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97E2E96A-1065-4357-AA13-9D26FFC6B75E}" xr6:coauthVersionLast="45" xr6:coauthVersionMax="45" xr10:uidLastSave="{00000000-0000-0000-0000-000000000000}"/>
  <bookViews>
    <workbookView xWindow="13770" yWindow="66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5" i="2" s="1"/>
  <c r="D51" i="2"/>
  <c r="D52" i="2" s="1"/>
  <c r="D47" i="2"/>
  <c r="D46" i="2"/>
  <c r="D45" i="2"/>
  <c r="D38" i="2"/>
  <c r="D9" i="2"/>
  <c r="D32" i="2" l="1"/>
  <c r="D33" i="2"/>
  <c r="D34" i="2"/>
  <c r="D36" i="2"/>
  <c r="D37" i="2"/>
  <c r="D29" i="2"/>
  <c r="D31" i="2"/>
  <c r="D39"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4" i="220" l="1"/>
  <c r="N46" i="220" s="1"/>
  <c r="N77" i="193"/>
  <c r="N43" i="193" s="1"/>
  <c r="N78" i="232"/>
  <c r="N41" i="232" s="1"/>
  <c r="N77" i="250"/>
  <c r="N41" i="250" s="1"/>
  <c r="N77" i="308"/>
  <c r="N41" i="308" s="1"/>
  <c r="N75" i="289"/>
  <c r="N41" i="289" s="1"/>
  <c r="N43" i="289" s="1"/>
  <c r="N76" i="92"/>
  <c r="N41" i="92" s="1"/>
  <c r="N43" i="92" s="1"/>
  <c r="N76" i="96"/>
  <c r="N41" i="96" s="1"/>
  <c r="N43" i="96" s="1"/>
  <c r="N76" i="107"/>
  <c r="N41" i="107" s="1"/>
  <c r="N83" i="221"/>
  <c r="N46" i="221" s="1"/>
  <c r="N72" i="227"/>
  <c r="N41" i="227" s="1"/>
  <c r="N43" i="227" s="1"/>
  <c r="N76" i="242"/>
  <c r="N40" i="242" s="1"/>
  <c r="N42" i="242" s="1"/>
  <c r="N75" i="72"/>
  <c r="N41" i="72" s="1"/>
  <c r="N43" i="72" s="1"/>
  <c r="N77" i="72" s="1"/>
  <c r="L84" i="72" s="1"/>
  <c r="N75" i="74"/>
  <c r="N41" i="74" s="1"/>
  <c r="N43" i="74" s="1"/>
  <c r="N77" i="74" s="1"/>
  <c r="N76" i="79"/>
  <c r="N41" i="79" s="1"/>
  <c r="N43" i="79" s="1"/>
  <c r="N76" i="234"/>
  <c r="N40" i="234" s="1"/>
  <c r="N42" i="234" s="1"/>
  <c r="N76" i="98"/>
  <c r="N41" i="98" s="1"/>
  <c r="N76" i="101"/>
  <c r="N41" i="101" s="1"/>
  <c r="N78" i="273"/>
  <c r="N41" i="273" s="1"/>
  <c r="N43" i="273" s="1"/>
  <c r="N75" i="293"/>
  <c r="N41" i="293" s="1"/>
  <c r="N43" i="293" s="1"/>
  <c r="N80" i="160"/>
  <c r="N46" i="160" s="1"/>
  <c r="N48" i="160" s="1"/>
  <c r="N79" i="244"/>
  <c r="N45" i="244" s="1"/>
  <c r="N47" i="244" s="1"/>
  <c r="N87" i="246"/>
  <c r="N45" i="246" s="1"/>
  <c r="N47" i="246" s="1"/>
  <c r="N77" i="333"/>
  <c r="N41" i="333" s="1"/>
  <c r="N43" i="333" s="1"/>
  <c r="N77" i="362"/>
  <c r="N41" i="362" s="1"/>
  <c r="N43" i="362" s="1"/>
  <c r="N81" i="282"/>
  <c r="N44" i="282" s="1"/>
  <c r="N76" i="26"/>
  <c r="N42" i="26" s="1"/>
  <c r="N77" i="323"/>
  <c r="N79" i="323" s="1"/>
  <c r="L85" i="323" s="1"/>
  <c r="N77" i="328"/>
  <c r="N41" i="328" s="1"/>
  <c r="N43" i="328" s="1"/>
  <c r="N77" i="337"/>
  <c r="N41" i="337" s="1"/>
  <c r="N43" i="337" s="1"/>
  <c r="N61" i="221"/>
  <c r="N76" i="65"/>
  <c r="N41" i="65" s="1"/>
  <c r="N43" i="65" s="1"/>
  <c r="N78" i="65" s="1"/>
  <c r="N75" i="133"/>
  <c r="N41" i="133" s="1"/>
  <c r="N43" i="133" s="1"/>
  <c r="N76" i="134"/>
  <c r="N41" i="134" s="1"/>
  <c r="N43" i="134" s="1"/>
  <c r="N76" i="135"/>
  <c r="N41" i="135" s="1"/>
  <c r="N43" i="135" s="1"/>
  <c r="N76" i="136"/>
  <c r="N41" i="136" s="1"/>
  <c r="N43" i="136" s="1"/>
  <c r="N76" i="137"/>
  <c r="N41" i="137" s="1"/>
  <c r="N76" i="146"/>
  <c r="N41" i="146" s="1"/>
  <c r="N43" i="146" s="1"/>
  <c r="N76" i="144"/>
  <c r="N41" i="144" s="1"/>
  <c r="N43" i="144" s="1"/>
  <c r="N77" i="295"/>
  <c r="N41" i="295" s="1"/>
  <c r="N43" i="295" s="1"/>
  <c r="N75" i="325"/>
  <c r="N41" i="325" s="1"/>
  <c r="N43" i="325" s="1"/>
  <c r="N77" i="329"/>
  <c r="N41" i="329" s="1"/>
  <c r="N43" i="329" s="1"/>
  <c r="N76" i="24"/>
  <c r="N42" i="24" s="1"/>
  <c r="N43" i="24" s="1"/>
  <c r="N76" i="25"/>
  <c r="N42" i="25" s="1"/>
  <c r="N76" i="61"/>
  <c r="N42" i="61" s="1"/>
  <c r="N43" i="61" s="1"/>
  <c r="N76" i="64"/>
  <c r="N41" i="64" s="1"/>
  <c r="N43" i="64" s="1"/>
  <c r="N78" i="64" s="1"/>
  <c r="L83" i="64" s="1"/>
  <c r="N76" i="81"/>
  <c r="N41" i="81" s="1"/>
  <c r="N43" i="81" s="1"/>
  <c r="N76" i="83"/>
  <c r="N41" i="83" s="1"/>
  <c r="N43" i="83" s="1"/>
  <c r="N76" i="85"/>
  <c r="N41" i="85" s="1"/>
  <c r="N43" i="85" s="1"/>
  <c r="N76" i="87"/>
  <c r="N41" i="87" s="1"/>
  <c r="N76" i="89"/>
  <c r="N41" i="89" s="1"/>
  <c r="N76" i="91"/>
  <c r="N41" i="91" s="1"/>
  <c r="N43" i="91" s="1"/>
  <c r="N76" i="100"/>
  <c r="N41" i="100" s="1"/>
  <c r="N43" i="100" s="1"/>
  <c r="N76" i="106"/>
  <c r="N41" i="106" s="1"/>
  <c r="N43" i="106" s="1"/>
  <c r="N77" i="254"/>
  <c r="N41" i="254" s="1"/>
  <c r="N43" i="254" s="1"/>
  <c r="N91" i="260"/>
  <c r="N47" i="260" s="1"/>
  <c r="N49" i="260" s="1"/>
  <c r="N81" i="266"/>
  <c r="N41" i="266" s="1"/>
  <c r="N78" i="272"/>
  <c r="N41" i="272" s="1"/>
  <c r="N43" i="272" s="1"/>
  <c r="N81" i="280"/>
  <c r="N44" i="280" s="1"/>
  <c r="N46" i="280" s="1"/>
  <c r="N75" i="290"/>
  <c r="N41" i="290" s="1"/>
  <c r="N43" i="290" s="1"/>
  <c r="N77" i="294"/>
  <c r="N41" i="294" s="1"/>
  <c r="N43" i="294" s="1"/>
  <c r="N75" i="299"/>
  <c r="N41" i="299" s="1"/>
  <c r="N43" i="299" s="1"/>
  <c r="N53" i="325"/>
  <c r="N77" i="321"/>
  <c r="N79" i="321" s="1"/>
  <c r="L85" i="321" s="1"/>
  <c r="N77" i="342"/>
  <c r="N41" i="342" s="1"/>
  <c r="N43" i="342" s="1"/>
  <c r="N77" i="347"/>
  <c r="N41" i="347" s="1"/>
  <c r="N43" i="347" s="1"/>
  <c r="N77" i="364"/>
  <c r="N41" i="364" s="1"/>
  <c r="N43" i="31"/>
  <c r="N76" i="63"/>
  <c r="N41" i="63" s="1"/>
  <c r="N43" i="63" s="1"/>
  <c r="N78" i="63" s="1"/>
  <c r="L83" i="63" s="1"/>
  <c r="N76" i="95"/>
  <c r="N41" i="95" s="1"/>
  <c r="N43" i="95" s="1"/>
  <c r="N76" i="97"/>
  <c r="N41" i="97" s="1"/>
  <c r="N43" i="97" s="1"/>
  <c r="N76" i="99"/>
  <c r="N41" i="99" s="1"/>
  <c r="N43" i="99" s="1"/>
  <c r="N76" i="103"/>
  <c r="N41" i="103" s="1"/>
  <c r="N81" i="154"/>
  <c r="N47" i="154" s="1"/>
  <c r="N49" i="154" s="1"/>
  <c r="N73" i="229"/>
  <c r="N40" i="229" s="1"/>
  <c r="N42" i="229" s="1"/>
  <c r="N77" i="258"/>
  <c r="N41" i="258" s="1"/>
  <c r="N43" i="258" s="1"/>
  <c r="N77" i="262"/>
  <c r="N41" i="262" s="1"/>
  <c r="N43" i="262" s="1"/>
  <c r="N78" i="270"/>
  <c r="N41" i="270" s="1"/>
  <c r="N43" i="270" s="1"/>
  <c r="N78" i="271"/>
  <c r="N41" i="271" s="1"/>
  <c r="N43" i="271" s="1"/>
  <c r="N75" i="286"/>
  <c r="N41" i="286" s="1"/>
  <c r="N43" i="286" s="1"/>
  <c r="N75" i="291"/>
  <c r="N41" i="291" s="1"/>
  <c r="N43" i="291" s="1"/>
  <c r="N77" i="334"/>
  <c r="N41" i="334" s="1"/>
  <c r="N43" i="334" s="1"/>
  <c r="N77" i="348"/>
  <c r="N41" i="348" s="1"/>
  <c r="N43" i="348" s="1"/>
  <c r="N77" i="354"/>
  <c r="N41" i="354" s="1"/>
  <c r="N43" i="354" s="1"/>
  <c r="N77" i="363"/>
  <c r="N41" i="363" s="1"/>
  <c r="N43" i="363" s="1"/>
  <c r="N77" i="365"/>
  <c r="N41" i="365" s="1"/>
  <c r="N43" i="365" s="1"/>
  <c r="N79" i="50"/>
  <c r="N42" i="50" s="1"/>
  <c r="N43" i="50" s="1"/>
  <c r="N76" i="67"/>
  <c r="N41" i="67" s="1"/>
  <c r="N43" i="67" s="1"/>
  <c r="N78" i="67" s="1"/>
  <c r="N76" i="68"/>
  <c r="N41" i="68" s="1"/>
  <c r="N43" i="68" s="1"/>
  <c r="N75" i="75"/>
  <c r="N41" i="75" s="1"/>
  <c r="N76" i="80"/>
  <c r="N41" i="80" s="1"/>
  <c r="N43" i="80" s="1"/>
  <c r="N76" i="82"/>
  <c r="N41" i="82" s="1"/>
  <c r="N43" i="82" s="1"/>
  <c r="N76" i="84"/>
  <c r="N41" i="84" s="1"/>
  <c r="N76" i="86"/>
  <c r="N41" i="86" s="1"/>
  <c r="N76" i="88"/>
  <c r="N41" i="88" s="1"/>
  <c r="N43" i="88" s="1"/>
  <c r="N76" i="90"/>
  <c r="N41" i="90" s="1"/>
  <c r="N43" i="90" s="1"/>
  <c r="N76" i="94"/>
  <c r="N41" i="94" s="1"/>
  <c r="N76" i="102"/>
  <c r="N41" i="102" s="1"/>
  <c r="N43" i="102" s="1"/>
  <c r="N76" i="105"/>
  <c r="N41" i="105" s="1"/>
  <c r="N43" i="105" s="1"/>
  <c r="N76" i="108"/>
  <c r="N41" i="108" s="1"/>
  <c r="N80" i="164"/>
  <c r="N46" i="164" s="1"/>
  <c r="N48" i="164" s="1"/>
  <c r="N83" i="165"/>
  <c r="N49" i="165" s="1"/>
  <c r="N51" i="165" s="1"/>
  <c r="N81" i="170"/>
  <c r="N47" i="170" s="1"/>
  <c r="N49" i="170" s="1"/>
  <c r="N81" i="176"/>
  <c r="N47" i="176" s="1"/>
  <c r="N49" i="176" s="1"/>
  <c r="N81" i="171"/>
  <c r="N47" i="171" s="1"/>
  <c r="N81" i="178"/>
  <c r="N47" i="178" s="1"/>
  <c r="N49" i="178" s="1"/>
  <c r="N80" i="179"/>
  <c r="N46" i="179" s="1"/>
  <c r="N48" i="179" s="1"/>
  <c r="N80" i="180"/>
  <c r="N46" i="180" s="1"/>
  <c r="N48" i="180" s="1"/>
  <c r="N80" i="177"/>
  <c r="N46" i="177" s="1"/>
  <c r="N48" i="177" s="1"/>
  <c r="N80" i="181"/>
  <c r="N46" i="181" s="1"/>
  <c r="N48" i="181" s="1"/>
  <c r="N80" i="183"/>
  <c r="N46" i="183" s="1"/>
  <c r="N48" i="183" s="1"/>
  <c r="N80" i="184"/>
  <c r="N46" i="184" s="1"/>
  <c r="N48" i="184" s="1"/>
  <c r="N81" i="185"/>
  <c r="N47" i="185" s="1"/>
  <c r="N81" i="186"/>
  <c r="N47" i="186" s="1"/>
  <c r="N80" i="188"/>
  <c r="N46" i="188" s="1"/>
  <c r="N48" i="188" s="1"/>
  <c r="N81" i="187"/>
  <c r="N47" i="187" s="1"/>
  <c r="N49" i="187" s="1"/>
  <c r="N76" i="231"/>
  <c r="N40" i="231" s="1"/>
  <c r="N77" i="233"/>
  <c r="N41" i="233" s="1"/>
  <c r="N76" i="243"/>
  <c r="N40" i="243" s="1"/>
  <c r="N42" i="243" s="1"/>
  <c r="N77" i="259"/>
  <c r="N41" i="259" s="1"/>
  <c r="N43" i="259" s="1"/>
  <c r="N81" i="267"/>
  <c r="N41" i="267" s="1"/>
  <c r="N43" i="267" s="1"/>
  <c r="N83" i="279"/>
  <c r="N46" i="279" s="1"/>
  <c r="N48" i="279" s="1"/>
  <c r="N75" i="283"/>
  <c r="N41" i="283" s="1"/>
  <c r="N75" i="292"/>
  <c r="N41" i="292" s="1"/>
  <c r="N43" i="292" s="1"/>
  <c r="N75" i="302"/>
  <c r="N41" i="302" s="1"/>
  <c r="N43" i="302" s="1"/>
  <c r="N76" i="56"/>
  <c r="N42" i="56" s="1"/>
  <c r="N43" i="56" s="1"/>
  <c r="N43" i="306"/>
  <c r="N76" i="19"/>
  <c r="N42" i="19" s="1"/>
  <c r="N43" i="19" s="1"/>
  <c r="N43" i="22"/>
  <c r="N43" i="29"/>
  <c r="N43" i="236"/>
  <c r="N43" i="238"/>
  <c r="N43" i="27"/>
  <c r="N43" i="30"/>
  <c r="N43" i="235"/>
  <c r="L84" i="11"/>
  <c r="L57" i="227"/>
  <c r="N57" i="227" s="1"/>
  <c r="N62" i="227" s="1"/>
  <c r="L61" i="150"/>
  <c r="L64" i="188"/>
  <c r="N64" i="188" s="1"/>
  <c r="L58" i="75"/>
  <c r="N58" i="75" s="1"/>
  <c r="N64" i="75" s="1"/>
  <c r="L65" i="155"/>
  <c r="N65" i="155" s="1"/>
  <c r="L65" i="186"/>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5"/>
  <c r="N43" i="23"/>
  <c r="I70" i="21"/>
  <c r="I71" i="21"/>
  <c r="I70" i="25"/>
  <c r="I71" i="25"/>
  <c r="N43" i="26"/>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4"/>
  <c r="I70" i="96"/>
  <c r="I71" i="96"/>
  <c r="I70" i="106"/>
  <c r="I71" i="106"/>
  <c r="I70" i="107"/>
  <c r="I71" i="107"/>
  <c r="I70" i="108"/>
  <c r="I71" i="108"/>
  <c r="I69" i="149"/>
  <c r="I70" i="149"/>
  <c r="I70" i="148"/>
  <c r="I71" i="148"/>
  <c r="I69" i="145"/>
  <c r="I70" i="145"/>
  <c r="I69" i="144"/>
  <c r="I70" i="144"/>
  <c r="N61" i="150"/>
  <c r="I75" i="154"/>
  <c r="I76" i="154"/>
  <c r="I77" i="154"/>
  <c r="N77" i="157"/>
  <c r="N81" i="157" s="1"/>
  <c r="N47" i="157" s="1"/>
  <c r="N49" i="157" s="1"/>
  <c r="I77" i="157"/>
  <c r="N49" i="171"/>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4"/>
  <c r="I71" i="348"/>
  <c r="I72" i="348"/>
  <c r="I71" i="354"/>
  <c r="I72" i="354"/>
  <c r="I71" i="362"/>
  <c r="I72" i="362"/>
  <c r="I71" i="363"/>
  <c r="I72" i="363"/>
  <c r="I71" i="364"/>
  <c r="I72" i="364"/>
  <c r="I71" i="365"/>
  <c r="I72" i="365"/>
  <c r="N43" i="9"/>
  <c r="N43" i="16"/>
  <c r="N78" i="16" s="1"/>
  <c r="L84" i="16" s="1"/>
  <c r="N43" i="41"/>
  <c r="N43" i="42"/>
  <c r="N43" i="43"/>
  <c r="N43" i="44"/>
  <c r="N43" i="75"/>
  <c r="N43" i="84"/>
  <c r="N43" i="98"/>
  <c r="N43" i="101"/>
  <c r="N43" i="103"/>
  <c r="N43" i="107"/>
  <c r="N43" i="108"/>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1" i="239"/>
  <c r="N65" i="186"/>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5"/>
  <c r="N43" i="266"/>
  <c r="N81" i="268"/>
  <c r="N41" i="268" s="1"/>
  <c r="N43" i="268" s="1"/>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78" i="34" l="1"/>
  <c r="L83" i="34" s="1"/>
  <c r="N78" i="39"/>
  <c r="L85" i="39" s="1"/>
  <c r="L84" i="208"/>
  <c r="L86" i="253"/>
  <c r="L84" i="253"/>
  <c r="N43" i="137"/>
  <c r="N79" i="354"/>
  <c r="L86" i="354" s="1"/>
  <c r="N79" i="347"/>
  <c r="L84" i="347" s="1"/>
  <c r="N79" i="364"/>
  <c r="L85" i="364" s="1"/>
  <c r="N79" i="348"/>
  <c r="L85" i="348" s="1"/>
  <c r="L85" i="51"/>
  <c r="N80" i="275"/>
  <c r="L87" i="275" s="1"/>
  <c r="L83" i="51"/>
  <c r="N78" i="42"/>
  <c r="L85" i="42" s="1"/>
  <c r="L86" i="356"/>
  <c r="L82" i="289"/>
  <c r="N78" i="37"/>
  <c r="L85" i="37" s="1"/>
  <c r="N81" i="50"/>
  <c r="L87" i="50" s="1"/>
  <c r="N78" i="31"/>
  <c r="L83" i="31" s="1"/>
  <c r="L83" i="7"/>
  <c r="L83" i="47"/>
  <c r="N78" i="21"/>
  <c r="L83" i="21" s="1"/>
  <c r="L84" i="74"/>
  <c r="L83" i="74"/>
  <c r="L82" i="74"/>
  <c r="N81" i="248"/>
  <c r="N43" i="248" s="1"/>
  <c r="N45" i="248" s="1"/>
  <c r="N83" i="248" s="1"/>
  <c r="L88" i="248" s="1"/>
  <c r="N78" i="25"/>
  <c r="L85" i="25" s="1"/>
  <c r="L84" i="67"/>
  <c r="L85" i="67"/>
  <c r="L83" i="67"/>
  <c r="L85" i="65"/>
  <c r="L83" i="65"/>
  <c r="L84" i="65"/>
  <c r="N93" i="260"/>
  <c r="L100" i="260" s="1"/>
  <c r="N78" i="43"/>
  <c r="L85" i="43" s="1"/>
  <c r="N79" i="333"/>
  <c r="L84" i="333" s="1"/>
  <c r="N79" i="306"/>
  <c r="L86" i="306" s="1"/>
  <c r="L83" i="289"/>
  <c r="L84" i="63"/>
  <c r="L84" i="78"/>
  <c r="L86" i="323"/>
  <c r="L84" i="226"/>
  <c r="L83" i="78"/>
  <c r="L85" i="46"/>
  <c r="L83" i="46"/>
  <c r="N78" i="38"/>
  <c r="L85" i="38" s="1"/>
  <c r="L85" i="63"/>
  <c r="L82" i="72"/>
  <c r="N79" i="363"/>
  <c r="L86"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L59" i="94"/>
  <c r="N59" i="94" s="1"/>
  <c r="N65" i="94" s="1"/>
  <c r="L59" i="92"/>
  <c r="N59" i="92" s="1"/>
  <c r="N65" i="92" s="1"/>
  <c r="N78" i="92" s="1"/>
  <c r="L83"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L59" i="231"/>
  <c r="N59" i="231" s="1"/>
  <c r="N65" i="231" s="1"/>
  <c r="L56" i="229"/>
  <c r="N56" i="229" s="1"/>
  <c r="N62" i="229" s="1"/>
  <c r="N75" i="229" s="1"/>
  <c r="L80" i="229" s="1"/>
  <c r="L63" i="217"/>
  <c r="N63" i="217" s="1"/>
  <c r="N69" i="217" s="1"/>
  <c r="N82" i="217" s="1"/>
  <c r="L89" i="217" s="1"/>
  <c r="L64" i="177"/>
  <c r="N64" i="177" s="1"/>
  <c r="N69" i="177" s="1"/>
  <c r="N82" i="177" s="1"/>
  <c r="L89"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N72" i="165" s="1"/>
  <c r="N85" i="165" s="1"/>
  <c r="L91" i="165" s="1"/>
  <c r="L58" i="143"/>
  <c r="N58" i="143" s="1"/>
  <c r="N64" i="143" s="1"/>
  <c r="N78" i="143" s="1"/>
  <c r="L8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8" i="219"/>
  <c r="L89" i="219"/>
  <c r="L87" i="219"/>
  <c r="L85" i="7"/>
  <c r="N86" i="7" s="1"/>
  <c r="N88" i="7" s="1"/>
  <c r="D3" i="5" s="1"/>
  <c r="L84" i="46"/>
  <c r="L84" i="339"/>
  <c r="N83" i="282"/>
  <c r="L89" i="282" s="1"/>
  <c r="N79" i="256"/>
  <c r="L84" i="256" s="1"/>
  <c r="N78" i="35"/>
  <c r="N77" i="284"/>
  <c r="L84" i="284" s="1"/>
  <c r="L88" i="218"/>
  <c r="L85" i="253"/>
  <c r="N78" i="33"/>
  <c r="L83" i="33" s="1"/>
  <c r="L84" i="64"/>
  <c r="N78" i="53"/>
  <c r="L85" i="53" s="1"/>
  <c r="L86" i="328"/>
  <c r="N80" i="272"/>
  <c r="L85" i="272" s="1"/>
  <c r="L85" i="32"/>
  <c r="L84" i="32"/>
  <c r="N74" i="227"/>
  <c r="L79" i="227" s="1"/>
  <c r="N69" i="188"/>
  <c r="N82" i="188" s="1"/>
  <c r="L87" i="188" s="1"/>
  <c r="N79" i="233"/>
  <c r="L84" i="233" s="1"/>
  <c r="N69" i="160"/>
  <c r="N82" i="160" s="1"/>
  <c r="N79" i="261"/>
  <c r="L84" i="261" s="1"/>
  <c r="L82" i="305"/>
  <c r="L83" i="305"/>
  <c r="L87" i="281"/>
  <c r="N78" i="243"/>
  <c r="L83" i="243" s="1"/>
  <c r="N78" i="94"/>
  <c r="L85" i="94" s="1"/>
  <c r="L85" i="128"/>
  <c r="L84" i="306"/>
  <c r="N78" i="231"/>
  <c r="L84" i="231" s="1"/>
  <c r="L84" i="39"/>
  <c r="N79" i="332"/>
  <c r="L85" i="332" s="1"/>
  <c r="N78" i="9"/>
  <c r="L84" i="9" s="1"/>
  <c r="N80" i="273"/>
  <c r="L86" i="273" s="1"/>
  <c r="N78" i="19"/>
  <c r="L85" i="19" s="1"/>
  <c r="N79" i="334"/>
  <c r="L84" i="334" s="1"/>
  <c r="L83" i="132"/>
  <c r="L85" i="132"/>
  <c r="L84" i="127"/>
  <c r="L82" i="127"/>
  <c r="L83" i="22"/>
  <c r="L85" i="22"/>
  <c r="L84" i="22"/>
  <c r="L83" i="130"/>
  <c r="L85" i="130"/>
  <c r="L85" i="58"/>
  <c r="L84" i="58"/>
  <c r="L84" i="34"/>
  <c r="L85" i="47"/>
  <c r="L83" i="72"/>
  <c r="L86" i="360"/>
  <c r="L85" i="131"/>
  <c r="N78" i="79"/>
  <c r="L83" i="79" s="1"/>
  <c r="N78" i="68"/>
  <c r="L84" i="130"/>
  <c r="L85" i="208"/>
  <c r="N86" i="208" s="1"/>
  <c r="N88" i="208" s="1"/>
  <c r="D119" i="5" s="1"/>
  <c r="N79" i="342"/>
  <c r="L85" i="342" s="1"/>
  <c r="N78" i="40"/>
  <c r="L84" i="40" s="1"/>
  <c r="N77" i="309"/>
  <c r="L84" i="309" s="1"/>
  <c r="L87" i="277"/>
  <c r="L86" i="277"/>
  <c r="L85" i="250"/>
  <c r="L84" i="250"/>
  <c r="N78" i="95"/>
  <c r="N69" i="181"/>
  <c r="N82" i="181" s="1"/>
  <c r="L89" i="181" s="1"/>
  <c r="N78" i="96"/>
  <c r="L85" i="96" s="1"/>
  <c r="N78" i="85"/>
  <c r="L83" i="85" s="1"/>
  <c r="N78" i="45"/>
  <c r="L85" i="45" s="1"/>
  <c r="N78" i="36"/>
  <c r="N80" i="274"/>
  <c r="L86" i="274" s="1"/>
  <c r="N79" i="259"/>
  <c r="L84" i="259" s="1"/>
  <c r="N78" i="90"/>
  <c r="L85" i="90"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57"/>
  <c r="L85" i="371"/>
  <c r="L86" i="343"/>
  <c r="L86" i="321"/>
  <c r="L85" i="328"/>
  <c r="L84" i="323"/>
  <c r="L86" i="250"/>
  <c r="L85" i="224"/>
  <c r="L84" i="132"/>
  <c r="L83" i="131"/>
  <c r="L83" i="127"/>
  <c r="N85" i="245"/>
  <c r="L91" i="245" s="1"/>
  <c r="L83" i="129"/>
  <c r="L84" i="129"/>
  <c r="L85" i="129"/>
  <c r="L84" i="52"/>
  <c r="L85" i="52"/>
  <c r="L83" i="52"/>
  <c r="L85" i="306"/>
  <c r="N79" i="337"/>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86" i="47" l="1"/>
  <c r="N88" i="47" s="1"/>
  <c r="D39" i="5" s="1"/>
  <c r="N90" i="218"/>
  <c r="N92" i="218" s="1"/>
  <c r="D180" i="5" s="1"/>
  <c r="L83" i="42"/>
  <c r="L84" i="21"/>
  <c r="N86" i="51"/>
  <c r="N88" i="51" s="1"/>
  <c r="D43" i="5" s="1"/>
  <c r="L85" i="21"/>
  <c r="L84" i="42"/>
  <c r="N86" i="42" s="1"/>
  <c r="N88" i="42" s="1"/>
  <c r="D33" i="5" s="1"/>
  <c r="L83" i="39"/>
  <c r="N87" i="356"/>
  <c r="N89" i="356" s="1"/>
  <c r="D308" i="5" s="1"/>
  <c r="L84" i="354"/>
  <c r="N87" i="354" s="1"/>
  <c r="N89" i="354" s="1"/>
  <c r="D306" i="5" s="1"/>
  <c r="L85" i="275"/>
  <c r="L86" i="275"/>
  <c r="L86" i="347"/>
  <c r="N86" i="123"/>
  <c r="N88" i="123" s="1"/>
  <c r="D114" i="5" s="1"/>
  <c r="N87" i="253"/>
  <c r="N89" i="253" s="1"/>
  <c r="D213" i="5" s="1"/>
  <c r="L85" i="105"/>
  <c r="N70" i="176"/>
  <c r="N83" i="176" s="1"/>
  <c r="L88" i="176" s="1"/>
  <c r="N69" i="183"/>
  <c r="N82" i="183" s="1"/>
  <c r="L88" i="183" s="1"/>
  <c r="N69" i="184"/>
  <c r="N82" i="184" s="1"/>
  <c r="L88" i="184" s="1"/>
  <c r="N70" i="266"/>
  <c r="N83" i="266" s="1"/>
  <c r="L89" i="266" s="1"/>
  <c r="L85" i="347"/>
  <c r="N87" i="347" s="1"/>
  <c r="N89" i="347" s="1"/>
  <c r="D300" i="5" s="1"/>
  <c r="L84" i="24"/>
  <c r="L84" i="364"/>
  <c r="N78" i="137"/>
  <c r="L83" i="137" s="1"/>
  <c r="L86" i="364"/>
  <c r="L84" i="25"/>
  <c r="L83" i="25"/>
  <c r="N85" i="289"/>
  <c r="N87" i="289" s="1"/>
  <c r="D245" i="5" s="1"/>
  <c r="N86" i="67"/>
  <c r="N88" i="67" s="1"/>
  <c r="D58" i="5" s="1"/>
  <c r="L91" i="221"/>
  <c r="L85" i="31"/>
  <c r="L84" i="348"/>
  <c r="L84" i="37"/>
  <c r="L86" i="348"/>
  <c r="L84" i="31"/>
  <c r="L84" i="332"/>
  <c r="N86" i="21"/>
  <c r="N88" i="21" s="1"/>
  <c r="D13" i="5" s="1"/>
  <c r="L99" i="260"/>
  <c r="N85" i="72"/>
  <c r="N87" i="72" s="1"/>
  <c r="D63" i="5" s="1"/>
  <c r="L88" i="50"/>
  <c r="L83" i="37"/>
  <c r="N86" i="37" s="1"/>
  <c r="N88" i="37" s="1"/>
  <c r="D28" i="5" s="1"/>
  <c r="L86" i="50"/>
  <c r="N86" i="121"/>
  <c r="N88" i="121" s="1"/>
  <c r="D111" i="5" s="1"/>
  <c r="L84" i="38"/>
  <c r="N86" i="131"/>
  <c r="N88" i="131" s="1"/>
  <c r="D122" i="5" s="1"/>
  <c r="L83" i="75"/>
  <c r="L82" i="75"/>
  <c r="N86" i="65"/>
  <c r="N88" i="65" s="1"/>
  <c r="D56" i="5" s="1"/>
  <c r="N70" i="168"/>
  <c r="N83" i="168" s="1"/>
  <c r="L90" i="168" s="1"/>
  <c r="N70" i="178"/>
  <c r="N83" i="178" s="1"/>
  <c r="L90" i="178" s="1"/>
  <c r="N87" i="323"/>
  <c r="N89" i="323" s="1"/>
  <c r="D279" i="5" s="1"/>
  <c r="N86" i="63"/>
  <c r="N88" i="63" s="1"/>
  <c r="D54" i="5" s="1"/>
  <c r="N85" i="74"/>
  <c r="N87" i="74" s="1"/>
  <c r="D65" i="5" s="1"/>
  <c r="L82" i="284"/>
  <c r="L83" i="302"/>
  <c r="L83" i="102"/>
  <c r="L84" i="102"/>
  <c r="L90" i="282"/>
  <c r="N87" i="327"/>
  <c r="N89" i="327" s="1"/>
  <c r="D281" i="5" s="1"/>
  <c r="N87" i="340"/>
  <c r="N89" i="340" s="1"/>
  <c r="D294" i="5" s="1"/>
  <c r="L86" i="256"/>
  <c r="L83" i="38"/>
  <c r="L85" i="69"/>
  <c r="L98" i="260"/>
  <c r="N101" i="260" s="1"/>
  <c r="N103" i="260" s="1"/>
  <c r="D219" i="5" s="1"/>
  <c r="L83" i="105"/>
  <c r="L86" i="254"/>
  <c r="N85" i="303"/>
  <c r="N87" i="303" s="1"/>
  <c r="D259" i="5" s="1"/>
  <c r="L85" i="92"/>
  <c r="L85" i="254"/>
  <c r="L84" i="26"/>
  <c r="L84" i="92"/>
  <c r="N86" i="64"/>
  <c r="N88" i="64" s="1"/>
  <c r="D55" i="5" s="1"/>
  <c r="N87" i="328"/>
  <c r="N89" i="328" s="1"/>
  <c r="D282" i="5" s="1"/>
  <c r="L85" i="333"/>
  <c r="N87" i="371"/>
  <c r="N89" i="371" s="1"/>
  <c r="D293" i="5" s="1"/>
  <c r="N88" i="275"/>
  <c r="N90" i="275" s="1"/>
  <c r="D233" i="5" s="1"/>
  <c r="L86" i="333"/>
  <c r="N64" i="297"/>
  <c r="N77" i="297" s="1"/>
  <c r="L82" i="297" s="1"/>
  <c r="N69" i="164"/>
  <c r="N82" i="164" s="1"/>
  <c r="L87" i="164" s="1"/>
  <c r="L83" i="43"/>
  <c r="N85" i="78"/>
  <c r="N87" i="78" s="1"/>
  <c r="D69" i="5" s="1"/>
  <c r="L84" i="43"/>
  <c r="L82" i="286"/>
  <c r="N70" i="268"/>
  <c r="N83" i="268" s="1"/>
  <c r="L90" i="268" s="1"/>
  <c r="N77" i="285"/>
  <c r="L84" i="285" s="1"/>
  <c r="L85" i="27"/>
  <c r="N70" i="171"/>
  <c r="N83" i="171" s="1"/>
  <c r="L90" i="171" s="1"/>
  <c r="L84" i="30"/>
  <c r="N69" i="179"/>
  <c r="N82" i="179" s="1"/>
  <c r="L88" i="179" s="1"/>
  <c r="L84" i="342"/>
  <c r="L84" i="135"/>
  <c r="N79" i="239"/>
  <c r="L85" i="239" s="1"/>
  <c r="N82" i="174"/>
  <c r="L89" i="174" s="1"/>
  <c r="L85" i="232"/>
  <c r="L85" i="241"/>
  <c r="L83" i="284"/>
  <c r="N85" i="284" s="1"/>
  <c r="N87" i="284" s="1"/>
  <c r="D241" i="5" s="1"/>
  <c r="N70" i="157"/>
  <c r="N83" i="157" s="1"/>
  <c r="L90" i="157" s="1"/>
  <c r="N86" i="226"/>
  <c r="N88" i="226" s="1"/>
  <c r="D187" i="5" s="1"/>
  <c r="L84" i="19"/>
  <c r="L83" i="19"/>
  <c r="L85" i="336"/>
  <c r="L84" i="363"/>
  <c r="L84" i="147"/>
  <c r="L83" i="215"/>
  <c r="L84" i="346"/>
  <c r="N86" i="224"/>
  <c r="N88" i="224" s="1"/>
  <c r="D185" i="5" s="1"/>
  <c r="L85" i="41"/>
  <c r="N86" i="46"/>
  <c r="N88" i="46" s="1"/>
  <c r="D38" i="5" s="1"/>
  <c r="L84" i="100"/>
  <c r="N90" i="219"/>
  <c r="N92" i="219" s="1"/>
  <c r="D181" i="5" s="1"/>
  <c r="L86" i="241"/>
  <c r="L82" i="302"/>
  <c r="L86" i="332"/>
  <c r="N79" i="316"/>
  <c r="L84" i="316" s="1"/>
  <c r="N79" i="313"/>
  <c r="L84" i="313" s="1"/>
  <c r="N79" i="317"/>
  <c r="L85" i="317" s="1"/>
  <c r="L92" i="221"/>
  <c r="N87" i="321"/>
  <c r="N89" i="321" s="1"/>
  <c r="D277" i="5" s="1"/>
  <c r="L83" i="59"/>
  <c r="L83" i="26"/>
  <c r="N86" i="58"/>
  <c r="N88" i="58" s="1"/>
  <c r="D49" i="5" s="1"/>
  <c r="N86" i="130"/>
  <c r="N88" i="130" s="1"/>
  <c r="D121" i="5" s="1"/>
  <c r="L83" i="286"/>
  <c r="N85" i="286" s="1"/>
  <c r="N87" i="286" s="1"/>
  <c r="D243" i="5" s="1"/>
  <c r="N87" i="339"/>
  <c r="N89" i="339" s="1"/>
  <c r="D292" i="5" s="1"/>
  <c r="L83" i="142"/>
  <c r="L84" i="142"/>
  <c r="L85" i="142"/>
  <c r="L84" i="262"/>
  <c r="L85" i="262"/>
  <c r="L86" i="262"/>
  <c r="L83" i="24"/>
  <c r="L85" i="213"/>
  <c r="N79" i="314"/>
  <c r="L84" i="314" s="1"/>
  <c r="N79" i="318"/>
  <c r="L86" i="318" s="1"/>
  <c r="N79" i="311"/>
  <c r="L84" i="311" s="1"/>
  <c r="N79" i="315"/>
  <c r="L84" i="315" s="1"/>
  <c r="N79" i="319"/>
  <c r="L84" i="319" s="1"/>
  <c r="L84" i="298"/>
  <c r="L84" i="103"/>
  <c r="L85" i="240"/>
  <c r="L83" i="30"/>
  <c r="L84" i="27"/>
  <c r="N86" i="27" s="1"/>
  <c r="N88" i="27" s="1"/>
  <c r="D19" i="5" s="1"/>
  <c r="N66" i="294"/>
  <c r="N79" i="294" s="1"/>
  <c r="L86" i="294" s="1"/>
  <c r="L88" i="282"/>
  <c r="L85" i="363"/>
  <c r="N86" i="124"/>
  <c r="N88" i="124" s="1"/>
  <c r="D113" i="5" s="1"/>
  <c r="L86" i="232"/>
  <c r="L85" i="147"/>
  <c r="L85" i="138"/>
  <c r="L86" i="251"/>
  <c r="L85" i="215"/>
  <c r="L87" i="274"/>
  <c r="N87" i="343"/>
  <c r="N89" i="343" s="1"/>
  <c r="D296" i="5" s="1"/>
  <c r="L84" i="365"/>
  <c r="N86" i="132"/>
  <c r="N88" i="132" s="1"/>
  <c r="D123" i="5" s="1"/>
  <c r="L86" i="240"/>
  <c r="L86" i="365"/>
  <c r="L85" i="135"/>
  <c r="L82" i="298"/>
  <c r="L84" i="25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7"/>
  <c r="L83" i="301"/>
  <c r="L84" i="301"/>
  <c r="L85" i="9"/>
  <c r="L83" i="9"/>
  <c r="N85" i="127"/>
  <c r="N87" i="127" s="1"/>
  <c r="D117" i="5" s="1"/>
  <c r="L88" i="188"/>
  <c r="L89" i="188"/>
  <c r="L89" i="185"/>
  <c r="L88" i="177"/>
  <c r="L87" i="177"/>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N87" i="364" l="1"/>
  <c r="N89" i="364" s="1"/>
  <c r="D314" i="5" s="1"/>
  <c r="N85" i="302"/>
  <c r="N87" i="302" s="1"/>
  <c r="L90" i="176"/>
  <c r="L89" i="183"/>
  <c r="L87" i="183"/>
  <c r="L89" i="176"/>
  <c r="N86" i="105"/>
  <c r="N88" i="105" s="1"/>
  <c r="D95" i="5" s="1"/>
  <c r="L87" i="184"/>
  <c r="L89" i="184"/>
  <c r="L86" i="317"/>
  <c r="N85" i="75"/>
  <c r="N87" i="75" s="1"/>
  <c r="D66" i="5" s="1"/>
  <c r="N86" i="24"/>
  <c r="N88" i="24" s="1"/>
  <c r="D16" i="5" s="1"/>
  <c r="L85" i="318"/>
  <c r="L84" i="137"/>
  <c r="L85" i="137"/>
  <c r="N86" i="25"/>
  <c r="N88" i="25" s="1"/>
  <c r="D17" i="5" s="1"/>
  <c r="L86" i="239"/>
  <c r="N87" i="348"/>
  <c r="N89" i="348" s="1"/>
  <c r="D301" i="5" s="1"/>
  <c r="L84" i="239"/>
  <c r="N87" i="241"/>
  <c r="N89" i="241" s="1"/>
  <c r="D201" i="5" s="1"/>
  <c r="L84" i="317"/>
  <c r="N87" i="332"/>
  <c r="N89" i="332" s="1"/>
  <c r="D286" i="5" s="1"/>
  <c r="N86" i="31"/>
  <c r="N88" i="31" s="1"/>
  <c r="D23" i="5" s="1"/>
  <c r="L88" i="268"/>
  <c r="N86" i="38"/>
  <c r="N88" i="38" s="1"/>
  <c r="D29" i="5" s="1"/>
  <c r="L84" i="318"/>
  <c r="N86" i="19"/>
  <c r="N88" i="19" s="1"/>
  <c r="D11" i="5" s="1"/>
  <c r="N93" i="221"/>
  <c r="N95" i="221" s="1"/>
  <c r="D184" i="5" s="1"/>
  <c r="L88" i="164"/>
  <c r="L89" i="164"/>
  <c r="L89" i="171"/>
  <c r="L86" i="313"/>
  <c r="N89" i="50"/>
  <c r="N91" i="50" s="1"/>
  <c r="D42" i="5" s="1"/>
  <c r="N86" i="53"/>
  <c r="N88" i="53" s="1"/>
  <c r="D45" i="5" s="1"/>
  <c r="N86" i="41"/>
  <c r="N88" i="41" s="1"/>
  <c r="D32" i="5" s="1"/>
  <c r="N86" i="33"/>
  <c r="N88" i="33" s="1"/>
  <c r="D25" i="5" s="1"/>
  <c r="N86" i="69"/>
  <c r="N88" i="69" s="1"/>
  <c r="D60" i="5" s="1"/>
  <c r="L88" i="171"/>
  <c r="N86" i="92"/>
  <c r="N88" i="92" s="1"/>
  <c r="D83" i="5" s="1"/>
  <c r="L85" i="314"/>
  <c r="L86" i="314"/>
  <c r="N87" i="256"/>
  <c r="N89" i="256" s="1"/>
  <c r="D215" i="5" s="1"/>
  <c r="L89" i="157"/>
  <c r="L88" i="157"/>
  <c r="N91" i="282"/>
  <c r="N93" i="282" s="1"/>
  <c r="D239" i="5" s="1"/>
  <c r="L87" i="179"/>
  <c r="N87" i="346"/>
  <c r="N89" i="346" s="1"/>
  <c r="D299" i="5" s="1"/>
  <c r="L89" i="268"/>
  <c r="L89" i="179"/>
  <c r="L89" i="178"/>
  <c r="L88" i="178"/>
  <c r="N87" i="342"/>
  <c r="N89" i="342" s="1"/>
  <c r="D295" i="5" s="1"/>
  <c r="L86" i="319"/>
  <c r="N86" i="102"/>
  <c r="N88" i="102" s="1"/>
  <c r="D92" i="5" s="1"/>
  <c r="L85" i="319"/>
  <c r="L85" i="316"/>
  <c r="L86" i="315"/>
  <c r="L87" i="189"/>
  <c r="N86" i="147"/>
  <c r="N88" i="147" s="1"/>
  <c r="D137" i="5" s="1"/>
  <c r="L85" i="315"/>
  <c r="N85" i="298"/>
  <c r="N87" i="298" s="1"/>
  <c r="D254" i="5" s="1"/>
  <c r="N87" i="262"/>
  <c r="N89" i="262" s="1"/>
  <c r="D221" i="5" s="1"/>
  <c r="N86" i="59"/>
  <c r="N88" i="59" s="1"/>
  <c r="D50" i="5" s="1"/>
  <c r="L85" i="313"/>
  <c r="N87" i="313" s="1"/>
  <c r="N89" i="313" s="1"/>
  <c r="D269" i="5" s="1"/>
  <c r="L86" i="316"/>
  <c r="N87" i="363"/>
  <c r="N89" i="363" s="1"/>
  <c r="D313" i="5" s="1"/>
  <c r="N87" i="254"/>
  <c r="N89" i="254" s="1"/>
  <c r="D214" i="5" s="1"/>
  <c r="N88" i="232"/>
  <c r="N90" i="232" s="1"/>
  <c r="D192" i="5" s="1"/>
  <c r="L83" i="285"/>
  <c r="L83" i="297"/>
  <c r="L84" i="297"/>
  <c r="N86" i="26"/>
  <c r="N88" i="26" s="1"/>
  <c r="D18" i="5" s="1"/>
  <c r="N86" i="215"/>
  <c r="N88" i="215" s="1"/>
  <c r="D177" i="5" s="1"/>
  <c r="N86" i="30"/>
  <c r="N88" i="30" s="1"/>
  <c r="D22" i="5" s="1"/>
  <c r="N86" i="43"/>
  <c r="N88" i="43" s="1"/>
  <c r="D34" i="5" s="1"/>
  <c r="N86" i="142"/>
  <c r="N88" i="142" s="1"/>
  <c r="D134" i="5" s="1"/>
  <c r="L86" i="311"/>
  <c r="L85" i="311"/>
  <c r="N87" i="240"/>
  <c r="N89" i="240" s="1"/>
  <c r="D200" i="5" s="1"/>
  <c r="N86" i="209"/>
  <c r="N88" i="209" s="1"/>
  <c r="D131" i="5" s="1"/>
  <c r="N86" i="140"/>
  <c r="N88" i="140" s="1"/>
  <c r="D132" i="5" s="1"/>
  <c r="N86" i="29"/>
  <c r="N88" i="29" s="1"/>
  <c r="D21" i="5" s="1"/>
  <c r="N87" i="333"/>
  <c r="N89" i="333" s="1"/>
  <c r="D287" i="5" s="1"/>
  <c r="L84" i="294"/>
  <c r="L82" i="285"/>
  <c r="N85" i="285" s="1"/>
  <c r="N87" i="285" s="1"/>
  <c r="D242" i="5" s="1"/>
  <c r="L87" i="174"/>
  <c r="L83" i="60"/>
  <c r="N86" i="100"/>
  <c r="N88" i="100" s="1"/>
  <c r="D90" i="5" s="1"/>
  <c r="N85" i="325"/>
  <c r="N87" i="325" s="1"/>
  <c r="D280" i="5" s="1"/>
  <c r="N86" i="103"/>
  <c r="N88" i="103" s="1"/>
  <c r="D93" i="5" s="1"/>
  <c r="N86" i="135"/>
  <c r="N88" i="135" s="1"/>
  <c r="D126" i="5" s="1"/>
  <c r="N86" i="80"/>
  <c r="N88" i="80" s="1"/>
  <c r="D71" i="5" s="1"/>
  <c r="L88" i="174"/>
  <c r="N87" i="365"/>
  <c r="N89" i="365" s="1"/>
  <c r="D315" i="5" s="1"/>
  <c r="N87" i="251"/>
  <c r="N89" i="251" s="1"/>
  <c r="D211" i="5" s="1"/>
  <c r="L85" i="294"/>
  <c r="N86" i="231"/>
  <c r="N88" i="231" s="1"/>
  <c r="D191" i="5" s="1"/>
  <c r="N90" i="217"/>
  <c r="N92" i="217" s="1"/>
  <c r="D179" i="5" s="1"/>
  <c r="N88" i="274"/>
  <c r="N90" i="274" s="1"/>
  <c r="D232" i="5" s="1"/>
  <c r="N86" i="149"/>
  <c r="N88" i="149" s="1"/>
  <c r="D135" i="5" s="1"/>
  <c r="N87" i="336"/>
  <c r="N89" i="336" s="1"/>
  <c r="D290" i="5" s="1"/>
  <c r="N86" i="213"/>
  <c r="N88" i="213" s="1"/>
  <c r="D175" i="5" s="1"/>
  <c r="N86" i="88"/>
  <c r="N88" i="88" s="1"/>
  <c r="D79" i="5" s="1"/>
  <c r="N82" i="227"/>
  <c r="N84" i="227" s="1"/>
  <c r="D188" i="5" s="1"/>
  <c r="N87" i="264"/>
  <c r="N89" i="264" s="1"/>
  <c r="D223" i="5" s="1"/>
  <c r="N86" i="99"/>
  <c r="N88" i="99" s="1"/>
  <c r="D89" i="5" s="1"/>
  <c r="N86" i="83"/>
  <c r="N88" i="83" s="1"/>
  <c r="D74" i="5" s="1"/>
  <c r="N86" i="138"/>
  <c r="N88" i="138" s="1"/>
  <c r="D129" i="5" s="1"/>
  <c r="N91" i="249"/>
  <c r="N93" i="249" s="1"/>
  <c r="D209" i="5" s="1"/>
  <c r="N87" i="235"/>
  <c r="N89" i="235" s="1"/>
  <c r="D195" i="5" s="1"/>
  <c r="N87" i="238"/>
  <c r="N89" i="238" s="1"/>
  <c r="D198" i="5" s="1"/>
  <c r="L89" i="189"/>
  <c r="N87" i="295"/>
  <c r="N89" i="295" s="1"/>
  <c r="D251" i="5" s="1"/>
  <c r="N86" i="96"/>
  <c r="N88" i="96" s="1"/>
  <c r="D86" i="5" s="1"/>
  <c r="N86" i="214"/>
  <c r="N88" i="214" s="1"/>
  <c r="D176"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7" l="1"/>
  <c r="N89" i="317" s="1"/>
  <c r="D273" i="5" s="1"/>
  <c r="N90" i="184"/>
  <c r="N92" i="184" s="1"/>
  <c r="D164" i="5" s="1"/>
  <c r="N91" i="268"/>
  <c r="N93" i="268" s="1"/>
  <c r="D227" i="5" s="1"/>
  <c r="N86" i="137"/>
  <c r="N88" i="137" s="1"/>
  <c r="D128" i="5" s="1"/>
  <c r="N87" i="239"/>
  <c r="N89" i="239" s="1"/>
  <c r="D199" i="5" s="1"/>
  <c r="N87" i="318"/>
  <c r="N89" i="318" s="1"/>
  <c r="D274" i="5" s="1"/>
  <c r="N91" i="157"/>
  <c r="N93" i="157" s="1"/>
  <c r="D145" i="5" s="1"/>
  <c r="N91" i="178"/>
  <c r="N93" i="178" s="1"/>
  <c r="D157" i="5" s="1"/>
  <c r="N90" i="164"/>
  <c r="N92" i="164" s="1"/>
  <c r="D149" i="5" s="1"/>
  <c r="N90" i="189"/>
  <c r="N92" i="189" s="1"/>
  <c r="D169" i="5" s="1"/>
  <c r="N91" i="171"/>
  <c r="N93" i="171" s="1"/>
  <c r="D156" i="5" s="1"/>
  <c r="N86" i="60"/>
  <c r="N88" i="60" s="1"/>
  <c r="D51" i="5" s="1"/>
  <c r="N87" i="314"/>
  <c r="N89" i="314" s="1"/>
  <c r="D270" i="5" s="1"/>
  <c r="N87" i="311"/>
  <c r="N89" i="311" s="1"/>
  <c r="D267" i="5" s="1"/>
  <c r="N90" i="179"/>
  <c r="N92" i="179" s="1"/>
  <c r="D158" i="5" s="1"/>
  <c r="N85" i="297"/>
  <c r="N87" i="297" s="1"/>
  <c r="D253" i="5" s="1"/>
  <c r="N87" i="319"/>
  <c r="N89" i="319" s="1"/>
  <c r="D275" i="5" s="1"/>
  <c r="N87" i="316"/>
  <c r="N89" i="316" s="1"/>
  <c r="D272" i="5" s="1"/>
  <c r="N87" i="315"/>
  <c r="N89" i="315" s="1"/>
  <c r="D271" i="5" s="1"/>
  <c r="N90" i="174"/>
  <c r="N92" i="174" s="1"/>
  <c r="D154" i="5" s="1"/>
  <c r="N87" i="294"/>
  <c r="N89" i="294" s="1"/>
  <c r="D250"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<sst xmlns="http://schemas.openxmlformats.org/spreadsheetml/2006/main" count="38539" uniqueCount="2344">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</sst>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43" formatCode="_-* #,##0.00_-;\-* #,##0.00_-;_-* &quot;-&quot;??_-;_-@_-"/>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8">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xf numFmtId="43" fontId="1" fillId="0" borderId="0" applyFont="0" applyFill="0" applyBorder="0" applyAlignment="0" applyProtection="0"/>
    <xf numFmtId="0" fontId="8" fillId="0" borderId="0"/>
    <xf numFmtId="43" fontId="1" fillId="0" borderId="0" applyFont="0" applyFill="0" applyBorder="0" applyAlignment="0" applyProtection="0"/>
    <xf numFmtId="0" fontId="8" fillId="0" borderId="0"/>
    <xf numFmtId="43"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0" fillId="0" borderId="15"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cellXfs>
  <cellStyles count="28">
    <cellStyle name="Bueno" xfId="1" builtinId="26"/>
    <cellStyle name="Hipervínculo" xfId="10" builtinId="8"/>
    <cellStyle name="Millares" xfId="4" builtinId="3"/>
    <cellStyle name="Millares 2" xfId="14" xr:uid="{00000000-0005-0000-0000-000003000000}"/>
    <cellStyle name="Millares 2 2" xfId="25" xr:uid="{E994F276-FD50-4373-B163-5913CACAFC9E}"/>
    <cellStyle name="Millares 3" xfId="21" xr:uid="{00000000-0005-0000-0000-000004000000}"/>
    <cellStyle name="Millares 3 2" xfId="27" xr:uid="{9545F092-61BE-426C-8FF1-09E598155B91}"/>
    <cellStyle name="Millares 4" xfId="23" xr:uid="{D1EE3C93-5D41-43F6-AAC5-14741AF93E14}"/>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14 2" xfId="24" xr:uid="{AE02BED0-3521-4519-867D-A09B5F604C85}"/>
    <cellStyle name="Normal 2" xfId="12" xr:uid="{00000000-0005-0000-0000-00000D000000}"/>
    <cellStyle name="Normal 3" xfId="19" xr:uid="{00000000-0005-0000-0000-00000E000000}"/>
    <cellStyle name="Normal 3 2" xfId="26" xr:uid="{07C2CCF0-C152-4255-BE30-238C539617CC}"/>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CHOCÓ</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3" sqref="A13"/>
    </sheetView>
  </sheetViews>
  <sheetFormatPr baseColWidth="10" defaultRowHeight="15"/>
  <cols>
    <col min="3" max="3" width="10" customWidth="1"/>
    <col min="8" max="8" width="83" customWidth="1"/>
    <col min="26" max="26" width="10"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4"/>
      <c r="B32" s="664"/>
      <c r="C32" s="664"/>
      <c r="D32" s="664"/>
      <c r="E32" s="664"/>
      <c r="F32" s="664"/>
      <c r="G32" s="664"/>
      <c r="H32" s="664"/>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4"/>
      <c r="B33" s="664"/>
      <c r="C33" s="664"/>
      <c r="D33" s="664"/>
      <c r="E33" s="664"/>
      <c r="F33" s="664"/>
      <c r="G33" s="664"/>
      <c r="H33" s="664"/>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4"/>
      <c r="B34" s="664"/>
      <c r="C34" s="664"/>
      <c r="D34" s="664"/>
      <c r="E34" s="664"/>
      <c r="F34" s="664"/>
      <c r="G34" s="664"/>
      <c r="H34" s="664"/>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4"/>
      <c r="B35" s="664"/>
      <c r="C35" s="664"/>
      <c r="D35" s="664"/>
      <c r="E35" s="664"/>
      <c r="F35" s="664"/>
      <c r="G35" s="664"/>
      <c r="H35" s="664"/>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4"/>
      <c r="B36" s="664"/>
      <c r="C36" s="664"/>
      <c r="D36" s="664"/>
      <c r="E36" s="664"/>
      <c r="F36" s="664"/>
      <c r="G36" s="664"/>
      <c r="H36" s="664"/>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4"/>
      <c r="B37" s="664"/>
      <c r="C37" s="664"/>
      <c r="D37" s="664"/>
      <c r="E37" s="664"/>
      <c r="F37" s="664"/>
      <c r="G37" s="664"/>
      <c r="H37" s="664"/>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4"/>
      <c r="B38" s="664"/>
      <c r="C38" s="664"/>
      <c r="D38" s="664"/>
      <c r="E38" s="664"/>
      <c r="F38" s="664"/>
      <c r="G38" s="664"/>
      <c r="H38" s="664"/>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140625" style="181" customWidth="1"/>
    <col min="5" max="5" width="30" style="202" customWidth="1"/>
    <col min="6" max="7" width="11.42578125" customWidth="1"/>
    <col min="8" max="8" width="1.28515625" customWidth="1"/>
    <col min="10" max="10" width="34.42578125" customWidth="1"/>
  </cols>
  <sheetData>
    <row r="1" spans="1:10" ht="96" customHeight="1" thickTop="1" thickBot="1">
      <c r="A1" s="665" t="s">
        <v>1849</v>
      </c>
      <c r="B1" s="666"/>
      <c r="C1" s="666"/>
      <c r="D1" s="667"/>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4454030.883463094</v>
      </c>
      <c r="G3" t="s">
        <v>980</v>
      </c>
      <c r="J3" s="1"/>
    </row>
    <row r="4" spans="1:10" ht="54" thickTop="1" thickBot="1">
      <c r="A4" s="131" t="s">
        <v>985</v>
      </c>
      <c r="B4" s="132" t="s">
        <v>1169</v>
      </c>
      <c r="C4" s="130" t="s">
        <v>984</v>
      </c>
      <c r="D4" s="177">
        <f>VLOOKUP('200.2'!A88,'200.2'!A37:N108,14,FALSE)</f>
        <v>292608.3018621846</v>
      </c>
      <c r="J4" s="1"/>
    </row>
    <row r="5" spans="1:10" ht="54" thickTop="1" thickBot="1">
      <c r="A5" s="131" t="s">
        <v>986</v>
      </c>
      <c r="B5" s="132" t="s">
        <v>1170</v>
      </c>
      <c r="C5" s="133" t="s">
        <v>987</v>
      </c>
      <c r="D5" s="177">
        <f>VLOOKUP('201.1'!A88,'201.1'!A38:N109,14,FALSE)</f>
        <v>196671.80430216264</v>
      </c>
    </row>
    <row r="6" spans="1:10" ht="54" thickTop="1" thickBot="1">
      <c r="A6" s="131" t="s">
        <v>988</v>
      </c>
      <c r="B6" s="132" t="s">
        <v>1171</v>
      </c>
      <c r="C6" s="133" t="s">
        <v>987</v>
      </c>
      <c r="D6" s="177">
        <f>VLOOKUP('201.2'!A88,'201.2'!A39:N110,14,FALSE)</f>
        <v>230883.74528786464</v>
      </c>
    </row>
    <row r="7" spans="1:10" ht="70.5" customHeight="1" thickTop="1" thickBot="1">
      <c r="A7" s="131" t="s">
        <v>989</v>
      </c>
      <c r="B7" s="132" t="s">
        <v>1172</v>
      </c>
      <c r="C7" s="133" t="s">
        <v>987</v>
      </c>
      <c r="D7" s="177">
        <f>VLOOKUP('201.3'!A88,'201.3'!A40:N111,14,FALSE)</f>
        <v>47424.493554448301</v>
      </c>
    </row>
    <row r="8" spans="1:10" ht="54" thickTop="1" thickBot="1">
      <c r="A8" s="131" t="s">
        <v>990</v>
      </c>
      <c r="B8" s="132" t="s">
        <v>1173</v>
      </c>
      <c r="C8" s="133" t="s">
        <v>987</v>
      </c>
      <c r="D8" s="178">
        <f>VLOOKUP('201.4'!A88,'201.4'!A41:N112,14,FALSE)</f>
        <v>79997.069683358131</v>
      </c>
    </row>
    <row r="9" spans="1:10" ht="54" thickTop="1" thickBot="1">
      <c r="A9" s="131" t="s">
        <v>991</v>
      </c>
      <c r="B9" s="132" t="s">
        <v>1170</v>
      </c>
      <c r="C9" s="133" t="s">
        <v>1845</v>
      </c>
      <c r="D9" s="178">
        <f>VLOOKUP('201.5'!A88,'201.5'!A42:N113,14,FALSE)</f>
        <v>196671.80430216264</v>
      </c>
    </row>
    <row r="10" spans="1:10" ht="54" thickTop="1" thickBot="1">
      <c r="A10" s="131" t="s">
        <v>992</v>
      </c>
      <c r="B10" s="132" t="s">
        <v>1171</v>
      </c>
      <c r="C10" s="133" t="s">
        <v>1845</v>
      </c>
      <c r="D10" s="178">
        <f>VLOOKUP('201.6'!A88,'201.6'!A43:N114,14,FALSE)</f>
        <v>230883.74528786464</v>
      </c>
    </row>
    <row r="11" spans="1:10" ht="54" thickTop="1" thickBot="1">
      <c r="A11" s="131" t="s">
        <v>993</v>
      </c>
      <c r="B11" s="132" t="s">
        <v>1171</v>
      </c>
      <c r="C11" s="133" t="s">
        <v>387</v>
      </c>
      <c r="D11" s="178">
        <f>VLOOKUP('201.7'!A88,'201.7'!A44:N115,14,FALSE)</f>
        <v>227250.8408429285</v>
      </c>
    </row>
    <row r="12" spans="1:10" ht="54" thickTop="1" thickBot="1">
      <c r="A12" s="131" t="s">
        <v>994</v>
      </c>
      <c r="B12" s="132" t="s">
        <v>1174</v>
      </c>
      <c r="C12" s="133" t="s">
        <v>233</v>
      </c>
      <c r="D12" s="178">
        <f>VLOOKUP('201.8'!A88,'201.8'!A45:N116,14,FALSE)</f>
        <v>19939.256556559445</v>
      </c>
    </row>
    <row r="13" spans="1:10" ht="54" thickTop="1" thickBot="1">
      <c r="A13" s="131" t="s">
        <v>995</v>
      </c>
      <c r="B13" s="132" t="s">
        <v>1175</v>
      </c>
      <c r="C13" s="133" t="s">
        <v>233</v>
      </c>
      <c r="D13" s="178">
        <f>VLOOKUP('201.9'!A88,'201.9'!A46:N117,14,FALSE)</f>
        <v>19667.912735438433</v>
      </c>
    </row>
    <row r="14" spans="1:10" ht="54" thickTop="1" thickBot="1">
      <c r="A14" s="131" t="s">
        <v>996</v>
      </c>
      <c r="B14" s="132" t="s">
        <v>1176</v>
      </c>
      <c r="C14" s="133" t="s">
        <v>144</v>
      </c>
      <c r="D14" s="178">
        <f>VLOOKUP('201.10'!A88,'201.10'!A47:N118,14,FALSE)</f>
        <v>8822.6835077688356</v>
      </c>
    </row>
    <row r="15" spans="1:10" ht="54" thickTop="1" thickBot="1">
      <c r="A15" s="131" t="s">
        <v>997</v>
      </c>
      <c r="B15" s="132" t="s">
        <v>1177</v>
      </c>
      <c r="C15" s="133" t="s">
        <v>998</v>
      </c>
      <c r="D15" s="178">
        <f>VLOOKUP('201.11'!A88,'201.11'!A48:N119,14,FALSE)</f>
        <v>2019.9222026367038</v>
      </c>
    </row>
    <row r="16" spans="1:10" ht="54" thickTop="1" thickBot="1">
      <c r="A16" s="131" t="s">
        <v>999</v>
      </c>
      <c r="B16" s="132" t="s">
        <v>1178</v>
      </c>
      <c r="C16" s="133" t="s">
        <v>1845</v>
      </c>
      <c r="D16" s="178">
        <f>VLOOKUP('201.12'!A88,'201.12'!A49:N120,14,FALSE)</f>
        <v>153806.67225790618</v>
      </c>
    </row>
    <row r="17" spans="1:4" ht="64.5" thickTop="1" thickBot="1">
      <c r="A17" s="134" t="s">
        <v>1000</v>
      </c>
      <c r="B17" s="135" t="s">
        <v>1179</v>
      </c>
      <c r="C17" s="133" t="s">
        <v>1845</v>
      </c>
      <c r="D17" s="178">
        <f>VLOOKUP('201.13'!A88,'201.13'!A50:N121,14,FALSE)</f>
        <v>155646.25489376584</v>
      </c>
    </row>
    <row r="18" spans="1:4" ht="54" thickTop="1" thickBot="1">
      <c r="A18" s="131" t="s">
        <v>1001</v>
      </c>
      <c r="B18" s="132" t="s">
        <v>1180</v>
      </c>
      <c r="C18" s="133" t="s">
        <v>144</v>
      </c>
      <c r="D18" s="178">
        <f>VLOOKUP('201.14'!A88,'201.14'!A51:N122,14,FALSE)</f>
        <v>55993.517386047111</v>
      </c>
    </row>
    <row r="19" spans="1:4" ht="54" thickTop="1" thickBot="1">
      <c r="A19" s="131" t="s">
        <v>1002</v>
      </c>
      <c r="B19" s="132" t="s">
        <v>1181</v>
      </c>
      <c r="C19" s="133" t="s">
        <v>144</v>
      </c>
      <c r="D19" s="178">
        <f>VLOOKUP('201.15'!A88,'201.15'!A52:N123,14,FALSE)</f>
        <v>69882.581583041087</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138551.46861258667</v>
      </c>
    </row>
    <row r="22" spans="1:4" ht="54" thickTop="1" thickBot="1">
      <c r="A22" s="131" t="s">
        <v>1005</v>
      </c>
      <c r="B22" s="132" t="s">
        <v>1184</v>
      </c>
      <c r="C22" s="133" t="s">
        <v>1845</v>
      </c>
      <c r="D22" s="178">
        <f>VLOOKUP('201.18'!A88,'201.18'!A55:N126,14,FALSE)</f>
        <v>138551.46861258667</v>
      </c>
    </row>
    <row r="23" spans="1:4" ht="54" thickTop="1" thickBot="1">
      <c r="A23" s="131" t="s">
        <v>1006</v>
      </c>
      <c r="B23" s="132" t="s">
        <v>1185</v>
      </c>
      <c r="C23" s="133" t="s">
        <v>144</v>
      </c>
      <c r="D23" s="178">
        <f>VLOOKUP('201.19'!A88,'201.19'!A56:N127,14,FALSE)</f>
        <v>8055.3386826052929</v>
      </c>
    </row>
    <row r="24" spans="1:4" ht="54" thickTop="1" thickBot="1">
      <c r="A24" s="131" t="s">
        <v>1007</v>
      </c>
      <c r="B24" s="132" t="s">
        <v>1186</v>
      </c>
      <c r="C24" s="133" t="s">
        <v>144</v>
      </c>
      <c r="D24" s="178">
        <f>VLOOKUP('201.20'!A88,'201.20'!A57:N128,14,FALSE)</f>
        <v>1008.2428782926283</v>
      </c>
    </row>
    <row r="25" spans="1:4" ht="54" thickTop="1" thickBot="1">
      <c r="A25" s="131" t="s">
        <v>1008</v>
      </c>
      <c r="B25" s="132" t="s">
        <v>1187</v>
      </c>
      <c r="C25" s="133" t="s">
        <v>144</v>
      </c>
      <c r="D25" s="178">
        <f>VLOOKUP('201.21'!A88,'201.21'!A58:N129,14,FALSE)</f>
        <v>9595.859041483729</v>
      </c>
    </row>
    <row r="26" spans="1:4" ht="54" thickTop="1" thickBot="1">
      <c r="A26" s="131" t="s">
        <v>1425</v>
      </c>
      <c r="B26" s="132" t="s">
        <v>1413</v>
      </c>
      <c r="C26" s="133" t="s">
        <v>1845</v>
      </c>
      <c r="D26" s="178">
        <f>VLOOKUP('203.1'!A88,'203.1'!A59:N130,14,FALSE)</f>
        <v>1187217.7229872197</v>
      </c>
    </row>
    <row r="27" spans="1:4" ht="54" thickTop="1" thickBot="1">
      <c r="A27" s="131" t="s">
        <v>1426</v>
      </c>
      <c r="B27" s="132" t="s">
        <v>1417</v>
      </c>
      <c r="C27" s="133" t="s">
        <v>1845</v>
      </c>
      <c r="D27" s="178">
        <f>VLOOKUP('203.2'!A88,'203.2'!A60:N131,14,FALSE)</f>
        <v>1445979.4564916391</v>
      </c>
    </row>
    <row r="28" spans="1:4" ht="54" thickTop="1" thickBot="1">
      <c r="A28" s="131" t="s">
        <v>1427</v>
      </c>
      <c r="B28" s="132" t="s">
        <v>1418</v>
      </c>
      <c r="C28" s="133" t="s">
        <v>1845</v>
      </c>
      <c r="D28" s="178">
        <f>VLOOKUP('203.3'!A88,'203.3'!A61:N132,14,FALSE)</f>
        <v>1630809.266137653</v>
      </c>
    </row>
    <row r="29" spans="1:4" ht="54" thickTop="1" thickBot="1">
      <c r="A29" s="131" t="s">
        <v>1428</v>
      </c>
      <c r="B29" s="132" t="s">
        <v>1419</v>
      </c>
      <c r="C29" s="133" t="s">
        <v>1845</v>
      </c>
      <c r="D29" s="178">
        <f>VLOOKUP('203.4'!A88,'203.4'!A62:N133,14,FALSE)</f>
        <v>768145.15170529066</v>
      </c>
    </row>
    <row r="30" spans="1:4" ht="54" thickTop="1" thickBot="1">
      <c r="A30" s="131" t="s">
        <v>1429</v>
      </c>
      <c r="B30" s="132" t="s">
        <v>1420</v>
      </c>
      <c r="C30" s="133" t="s">
        <v>1845</v>
      </c>
      <c r="D30" s="178">
        <f>VLOOKUP('203.5'!A88,'203.5'!A63:N134,14,FALSE)</f>
        <v>889330.83371513314</v>
      </c>
    </row>
    <row r="31" spans="1:4" ht="54" thickTop="1" thickBot="1">
      <c r="A31" s="131" t="s">
        <v>1430</v>
      </c>
      <c r="B31" s="132" t="s">
        <v>1421</v>
      </c>
      <c r="C31" s="133" t="s">
        <v>1845</v>
      </c>
      <c r="D31" s="178">
        <f>VLOOKUP('203.6'!A88,'203.6'!A64:N135,14,FALSE)</f>
        <v>966448.99499412393</v>
      </c>
    </row>
    <row r="32" spans="1:4" ht="54" thickTop="1" thickBot="1">
      <c r="A32" s="131" t="s">
        <v>1431</v>
      </c>
      <c r="B32" s="132" t="s">
        <v>1422</v>
      </c>
      <c r="C32" s="133" t="s">
        <v>1845</v>
      </c>
      <c r="D32" s="178">
        <f>VLOOKUP('203.7'!A88,'203.7'!A65:N136,14,FALSE)</f>
        <v>324342.1455971282</v>
      </c>
    </row>
    <row r="33" spans="1:4" ht="54" thickTop="1" thickBot="1">
      <c r="A33" s="131" t="s">
        <v>1432</v>
      </c>
      <c r="B33" s="132" t="s">
        <v>1871</v>
      </c>
      <c r="C33" s="133" t="s">
        <v>1845</v>
      </c>
      <c r="D33" s="178">
        <f>VLOOKUP('203.8'!A88,'203.8'!A66:N137,14,FALSE)</f>
        <v>445035.51797902118</v>
      </c>
    </row>
    <row r="34" spans="1:4" ht="54" thickTop="1" thickBot="1">
      <c r="A34" s="131" t="s">
        <v>1433</v>
      </c>
      <c r="B34" s="132" t="s">
        <v>1424</v>
      </c>
      <c r="C34" s="133" t="s">
        <v>1845</v>
      </c>
      <c r="D34" s="178">
        <f>VLOOKUP('203.9'!A88,'203.9'!A67:N138,14,FALSE)</f>
        <v>471969.1485345402</v>
      </c>
    </row>
    <row r="35" spans="1:4" ht="54" thickTop="1" thickBot="1">
      <c r="A35" s="131" t="s">
        <v>1434</v>
      </c>
      <c r="B35" s="132" t="s">
        <v>1414</v>
      </c>
      <c r="C35" s="133" t="s">
        <v>1845</v>
      </c>
      <c r="D35" s="178">
        <f>VLOOKUP('203.10'!A88,'203.10'!A68:N139,14,FALSE)</f>
        <v>253514.37410940492</v>
      </c>
    </row>
    <row r="36" spans="1:4" ht="54" thickTop="1" thickBot="1">
      <c r="A36" s="131" t="s">
        <v>1435</v>
      </c>
      <c r="B36" s="132" t="s">
        <v>1415</v>
      </c>
      <c r="C36" s="133" t="s">
        <v>1845</v>
      </c>
      <c r="D36" s="178">
        <f>VLOOKUP('203.11'!A88,'203.11'!A69:N140,14,FALSE)</f>
        <v>334852.48388826137</v>
      </c>
    </row>
    <row r="37" spans="1:4" ht="54" thickTop="1" thickBot="1">
      <c r="A37" s="131" t="s">
        <v>1436</v>
      </c>
      <c r="B37" s="216" t="s">
        <v>1416</v>
      </c>
      <c r="C37" s="133" t="s">
        <v>1845</v>
      </c>
      <c r="D37" s="178">
        <f>VLOOKUP('203.12'!A88,'203.12'!A70:N141,14,FALSE)</f>
        <v>348843.98028073885</v>
      </c>
    </row>
    <row r="38" spans="1:4" ht="54" thickTop="1" thickBot="1">
      <c r="A38" s="131" t="s">
        <v>1009</v>
      </c>
      <c r="B38" s="132" t="s">
        <v>1188</v>
      </c>
      <c r="C38" s="133" t="s">
        <v>387</v>
      </c>
      <c r="D38" s="178">
        <f>VLOOKUP('210.1.1'!A88,'210.1.1'!A71:N142,14,FALSE)</f>
        <v>18532.551544364876</v>
      </c>
    </row>
    <row r="39" spans="1:4" ht="54" thickTop="1" thickBot="1">
      <c r="A39" s="131" t="s">
        <v>1010</v>
      </c>
      <c r="B39" s="132" t="s">
        <v>1189</v>
      </c>
      <c r="C39" s="133" t="s">
        <v>387</v>
      </c>
      <c r="D39" s="178">
        <f>VLOOKUP('210.1.2'!A88,'210.1.2'!A72:N143,14,FALSE)</f>
        <v>5459.6252232033758</v>
      </c>
    </row>
    <row r="40" spans="1:4" ht="54" thickTop="1" thickBot="1">
      <c r="A40" s="131" t="s">
        <v>1011</v>
      </c>
      <c r="B40" s="132" t="s">
        <v>1190</v>
      </c>
      <c r="C40" s="133" t="s">
        <v>387</v>
      </c>
      <c r="D40" s="178">
        <f>VLOOKUP('210.2.1'!A90,'210.2.1'!A73:N144,14,FALSE)</f>
        <v>42969.571819737408</v>
      </c>
    </row>
    <row r="41" spans="1:4" ht="54" thickTop="1" thickBot="1">
      <c r="A41" s="131" t="s">
        <v>1012</v>
      </c>
      <c r="B41" s="132" t="s">
        <v>1191</v>
      </c>
      <c r="C41" s="133" t="s">
        <v>387</v>
      </c>
      <c r="D41" s="178">
        <f>VLOOKUP('210.2.2'!A88,'210.2.2'!A74:N145,14,FALSE)</f>
        <v>18532.551544364876</v>
      </c>
    </row>
    <row r="42" spans="1:4" ht="54" thickTop="1" thickBot="1">
      <c r="A42" s="131" t="s">
        <v>1013</v>
      </c>
      <c r="B42" s="132" t="s">
        <v>1192</v>
      </c>
      <c r="C42" s="133" t="s">
        <v>387</v>
      </c>
      <c r="D42" s="178">
        <f>VLOOKUP('210.2.3'!A91,'210.2.3'!A91:N146,14,FALSE)</f>
        <v>29896.645498575908</v>
      </c>
    </row>
    <row r="43" spans="1:4" ht="54" thickTop="1" thickBot="1">
      <c r="A43" s="131" t="s">
        <v>1014</v>
      </c>
      <c r="B43" s="132" t="s">
        <v>1193</v>
      </c>
      <c r="C43" s="133" t="s">
        <v>387</v>
      </c>
      <c r="D43" s="178">
        <f>VLOOKUP('210.2.4'!A88,'210.2.4'!A88:N147,14,FALSE)</f>
        <v>5459.6252232033758</v>
      </c>
    </row>
    <row r="44" spans="1:4" ht="54" thickTop="1" thickBot="1">
      <c r="A44" s="131" t="s">
        <v>1015</v>
      </c>
      <c r="B44" s="132" t="s">
        <v>1194</v>
      </c>
      <c r="C44" s="133" t="s">
        <v>387</v>
      </c>
      <c r="D44" s="178">
        <f>VLOOKUP('211.1'!A88,'211.1'!A88:N148,14,FALSE)</f>
        <v>13748.516508748386</v>
      </c>
    </row>
    <row r="45" spans="1:4" ht="54" thickTop="1" thickBot="1">
      <c r="A45" s="131" t="s">
        <v>1016</v>
      </c>
      <c r="B45" s="132" t="s">
        <v>1195</v>
      </c>
      <c r="C45" s="133" t="s">
        <v>387</v>
      </c>
      <c r="D45" s="178">
        <f>VLOOKUP('220.1'!A88,'220.1'!A88:N149,14,FALSE)</f>
        <v>19869.042172762114</v>
      </c>
    </row>
    <row r="46" spans="1:4" ht="54" thickTop="1" thickBot="1">
      <c r="A46" s="131" t="s">
        <v>1017</v>
      </c>
      <c r="B46" s="132" t="s">
        <v>1196</v>
      </c>
      <c r="C46" s="133" t="s">
        <v>387</v>
      </c>
      <c r="D46" s="178">
        <f>VLOOKUP('221.1'!A88,'221.1'!A88:N150,14,FALSE)</f>
        <v>15510.319595449124</v>
      </c>
    </row>
    <row r="47" spans="1:4" ht="54" thickTop="1" thickBot="1">
      <c r="A47" s="131" t="s">
        <v>1018</v>
      </c>
      <c r="B47" s="132" t="s">
        <v>1197</v>
      </c>
      <c r="C47" s="133" t="s">
        <v>387</v>
      </c>
      <c r="D47" s="178">
        <f>VLOOKUP('221.2'!A88,'221.2'!A88:N151,14,FALSE)</f>
        <v>9887.9338105195093</v>
      </c>
    </row>
    <row r="48" spans="1:4" ht="64.5" thickTop="1" thickBot="1">
      <c r="A48" s="131" t="s">
        <v>1441</v>
      </c>
      <c r="B48" s="132" t="s">
        <v>1438</v>
      </c>
      <c r="C48" s="133" t="s">
        <v>233</v>
      </c>
      <c r="D48" s="178">
        <f>VLOOKUP('223.1'!A88,'223.1'!A88:N152,14,FALSE)</f>
        <v>12558.618902129183</v>
      </c>
    </row>
    <row r="49" spans="1:4" ht="54" thickTop="1" thickBot="1">
      <c r="A49" s="131" t="s">
        <v>1442</v>
      </c>
      <c r="B49" s="132" t="s">
        <v>1439</v>
      </c>
      <c r="C49" s="133" t="s">
        <v>233</v>
      </c>
      <c r="D49" s="178">
        <f>VLOOKUP('223.2'!A88,'223.2'!A88:N153,14,FALSE)</f>
        <v>18898.050013275199</v>
      </c>
    </row>
    <row r="50" spans="1:4" ht="54" thickTop="1" thickBot="1">
      <c r="A50" s="131" t="s">
        <v>1443</v>
      </c>
      <c r="B50" s="132" t="s">
        <v>1440</v>
      </c>
      <c r="C50" s="133" t="s">
        <v>387</v>
      </c>
      <c r="D50" s="178">
        <f>VLOOKUP('223.3.1'!A88,'223.3.1'!A88:N154,14,FALSE)</f>
        <v>95750</v>
      </c>
    </row>
    <row r="51" spans="1:4" ht="64.5" thickTop="1" thickBot="1">
      <c r="A51" s="131" t="s">
        <v>1444</v>
      </c>
      <c r="B51" s="132" t="s">
        <v>1446</v>
      </c>
      <c r="C51" s="133" t="s">
        <v>387</v>
      </c>
      <c r="D51" s="178">
        <f>VLOOKUP('223.3.2'!A88,'223.3.2'!A88:N155,14,FALSE)</f>
        <v>117490.37005027395</v>
      </c>
    </row>
    <row r="52" spans="1:4" ht="54" thickTop="1" thickBot="1">
      <c r="A52" s="131" t="s">
        <v>1445</v>
      </c>
      <c r="B52" s="132" t="s">
        <v>1447</v>
      </c>
      <c r="C52" s="133" t="s">
        <v>387</v>
      </c>
      <c r="D52" s="178">
        <f>VLOOKUP('223.3.3'!A88,'223.3.3'!A88:N156,14,FALSE)</f>
        <v>147688.61598255418</v>
      </c>
    </row>
    <row r="53" spans="1:4" ht="54" thickTop="1" thickBot="1">
      <c r="A53" s="137" t="s">
        <v>1019</v>
      </c>
      <c r="B53" s="138" t="s">
        <v>1956</v>
      </c>
      <c r="C53" s="133" t="s">
        <v>233</v>
      </c>
      <c r="D53" s="178">
        <f>VLOOKUP('230.1'!A88,'230.1'!A88:N157,14,FALSE)</f>
        <v>4101.8584569344148</v>
      </c>
    </row>
    <row r="54" spans="1:4" ht="54" thickTop="1" thickBot="1">
      <c r="A54" s="137" t="s">
        <v>1020</v>
      </c>
      <c r="B54" s="138" t="s">
        <v>1198</v>
      </c>
      <c r="C54" s="133" t="s">
        <v>233</v>
      </c>
      <c r="D54" s="178">
        <f>VLOOKUP('231.1'!A88,'231.1'!A88:N159,14,FALSE)</f>
        <v>15444.701911144022</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13105.224430428252</v>
      </c>
    </row>
    <row r="57" spans="1:4" ht="54" thickTop="1" thickBot="1">
      <c r="A57" s="137" t="s">
        <v>1451</v>
      </c>
      <c r="B57" s="138" t="s">
        <v>1452</v>
      </c>
      <c r="C57" s="133" t="s">
        <v>233</v>
      </c>
      <c r="D57" s="178">
        <f>VLOOKUP('233.10'!A88,'233.10'!A88:N162,14,FALSE)</f>
        <v>28907.609167240629</v>
      </c>
    </row>
    <row r="58" spans="1:4" ht="54" thickTop="1" thickBot="1">
      <c r="A58" s="137" t="s">
        <v>1022</v>
      </c>
      <c r="B58" s="138" t="s">
        <v>1453</v>
      </c>
      <c r="C58" s="133" t="s">
        <v>233</v>
      </c>
      <c r="D58" s="178">
        <f>VLOOKUP('234.1'!A88,'234.1'!A88:N163,14,FALSE)</f>
        <v>1480.7246042047323</v>
      </c>
    </row>
    <row r="59" spans="1:4" ht="54" thickTop="1" thickBot="1">
      <c r="A59" s="137" t="s">
        <v>1456</v>
      </c>
      <c r="B59" s="138" t="s">
        <v>1457</v>
      </c>
      <c r="C59" s="133" t="s">
        <v>387</v>
      </c>
      <c r="D59" s="178">
        <f>VLOOKUP('235.1'!A88,'235.1'!A88:N164,14,FALSE)</f>
        <v>78465.487590051518</v>
      </c>
    </row>
    <row r="60" spans="1:4" ht="54" thickTop="1" thickBot="1">
      <c r="A60" s="139" t="s">
        <v>1458</v>
      </c>
      <c r="B60" s="138" t="s">
        <v>1459</v>
      </c>
      <c r="C60" s="133" t="s">
        <v>387</v>
      </c>
      <c r="D60" s="178">
        <f>VLOOKUP('235.10'!A88,'235.10'!A88:N165,14,FALSE)</f>
        <v>20727.980277143099</v>
      </c>
    </row>
    <row r="61" spans="1:4" ht="54" thickTop="1" thickBot="1">
      <c r="A61" s="139" t="s">
        <v>1460</v>
      </c>
      <c r="B61" s="138" t="s">
        <v>1461</v>
      </c>
      <c r="C61" s="133" t="s">
        <v>377</v>
      </c>
      <c r="D61" s="178">
        <f>VLOOKUP('235.11'!A88,'235.11'!A88:N166,14,FALSE)</f>
        <v>721.71884141135524</v>
      </c>
    </row>
    <row r="62" spans="1:4" ht="54" thickTop="1" thickBot="1">
      <c r="A62" s="139" t="s">
        <v>1462</v>
      </c>
      <c r="B62" s="138" t="s">
        <v>1873</v>
      </c>
      <c r="C62" s="133" t="s">
        <v>387</v>
      </c>
      <c r="D62" s="178">
        <f>VLOOKUP('236.1'!A88,'236.1'!A88:N167,14,FALSE)</f>
        <v>175990.42568492456</v>
      </c>
    </row>
    <row r="63" spans="1:4" ht="54" thickTop="1" thickBot="1">
      <c r="A63" s="139" t="s">
        <v>1465</v>
      </c>
      <c r="B63" s="138" t="s">
        <v>1874</v>
      </c>
      <c r="C63" s="133" t="s">
        <v>387</v>
      </c>
      <c r="D63" s="178">
        <f>VLOOKUP('236.10'!A87,'236.10'!A87:N168,14,FALSE)</f>
        <v>20727.980277143099</v>
      </c>
    </row>
    <row r="64" spans="1:4" ht="54" thickTop="1" thickBot="1">
      <c r="A64" s="139" t="s">
        <v>1466</v>
      </c>
      <c r="B64" s="140" t="s">
        <v>1467</v>
      </c>
      <c r="C64" s="174" t="s">
        <v>377</v>
      </c>
      <c r="D64" s="178">
        <f>VLOOKUP('236.11'!A88,'236.11'!A88:N169,14,FALSE)</f>
        <v>1940.7805675972681</v>
      </c>
    </row>
    <row r="65" spans="1:4" ht="54" thickTop="1" thickBot="1">
      <c r="A65" s="137" t="s">
        <v>1023</v>
      </c>
      <c r="B65" s="138" t="s">
        <v>1199</v>
      </c>
      <c r="C65" s="133" t="s">
        <v>233</v>
      </c>
      <c r="D65" s="178">
        <f>VLOOKUP('310.1'!A87,'310.1'!A87:N170,14,FALSE)</f>
        <v>1365.5120520237615</v>
      </c>
    </row>
    <row r="66" spans="1:4" ht="54" thickTop="1" thickBot="1">
      <c r="A66" s="137" t="s">
        <v>1024</v>
      </c>
      <c r="B66" s="138" t="s">
        <v>1200</v>
      </c>
      <c r="C66" s="133" t="s">
        <v>387</v>
      </c>
      <c r="D66" s="178">
        <f>VLOOKUP('311.1'!A87,'311.1'!A87:N171,14,FALSE)</f>
        <v>91038.842092932566</v>
      </c>
    </row>
    <row r="67" spans="1:4" ht="54" thickTop="1" thickBot="1">
      <c r="A67" s="137" t="s">
        <v>1025</v>
      </c>
      <c r="B67" s="138" t="s">
        <v>1201</v>
      </c>
      <c r="C67" s="133" t="s">
        <v>998</v>
      </c>
      <c r="D67" s="178">
        <f>VLOOKUP('312.1'!A88,'312.1'!A88:N172,14,FALSE)</f>
        <v>9746.3679373849009</v>
      </c>
    </row>
    <row r="68" spans="1:4" ht="54" thickTop="1" thickBot="1">
      <c r="A68" s="137" t="s">
        <v>1026</v>
      </c>
      <c r="B68" s="138" t="s">
        <v>1202</v>
      </c>
      <c r="C68" s="133" t="s">
        <v>998</v>
      </c>
      <c r="D68" s="178">
        <f>VLOOKUP('312.2'!A88,'312.2'!A88:N173,14,FALSE)</f>
        <v>6183.3204558718971</v>
      </c>
    </row>
    <row r="69" spans="1:4" ht="54" thickTop="1" thickBot="1">
      <c r="A69" s="137" t="s">
        <v>1027</v>
      </c>
      <c r="B69" s="138" t="s">
        <v>1203</v>
      </c>
      <c r="C69" s="133" t="s">
        <v>1464</v>
      </c>
      <c r="D69" s="178">
        <f>VLOOKUP('312.3'!A87,'312.3'!A87:N174,14,FALSE)</f>
        <v>2327.8382892694199</v>
      </c>
    </row>
    <row r="70" spans="1:4" ht="54" thickTop="1" thickBot="1">
      <c r="A70" s="137" t="s">
        <v>1028</v>
      </c>
      <c r="B70" s="138" t="s">
        <v>1204</v>
      </c>
      <c r="C70" s="133" t="s">
        <v>387</v>
      </c>
      <c r="D70" s="179">
        <f>VLOOKUP('312.4'!A88,'312.4'!A88:N175,14,FALSE)</f>
        <v>91927.902421174702</v>
      </c>
    </row>
    <row r="71" spans="1:4" ht="54" thickTop="1" thickBot="1">
      <c r="A71" s="137" t="s">
        <v>1029</v>
      </c>
      <c r="B71" s="138" t="s">
        <v>1469</v>
      </c>
      <c r="C71" s="133" t="s">
        <v>387</v>
      </c>
      <c r="D71" s="179">
        <f>VLOOKUP('320.1'!A88,'320.1'!A88:N176,14,FALSE)</f>
        <v>146961.24122661242</v>
      </c>
    </row>
    <row r="72" spans="1:4" ht="54" thickTop="1" thickBot="1">
      <c r="A72" s="137" t="s">
        <v>1030</v>
      </c>
      <c r="B72" s="138" t="s">
        <v>1470</v>
      </c>
      <c r="C72" s="133" t="s">
        <v>387</v>
      </c>
      <c r="D72" s="179">
        <f>VLOOKUP('320.2'!A88,'320.2'!A88:N177,14,FALSE)</f>
        <v>116990.61423205482</v>
      </c>
    </row>
    <row r="73" spans="1:4" ht="54" thickTop="1" thickBot="1">
      <c r="A73" s="137" t="s">
        <v>1473</v>
      </c>
      <c r="B73" s="138" t="s">
        <v>1474</v>
      </c>
      <c r="C73" s="133" t="s">
        <v>387</v>
      </c>
      <c r="D73" s="179">
        <f>VLOOKUP('320.3'!A88,'320.3'!A88:N178,14,FALSE)</f>
        <v>115555.06545704098</v>
      </c>
    </row>
    <row r="74" spans="1:4" ht="54" thickTop="1" thickBot="1">
      <c r="A74" s="137" t="s">
        <v>1475</v>
      </c>
      <c r="B74" s="138" t="s">
        <v>1476</v>
      </c>
      <c r="C74" s="133" t="s">
        <v>387</v>
      </c>
      <c r="D74" s="179">
        <f>VLOOKUP('320.4'!A88,'320.4'!A88:N179,14,FALSE)</f>
        <v>166603.32381520022</v>
      </c>
    </row>
    <row r="75" spans="1:4" ht="54" thickTop="1" thickBot="1">
      <c r="A75" s="137" t="s">
        <v>1477</v>
      </c>
      <c r="B75" s="138" t="s">
        <v>1478</v>
      </c>
      <c r="C75" s="133" t="s">
        <v>387</v>
      </c>
      <c r="D75" s="179">
        <f>VLOOKUP('320.5'!A88,'320.5'!A88:N180,14,FALSE)</f>
        <v>136632.69682064262</v>
      </c>
    </row>
    <row r="76" spans="1:4" ht="54" thickTop="1" thickBot="1">
      <c r="A76" s="137" t="s">
        <v>1479</v>
      </c>
      <c r="B76" s="138" t="s">
        <v>1480</v>
      </c>
      <c r="C76" s="133" t="s">
        <v>387</v>
      </c>
      <c r="D76" s="179">
        <f>VLOOKUP('320.6'!A88,'320.6'!A88:N181,14,FALSE)</f>
        <v>135197.1480456288</v>
      </c>
    </row>
    <row r="77" spans="1:4" ht="54" thickTop="1" thickBot="1">
      <c r="A77" s="137" t="s">
        <v>1031</v>
      </c>
      <c r="B77" s="138" t="s">
        <v>1481</v>
      </c>
      <c r="C77" s="133" t="s">
        <v>387</v>
      </c>
      <c r="D77" s="179">
        <f>VLOOKUP('330.1'!A88,'330.1'!A88:N182,14,FALSE)</f>
        <v>154053.87351423019</v>
      </c>
    </row>
    <row r="78" spans="1:4" ht="54" thickTop="1" thickBot="1">
      <c r="A78" s="139" t="s">
        <v>1032</v>
      </c>
      <c r="B78" s="138" t="s">
        <v>1482</v>
      </c>
      <c r="C78" s="133" t="s">
        <v>387</v>
      </c>
      <c r="D78" s="179">
        <f>VLOOKUP('330.2'!A88,'330.1'!A88:N183,14,FALSE)</f>
        <v>154053.87351423019</v>
      </c>
    </row>
    <row r="79" spans="1:4" ht="54" thickTop="1" thickBot="1">
      <c r="A79" s="139" t="s">
        <v>1483</v>
      </c>
      <c r="B79" s="140" t="s">
        <v>1484</v>
      </c>
      <c r="C79" s="133" t="s">
        <v>387</v>
      </c>
      <c r="D79" s="179">
        <f>VLOOKUP('330.3'!A88,'330.3'!A88:N184,14,FALSE)</f>
        <v>150551.05884845203</v>
      </c>
    </row>
    <row r="80" spans="1:4" ht="54" thickTop="1" thickBot="1">
      <c r="A80" s="139" t="s">
        <v>1485</v>
      </c>
      <c r="B80" s="140" t="s">
        <v>1486</v>
      </c>
      <c r="C80" s="133" t="s">
        <v>387</v>
      </c>
      <c r="D80" s="179">
        <f>VLOOKUP('330.4'!A88,'330.4'!A88:N185,14,FALSE)</f>
        <v>173695.95610281799</v>
      </c>
    </row>
    <row r="81" spans="1:4" ht="54" thickTop="1" thickBot="1">
      <c r="A81" s="139" t="s">
        <v>1487</v>
      </c>
      <c r="B81" s="140" t="s">
        <v>1488</v>
      </c>
      <c r="C81" s="133" t="s">
        <v>387</v>
      </c>
      <c r="D81" s="179">
        <f>VLOOKUP('330.5'!A88,'330.5'!A88:N186,14,FALSE)</f>
        <v>171785.67380668625</v>
      </c>
    </row>
    <row r="82" spans="1:4" ht="54" thickTop="1" thickBot="1">
      <c r="A82" s="139" t="s">
        <v>1489</v>
      </c>
      <c r="B82" s="140" t="s">
        <v>1490</v>
      </c>
      <c r="C82" s="133" t="s">
        <v>387</v>
      </c>
      <c r="D82" s="179">
        <f>VLOOKUP('330.6'!A88,'330.6'!A88:N187,14,FALSE)</f>
        <v>170193.14143703983</v>
      </c>
    </row>
    <row r="83" spans="1:4" ht="54" thickTop="1" thickBot="1">
      <c r="A83" s="137" t="s">
        <v>1033</v>
      </c>
      <c r="B83" s="138" t="s">
        <v>1491</v>
      </c>
      <c r="C83" s="133" t="s">
        <v>387</v>
      </c>
      <c r="D83" s="179">
        <f>VLOOKUP('340.1'!A88,'340.1'!A88:N188,14,FALSE)</f>
        <v>154493.15687001229</v>
      </c>
    </row>
    <row r="84" spans="1:4" ht="54" thickTop="1" thickBot="1">
      <c r="A84" s="137" t="s">
        <v>1034</v>
      </c>
      <c r="B84" s="138" t="s">
        <v>1492</v>
      </c>
      <c r="C84" s="133" t="s">
        <v>387</v>
      </c>
      <c r="D84" s="179">
        <f>VLOOKUP('340.2'!A88,'340.2'!A88:N190,14,FALSE)</f>
        <v>151125.06584522556</v>
      </c>
    </row>
    <row r="85" spans="1:4" ht="54" thickTop="1" thickBot="1">
      <c r="A85" s="137" t="s">
        <v>1035</v>
      </c>
      <c r="B85" s="138" t="s">
        <v>1493</v>
      </c>
      <c r="C85" s="133" t="s">
        <v>387</v>
      </c>
      <c r="D85" s="179">
        <f>VLOOKUP('340.3'!A88,'340.3'!A88:N191,14,FALSE)</f>
        <v>151125.06584522556</v>
      </c>
    </row>
    <row r="86" spans="1:4" ht="54" thickTop="1" thickBot="1">
      <c r="A86" s="137" t="s">
        <v>1494</v>
      </c>
      <c r="B86" s="138" t="s">
        <v>2021</v>
      </c>
      <c r="C86" s="133" t="s">
        <v>387</v>
      </c>
      <c r="D86" s="179">
        <f>VLOOKUP('350.1'!A88,'350.1'!A88:N192,14,FALSE)</f>
        <v>216272.71942745126</v>
      </c>
    </row>
    <row r="87" spans="1:4" ht="54" thickTop="1" thickBot="1">
      <c r="A87" s="195" t="s">
        <v>1495</v>
      </c>
      <c r="B87" s="138" t="s">
        <v>2022</v>
      </c>
      <c r="C87" s="133" t="s">
        <v>387</v>
      </c>
      <c r="D87" s="179">
        <f>VLOOKUP('350.2'!A88,'350.2'!A88:N193,14,FALSE)</f>
        <v>214362.43713131949</v>
      </c>
    </row>
    <row r="88" spans="1:4" ht="54" thickTop="1" thickBot="1">
      <c r="A88" s="139" t="s">
        <v>1496</v>
      </c>
      <c r="B88" s="140" t="s">
        <v>1497</v>
      </c>
      <c r="C88" s="133" t="s">
        <v>387</v>
      </c>
      <c r="D88" s="179">
        <f>VLOOKUP('350.3'!A88,'350.3'!A88:N194,14,FALSE)</f>
        <v>216272.71942745126</v>
      </c>
    </row>
    <row r="89" spans="1:4" ht="54" thickTop="1" thickBot="1">
      <c r="A89" s="137" t="s">
        <v>1498</v>
      </c>
      <c r="B89" s="138" t="s">
        <v>1499</v>
      </c>
      <c r="C89" s="133" t="s">
        <v>387</v>
      </c>
      <c r="D89" s="179">
        <f>VLOOKUP('350.4'!A88,'350.4'!A88:N195,14,FALSE)</f>
        <v>214362.43713131949</v>
      </c>
    </row>
    <row r="90" spans="1:4" ht="54" thickTop="1" thickBot="1">
      <c r="A90" s="139" t="s">
        <v>1500</v>
      </c>
      <c r="B90" s="140" t="s">
        <v>1501</v>
      </c>
      <c r="C90" s="133" t="s">
        <v>387</v>
      </c>
      <c r="D90" s="179">
        <f>VLOOKUP('350.10'!A88,'350.10'!A88:N196,14,FALSE)</f>
        <v>151318.0237004293</v>
      </c>
    </row>
    <row r="91" spans="1:4" ht="54" thickTop="1" thickBot="1">
      <c r="A91" s="139" t="s">
        <v>1502</v>
      </c>
      <c r="B91" s="140" t="s">
        <v>1503</v>
      </c>
      <c r="C91" s="133" t="s">
        <v>387</v>
      </c>
      <c r="D91" s="179">
        <f>VLOOKUP('350.11'!A88,'350.11'!A88:N197,14,FALSE)</f>
        <v>149407.74140429753</v>
      </c>
    </row>
    <row r="92" spans="1:4" ht="54" thickTop="1" thickBot="1">
      <c r="A92" s="139" t="s">
        <v>1504</v>
      </c>
      <c r="B92" s="140" t="s">
        <v>1505</v>
      </c>
      <c r="C92" s="133" t="s">
        <v>387</v>
      </c>
      <c r="D92" s="179">
        <f>VLOOKUP('350.12'!A88,'350.12'!A88:N198,14,FALSE)</f>
        <v>151318.0237004293</v>
      </c>
    </row>
    <row r="93" spans="1:4" ht="54" thickTop="1" thickBot="1">
      <c r="A93" s="139" t="s">
        <v>1506</v>
      </c>
      <c r="B93" s="140" t="s">
        <v>1507</v>
      </c>
      <c r="C93" s="133" t="s">
        <v>387</v>
      </c>
      <c r="D93" s="179">
        <f>VLOOKUP('350.13'!A88,'350.13'!A88:N199,14,FALSE)</f>
        <v>149407.74140429753</v>
      </c>
    </row>
    <row r="94" spans="1:4" ht="54" thickTop="1" thickBot="1">
      <c r="A94" s="137" t="s">
        <v>1508</v>
      </c>
      <c r="B94" s="138" t="s">
        <v>1509</v>
      </c>
      <c r="C94" s="133" t="s">
        <v>998</v>
      </c>
      <c r="D94" s="179">
        <f>VLOOKUP('350.14'!A88,'350.14'!A88:N200,14,FALSE)</f>
        <v>721.71884141135524</v>
      </c>
    </row>
    <row r="95" spans="1:4" ht="54" thickTop="1" thickBot="1">
      <c r="A95" s="139" t="s">
        <v>1510</v>
      </c>
      <c r="B95" s="140" t="s">
        <v>1511</v>
      </c>
      <c r="C95" s="133" t="s">
        <v>387</v>
      </c>
      <c r="D95" s="179">
        <f>VLOOKUP('351.1'!A88,'351.1'!A88:N201,14,FALSE)</f>
        <v>214362.43713131949</v>
      </c>
    </row>
    <row r="96" spans="1:4" ht="54" thickTop="1" thickBot="1">
      <c r="A96" s="139" t="s">
        <v>1512</v>
      </c>
      <c r="B96" s="140" t="s">
        <v>1513</v>
      </c>
      <c r="C96" s="133" t="s">
        <v>387</v>
      </c>
      <c r="D96" s="179">
        <f>VLOOKUP('351.2'!A88,'351.2'!A88:N202,14,FALSE)</f>
        <v>214362.43713131949</v>
      </c>
    </row>
    <row r="97" spans="1:4" ht="54" thickTop="1" thickBot="1">
      <c r="A97" s="139" t="s">
        <v>1514</v>
      </c>
      <c r="B97" s="140" t="s">
        <v>1515</v>
      </c>
      <c r="C97" s="133" t="s">
        <v>387</v>
      </c>
      <c r="D97" s="179">
        <f>VLOOKUP('351.10'!A88,'351.10'!A88:N203,14,FALSE)</f>
        <v>149407.74140429753</v>
      </c>
    </row>
    <row r="98" spans="1:4" ht="54" thickTop="1" thickBot="1">
      <c r="A98" s="139" t="s">
        <v>1516</v>
      </c>
      <c r="B98" s="140" t="s">
        <v>1517</v>
      </c>
      <c r="C98" s="133" t="s">
        <v>387</v>
      </c>
      <c r="D98" s="179">
        <f>VLOOKUP('351.11'!A88,'351.11'!A88:N204,14,FALSE)</f>
        <v>149407.74140429753</v>
      </c>
    </row>
    <row r="99" spans="1:4" ht="54" thickTop="1" thickBot="1">
      <c r="A99" s="139" t="s">
        <v>1518</v>
      </c>
      <c r="B99" s="140" t="s">
        <v>1519</v>
      </c>
      <c r="C99" s="133" t="s">
        <v>998</v>
      </c>
      <c r="D99" s="179">
        <f>VLOOKUP('351.12'!A88,'351.12'!A88:N205,14,FALSE)</f>
        <v>721.71884141135524</v>
      </c>
    </row>
    <row r="100" spans="1:4" ht="54" thickTop="1" thickBot="1">
      <c r="A100" s="139" t="s">
        <v>1522</v>
      </c>
      <c r="B100" s="140" t="s">
        <v>1520</v>
      </c>
      <c r="C100" s="133" t="s">
        <v>998</v>
      </c>
      <c r="D100" s="179">
        <f>VLOOKUP('410.1'!A88,'410.1'!A88:N206,14,FALSE)</f>
        <v>3208.0521423994192</v>
      </c>
    </row>
    <row r="101" spans="1:4" ht="54" thickTop="1" thickBot="1">
      <c r="A101" s="139" t="s">
        <v>1523</v>
      </c>
      <c r="B101" s="140" t="s">
        <v>1521</v>
      </c>
      <c r="C101" s="133" t="s">
        <v>998</v>
      </c>
      <c r="D101" s="179">
        <f>VLOOKUP('410.2'!A88,'410.2'!A88:N207,14,FALSE)</f>
        <v>3045.1034621505596</v>
      </c>
    </row>
    <row r="102" spans="1:4" ht="54" thickTop="1" thickBot="1">
      <c r="A102" s="139" t="s">
        <v>1525</v>
      </c>
      <c r="B102" s="140" t="s">
        <v>1524</v>
      </c>
      <c r="C102" s="133" t="s">
        <v>377</v>
      </c>
      <c r="D102" s="179">
        <f>VLOOKUP('410.3'!A88,'410.3'!A88:N208,14,FALSE)</f>
        <v>2973.8134145416843</v>
      </c>
    </row>
    <row r="103" spans="1:4" ht="54" thickTop="1" thickBot="1">
      <c r="A103" s="139" t="s">
        <v>1527</v>
      </c>
      <c r="B103" s="140" t="s">
        <v>1526</v>
      </c>
      <c r="C103" s="133" t="s">
        <v>1464</v>
      </c>
      <c r="D103" s="179">
        <f>VLOOKUP('411.1'!A88,'411.1'!A88:N209,14,FALSE)</f>
        <v>3314.2597643473355</v>
      </c>
    </row>
    <row r="104" spans="1:4" ht="54" thickTop="1" thickBot="1">
      <c r="A104" s="137" t="s">
        <v>1036</v>
      </c>
      <c r="B104" s="138" t="s">
        <v>1958</v>
      </c>
      <c r="C104" s="133" t="s">
        <v>1464</v>
      </c>
      <c r="D104" s="179">
        <f>VLOOKUP('411.2'!A88,'411.2'!A88:N210,14,FALSE)</f>
        <v>4110.0894794913183</v>
      </c>
    </row>
    <row r="105" spans="1:4" ht="54" thickTop="1" thickBot="1">
      <c r="A105" s="137" t="s">
        <v>1037</v>
      </c>
      <c r="B105" s="138" t="s">
        <v>2054</v>
      </c>
      <c r="C105" s="133" t="s">
        <v>1464</v>
      </c>
      <c r="D105" s="179">
        <f>VLOOKUP('411.3'!A88,'411.3'!A88:N211,14,FALSE)</f>
        <v>4790.9821791026234</v>
      </c>
    </row>
    <row r="106" spans="1:4" ht="54" thickTop="1" thickBot="1">
      <c r="A106" s="137" t="s">
        <v>1528</v>
      </c>
      <c r="B106" s="138" t="s">
        <v>2055</v>
      </c>
      <c r="C106" s="133" t="s">
        <v>1464</v>
      </c>
      <c r="D106" s="179">
        <f>VLOOKUP('411.4'!A88,'411.4'!A88:N212,14,FALSE)</f>
        <v>3859.846863394856</v>
      </c>
    </row>
    <row r="107" spans="1:4" ht="54" thickTop="1" thickBot="1">
      <c r="A107" s="137" t="s">
        <v>1535</v>
      </c>
      <c r="B107" s="191" t="s">
        <v>1606</v>
      </c>
      <c r="C107" s="133" t="s">
        <v>998</v>
      </c>
      <c r="D107" s="179">
        <f>VLOOKUP('413.1'!A88,'413.1'!A88:N213,14,FALSE)</f>
        <v>4871.0016202962606</v>
      </c>
    </row>
    <row r="108" spans="1:4" ht="54" thickTop="1" thickBot="1">
      <c r="A108" s="137" t="s">
        <v>1537</v>
      </c>
      <c r="B108" s="138" t="s">
        <v>1607</v>
      </c>
      <c r="C108" s="133" t="s">
        <v>998</v>
      </c>
      <c r="D108" s="179">
        <f>VLOOKUP('413.2'!A88,'413.2'!A88:N214,14,FALSE)</f>
        <v>5012.1268165832189</v>
      </c>
    </row>
    <row r="109" spans="1:4" ht="54" thickTop="1" thickBot="1">
      <c r="A109" s="137" t="s">
        <v>1539</v>
      </c>
      <c r="B109" s="138" t="s">
        <v>1608</v>
      </c>
      <c r="C109" s="133" t="s">
        <v>998</v>
      </c>
      <c r="D109" s="179">
        <f>VLOOKUP('413.3'!A88,'413.3'!A88:N215,14,FALSE)</f>
        <v>5166.3461032473178</v>
      </c>
    </row>
    <row r="110" spans="1:4" ht="54" thickTop="1" thickBot="1">
      <c r="A110" s="137" t="s">
        <v>1038</v>
      </c>
      <c r="B110" s="138" t="s">
        <v>1205</v>
      </c>
      <c r="C110" s="133" t="s">
        <v>998</v>
      </c>
      <c r="D110" s="179">
        <f>VLOOKUP('414.1'!A88,'414.1'!A88:N216,14,FALSE)</f>
        <v>4866.6369235038801</v>
      </c>
    </row>
    <row r="111" spans="1:4" ht="54" thickTop="1" thickBot="1">
      <c r="A111" s="137" t="s">
        <v>1039</v>
      </c>
      <c r="B111" s="138" t="s">
        <v>1959</v>
      </c>
      <c r="C111" s="133" t="s">
        <v>998</v>
      </c>
      <c r="D111" s="179">
        <f>VLOOKUP('414.2'!A88,'414.2'!A88:N217,14,FALSE)</f>
        <v>6381.186710459795</v>
      </c>
    </row>
    <row r="112" spans="1:4" ht="54" thickTop="1" thickBot="1">
      <c r="A112" s="137" t="s">
        <v>1040</v>
      </c>
      <c r="B112" s="138" t="s">
        <v>1960</v>
      </c>
      <c r="C112" s="133" t="s">
        <v>998</v>
      </c>
      <c r="D112" s="179">
        <f>VLOOKUP('414.3'!A88,'414.3'!A88:N218,14,FALSE)</f>
        <v>6381.186710459795</v>
      </c>
    </row>
    <row r="113" spans="1:4" ht="54" thickTop="1" thickBot="1">
      <c r="A113" s="137" t="s">
        <v>1041</v>
      </c>
      <c r="B113" s="138" t="s">
        <v>1206</v>
      </c>
      <c r="C113" s="133" t="s">
        <v>998</v>
      </c>
      <c r="D113" s="179">
        <f>VLOOKUP('414.4'!A88,'414.4'!A88:N219,14,FALSE)</f>
        <v>5176.5303957628712</v>
      </c>
    </row>
    <row r="114" spans="1:4" ht="54" thickTop="1" thickBot="1">
      <c r="A114" s="137" t="s">
        <v>1042</v>
      </c>
      <c r="B114" s="138" t="s">
        <v>1207</v>
      </c>
      <c r="C114" s="133" t="s">
        <v>998</v>
      </c>
      <c r="D114" s="179">
        <f>VLOOKUP('414.5'!A88,'414.5'!A88:N220,14,FALSE)</f>
        <v>5551.8943199075657</v>
      </c>
    </row>
    <row r="115" spans="1:4" ht="54" thickTop="1" thickBot="1">
      <c r="A115" s="137" t="s">
        <v>1546</v>
      </c>
      <c r="B115" s="138" t="s">
        <v>2056</v>
      </c>
      <c r="C115" s="133" t="s">
        <v>998</v>
      </c>
      <c r="D115" s="179">
        <f>VLOOKUP('414.6'!A88,'414.6'!A88:N221,14,FALSE)</f>
        <v>5998.5482916611345</v>
      </c>
    </row>
    <row r="116" spans="1:4" ht="54" thickTop="1" thickBot="1">
      <c r="A116" s="137" t="s">
        <v>1043</v>
      </c>
      <c r="B116" s="138" t="s">
        <v>1961</v>
      </c>
      <c r="C116" s="133" t="s">
        <v>1464</v>
      </c>
      <c r="D116" s="179">
        <f>VLOOKUP('415.1'!A88,'415.1'!A88:N222,14,FALSE)</f>
        <v>4721.1470304245413</v>
      </c>
    </row>
    <row r="117" spans="1:4" ht="54" thickTop="1" thickBot="1">
      <c r="A117" s="137" t="s">
        <v>1044</v>
      </c>
      <c r="B117" s="138" t="s">
        <v>2058</v>
      </c>
      <c r="C117" s="133" t="s">
        <v>233</v>
      </c>
      <c r="D117" s="179">
        <f>VLOOKUP('420.1'!A87,'420.1'!A87:N223,14,FALSE)</f>
        <v>4589.7745866573396</v>
      </c>
    </row>
    <row r="118" spans="1:4" ht="54" thickTop="1" thickBot="1">
      <c r="A118" s="137" t="s">
        <v>1045</v>
      </c>
      <c r="B118" s="138" t="s">
        <v>2057</v>
      </c>
      <c r="C118" s="142" t="s">
        <v>233</v>
      </c>
      <c r="D118" s="179">
        <f>VLOOKUP('420.2 '!A88,'420.2 '!A59:N107,14,FALSE)</f>
        <v>4579.5902941417862</v>
      </c>
    </row>
    <row r="119" spans="1:4" ht="54" thickTop="1" thickBot="1">
      <c r="A119" s="137" t="s">
        <v>1551</v>
      </c>
      <c r="B119" s="138" t="s">
        <v>1552</v>
      </c>
      <c r="C119" s="133" t="s">
        <v>233</v>
      </c>
      <c r="D119" s="179">
        <f>VLOOKUP('420.3'!A88,'420.3'!A88:N225,14,FALSE)</f>
        <v>5499.3773981893655</v>
      </c>
    </row>
    <row r="120" spans="1:4" ht="54" thickTop="1" thickBot="1">
      <c r="A120" s="137" t="s">
        <v>1046</v>
      </c>
      <c r="B120" s="138" t="s">
        <v>1208</v>
      </c>
      <c r="C120" s="133" t="s">
        <v>233</v>
      </c>
      <c r="D120" s="179">
        <f>VLOOKUP('421.1'!A88,'421.1'!A88:N226,14,FALSE)</f>
        <v>2415.9373492124009</v>
      </c>
    </row>
    <row r="121" spans="1:4" ht="54" thickTop="1" thickBot="1">
      <c r="A121" s="137" t="s">
        <v>1047</v>
      </c>
      <c r="B121" s="138" t="s">
        <v>1209</v>
      </c>
      <c r="C121" s="133" t="s">
        <v>233</v>
      </c>
      <c r="D121" s="179">
        <f>VLOOKUP('421.2'!A88,'421.2'!A88:N227,14,FALSE)</f>
        <v>2389.74916845812</v>
      </c>
    </row>
    <row r="122" spans="1:4" ht="54" thickTop="1" thickBot="1">
      <c r="A122" s="137" t="s">
        <v>1048</v>
      </c>
      <c r="B122" s="138" t="s">
        <v>1962</v>
      </c>
      <c r="C122" s="133" t="s">
        <v>233</v>
      </c>
      <c r="D122" s="179">
        <f>VLOOKUP('421.3'!A88,'421.3'!A88:N228,14,FALSE)</f>
        <v>2418.5561672878293</v>
      </c>
    </row>
    <row r="123" spans="1:4" ht="54" thickTop="1" thickBot="1">
      <c r="A123" s="137" t="s">
        <v>1049</v>
      </c>
      <c r="B123" s="138" t="s">
        <v>1963</v>
      </c>
      <c r="C123" s="133" t="s">
        <v>233</v>
      </c>
      <c r="D123" s="179">
        <f>VLOOKUP('421.4'!A88,'421.4'!A88:N229,14,FALSE)</f>
        <v>2706.6261555849205</v>
      </c>
    </row>
    <row r="124" spans="1:4" ht="54" thickTop="1" thickBot="1">
      <c r="A124" s="137" t="s">
        <v>1556</v>
      </c>
      <c r="B124" s="140" t="s">
        <v>1557</v>
      </c>
      <c r="C124" s="133" t="s">
        <v>233</v>
      </c>
      <c r="D124" s="179">
        <f>VLOOKUP('430.1.1'!A87,'430.1.1'!A87:N230,14,FALSE)</f>
        <v>11290.699875810336</v>
      </c>
    </row>
    <row r="125" spans="1:4" ht="54" thickTop="1" thickBot="1">
      <c r="A125" s="137" t="s">
        <v>1558</v>
      </c>
      <c r="B125" s="138" t="s">
        <v>1559</v>
      </c>
      <c r="C125" s="133" t="s">
        <v>233</v>
      </c>
      <c r="D125" s="179">
        <f>VLOOKUP('430.1.2'!A88,'430.1.2'!A88:N231,14,FALSE)</f>
        <v>9238.4083415580935</v>
      </c>
    </row>
    <row r="126" spans="1:4" ht="54" thickTop="1" thickBot="1">
      <c r="A126" s="137" t="s">
        <v>1560</v>
      </c>
      <c r="B126" s="138" t="s">
        <v>1609</v>
      </c>
      <c r="C126" s="133" t="s">
        <v>233</v>
      </c>
      <c r="D126" s="179">
        <f>VLOOKUP('430.2.1'!A88,'430.2.1'!A88:N232,14,FALSE)</f>
        <v>11290.699875810336</v>
      </c>
    </row>
    <row r="127" spans="1:4" ht="54" thickTop="1" thickBot="1">
      <c r="A127" s="137" t="s">
        <v>1562</v>
      </c>
      <c r="B127" s="138" t="s">
        <v>1610</v>
      </c>
      <c r="C127" s="133" t="s">
        <v>233</v>
      </c>
      <c r="D127" s="179">
        <f>VLOOKUP('430.2.2'!A88,'430.2.2'!A88:N233,14,FALSE)</f>
        <v>9238.4083415580935</v>
      </c>
    </row>
    <row r="128" spans="1:4" ht="54" thickTop="1" thickBot="1">
      <c r="A128" s="137" t="s">
        <v>1563</v>
      </c>
      <c r="B128" s="138" t="s">
        <v>1611</v>
      </c>
      <c r="C128" s="133" t="s">
        <v>233</v>
      </c>
      <c r="D128" s="179">
        <f>VLOOKUP('431.1.1'!A88,'431.1.1'!A88:N234,14,FALSE)</f>
        <v>23565.202602190562</v>
      </c>
    </row>
    <row r="129" spans="1:4" ht="54" thickTop="1" thickBot="1">
      <c r="A129" s="137" t="s">
        <v>1565</v>
      </c>
      <c r="B129" s="138" t="s">
        <v>1612</v>
      </c>
      <c r="C129" s="133" t="s">
        <v>233</v>
      </c>
      <c r="D129" s="179">
        <f>VLOOKUP('431.1.2'!A88,'431.1.2'!A88:N235,14,FALSE)</f>
        <v>18638.143076266439</v>
      </c>
    </row>
    <row r="130" spans="1:4" ht="54" thickTop="1" thickBot="1">
      <c r="A130" s="137" t="s">
        <v>1568</v>
      </c>
      <c r="B130" s="138" t="s">
        <v>1613</v>
      </c>
      <c r="C130" s="133" t="s">
        <v>233</v>
      </c>
      <c r="D130" s="179">
        <f>VLOOKUP('431.2.1'!A88,'431.2.1'!A88:N236,14,FALSE)</f>
        <v>26550.887992007523</v>
      </c>
    </row>
    <row r="131" spans="1:4" ht="54" thickTop="1" thickBot="1">
      <c r="A131" s="137" t="s">
        <v>1569</v>
      </c>
      <c r="B131" s="138" t="s">
        <v>1614</v>
      </c>
      <c r="C131" s="133" t="s">
        <v>233</v>
      </c>
      <c r="D131" s="179">
        <f>VLOOKUP('431.2.2'!A88,'431.2.2'!A88:N237,14,FALSE)</f>
        <v>20919.657383579397</v>
      </c>
    </row>
    <row r="132" spans="1:4" ht="54" thickTop="1" thickBot="1">
      <c r="A132" s="137" t="s">
        <v>1050</v>
      </c>
      <c r="B132" s="138" t="s">
        <v>1210</v>
      </c>
      <c r="C132" s="133" t="s">
        <v>233</v>
      </c>
      <c r="D132" s="179">
        <f>VLOOKUP('432.1'!A88,'432.1'!A88:N238,14,FALSE)</f>
        <v>7022.1942528543404</v>
      </c>
    </row>
    <row r="133" spans="1:4" ht="54" thickTop="1" thickBot="1">
      <c r="A133" s="137" t="s">
        <v>1051</v>
      </c>
      <c r="B133" s="138" t="s">
        <v>1964</v>
      </c>
      <c r="C133" s="133" t="s">
        <v>233</v>
      </c>
      <c r="D133" s="179">
        <f>VLOOKUP('432.2'!A88,'432.2'!A88:N239,14,FALSE)</f>
        <v>7094.9391993940098</v>
      </c>
    </row>
    <row r="134" spans="1:4" ht="54" thickTop="1" thickBot="1">
      <c r="A134" s="137" t="s">
        <v>1052</v>
      </c>
      <c r="B134" s="138" t="s">
        <v>1965</v>
      </c>
      <c r="C134" s="133" t="s">
        <v>233</v>
      </c>
      <c r="D134" s="179">
        <f>VLOOKUP('433.1'!A88,'433.1'!A88:N240,14,FALSE)</f>
        <v>8046.390330321753</v>
      </c>
    </row>
    <row r="135" spans="1:4" ht="54" thickTop="1" thickBot="1">
      <c r="A135" s="137" t="s">
        <v>1053</v>
      </c>
      <c r="B135" s="138" t="s">
        <v>1966</v>
      </c>
      <c r="C135" s="133" t="s">
        <v>233</v>
      </c>
      <c r="D135" s="179">
        <f>VLOOKUP('433.2'!A88,'433.2'!A88:N241,14,FALSE)</f>
        <v>7473.1505993795527</v>
      </c>
    </row>
    <row r="136" spans="1:4" ht="54" thickTop="1" thickBot="1">
      <c r="A136" s="137" t="s">
        <v>1054</v>
      </c>
      <c r="B136" s="138" t="s">
        <v>1967</v>
      </c>
      <c r="C136" s="133" t="s">
        <v>233</v>
      </c>
      <c r="D136" s="179">
        <f>VLOOKUP('433.3'!A88,'433.3'!A88:N242,14,FALSE)</f>
        <v>8628.2097732504626</v>
      </c>
    </row>
    <row r="137" spans="1:4" ht="54" thickTop="1" thickBot="1">
      <c r="A137" s="137" t="s">
        <v>1055</v>
      </c>
      <c r="B137" s="138" t="s">
        <v>1211</v>
      </c>
      <c r="C137" s="133" t="s">
        <v>233</v>
      </c>
      <c r="D137" s="179">
        <f>VLOOKUP('433.4'!A88,'433.4'!A88:N243,14,FALSE)</f>
        <v>5561.7196004761117</v>
      </c>
    </row>
    <row r="138" spans="1:4" ht="54" thickTop="1" thickBot="1">
      <c r="A138" s="137" t="s">
        <v>1056</v>
      </c>
      <c r="B138" s="138" t="s">
        <v>1968</v>
      </c>
      <c r="C138" s="133" t="s">
        <v>233</v>
      </c>
      <c r="D138" s="179">
        <f>VLOOKUP('433.5'!A88,'433.5'!A88:N244,14,FALSE)</f>
        <v>9408.1757295443622</v>
      </c>
    </row>
    <row r="139" spans="1:4" ht="54" thickTop="1" thickBot="1">
      <c r="A139" s="137" t="s">
        <v>1057</v>
      </c>
      <c r="B139" s="138" t="s">
        <v>1969</v>
      </c>
      <c r="C139" s="133" t="s">
        <v>233</v>
      </c>
      <c r="D139" s="179">
        <f>VLOOKUP('433.6'!A88,'433.6'!A88:N245,14,FALSE)</f>
        <v>8786.749746014284</v>
      </c>
    </row>
    <row r="140" spans="1:4" ht="54" thickTop="1" thickBot="1">
      <c r="A140" s="137" t="s">
        <v>1058</v>
      </c>
      <c r="B140" s="138" t="s">
        <v>1970</v>
      </c>
      <c r="C140" s="133" t="s">
        <v>233</v>
      </c>
      <c r="D140" s="179">
        <f>VLOOKUP('433.7'!A88,'433.7'!A88:N246,14,FALSE)</f>
        <v>10220.451163110745</v>
      </c>
    </row>
    <row r="141" spans="1:4" ht="54" thickTop="1" thickBot="1">
      <c r="A141" s="137" t="s">
        <v>1059</v>
      </c>
      <c r="B141" s="138" t="s">
        <v>1212</v>
      </c>
      <c r="C141" s="133" t="s">
        <v>233</v>
      </c>
      <c r="D141" s="179">
        <f>VLOOKUP('433.8'!A88,'433.8'!A88:N247,14,FALSE)</f>
        <v>6556.8704691387893</v>
      </c>
    </row>
    <row r="142" spans="1:4" ht="54" thickTop="1" thickBot="1">
      <c r="A142" s="137" t="s">
        <v>1060</v>
      </c>
      <c r="B142" s="138" t="s">
        <v>1971</v>
      </c>
      <c r="C142" s="133" t="s">
        <v>387</v>
      </c>
      <c r="D142" s="179">
        <f>VLOOKUP('440.1'!A89,'440.1'!A89:N248,14,FALSE)</f>
        <v>250411.98089055985</v>
      </c>
    </row>
    <row r="143" spans="1:4" ht="54" thickTop="1" thickBot="1">
      <c r="A143" s="137" t="s">
        <v>1061</v>
      </c>
      <c r="B143" s="138" t="s">
        <v>1972</v>
      </c>
      <c r="C143" s="133" t="s">
        <v>387</v>
      </c>
      <c r="D143" s="179">
        <f>VLOOKUP('440.2'!A93,'440.2'!A93:N250,14,FALSE)</f>
        <v>250411.98089055985</v>
      </c>
    </row>
    <row r="144" spans="1:4" ht="54" thickTop="1" thickBot="1">
      <c r="A144" s="137" t="s">
        <v>1062</v>
      </c>
      <c r="B144" s="138" t="s">
        <v>1973</v>
      </c>
      <c r="C144" s="133" t="s">
        <v>387</v>
      </c>
      <c r="D144" s="179">
        <f>VLOOKUP('440.3'!A93,'440.3'!A93:N252,14,FALSE)</f>
        <v>250411.98089055985</v>
      </c>
    </row>
    <row r="145" spans="1:4" ht="54" thickTop="1" thickBot="1">
      <c r="A145" s="137" t="s">
        <v>1063</v>
      </c>
      <c r="B145" s="138" t="s">
        <v>1213</v>
      </c>
      <c r="C145" s="133" t="s">
        <v>387</v>
      </c>
      <c r="D145" s="179">
        <f>VLOOKUP('440.4'!A93,'440.4'!A93:N254,14,FALSE)</f>
        <v>279200.37907955702</v>
      </c>
    </row>
    <row r="146" spans="1:4" ht="54" thickTop="1" thickBot="1">
      <c r="A146" s="137" t="s">
        <v>1064</v>
      </c>
      <c r="B146" s="138" t="s">
        <v>1974</v>
      </c>
      <c r="C146" s="133" t="s">
        <v>387</v>
      </c>
      <c r="D146" s="179">
        <f>VLOOKUP('441.1'!A93,'441.1'!A93:N256,14,FALSE)</f>
        <v>250411.98089055985</v>
      </c>
    </row>
    <row r="147" spans="1:4" ht="54" thickTop="1" thickBot="1">
      <c r="A147" s="137" t="s">
        <v>1065</v>
      </c>
      <c r="B147" s="138" t="s">
        <v>1975</v>
      </c>
      <c r="C147" s="133" t="s">
        <v>387</v>
      </c>
      <c r="D147" s="179">
        <f>VLOOKUP('441.2'!A92,'441.2'!A92:N258,14,FALSE)</f>
        <v>250411.98089055985</v>
      </c>
    </row>
    <row r="148" spans="1:4" ht="54" thickTop="1" thickBot="1">
      <c r="A148" s="137" t="s">
        <v>1066</v>
      </c>
      <c r="B148" s="138" t="s">
        <v>1976</v>
      </c>
      <c r="C148" s="133" t="s">
        <v>387</v>
      </c>
      <c r="D148" s="179">
        <f>VLOOKUP('441.3'!A93,'441.3'!A93:N260,14,FALSE)</f>
        <v>250411.98089055985</v>
      </c>
    </row>
    <row r="149" spans="1:4" ht="54" thickTop="1" thickBot="1">
      <c r="A149" s="137" t="s">
        <v>1067</v>
      </c>
      <c r="B149" s="138" t="s">
        <v>1977</v>
      </c>
      <c r="C149" s="133" t="s">
        <v>387</v>
      </c>
      <c r="D149" s="179">
        <f>VLOOKUP('441.4'!A92,'441.4'!A92:N262,14,FALSE)</f>
        <v>279200.37907955702</v>
      </c>
    </row>
    <row r="150" spans="1:4" ht="54" thickTop="1" thickBot="1">
      <c r="A150" s="137" t="s">
        <v>1068</v>
      </c>
      <c r="B150" s="138" t="s">
        <v>1957</v>
      </c>
      <c r="C150" s="133" t="s">
        <v>387</v>
      </c>
      <c r="D150" s="179">
        <f>VLOOKUP('450.1'!A95,'450.1'!A95:N264,14,FALSE)</f>
        <v>281564.82349819533</v>
      </c>
    </row>
    <row r="151" spans="1:4" ht="54" thickTop="1" thickBot="1">
      <c r="A151" s="137" t="s">
        <v>1069</v>
      </c>
      <c r="B151" s="138" t="s">
        <v>1978</v>
      </c>
      <c r="C151" s="133" t="s">
        <v>387</v>
      </c>
      <c r="D151" s="179">
        <f>VLOOKUP('450.2'!A93,'450.2'!A93:N266,14,FALSE)</f>
        <v>281564.82349819533</v>
      </c>
    </row>
    <row r="152" spans="1:4" ht="54" thickTop="1" thickBot="1">
      <c r="A152" s="137" t="s">
        <v>1070</v>
      </c>
      <c r="B152" s="138" t="s">
        <v>1979</v>
      </c>
      <c r="C152" s="133" t="s">
        <v>387</v>
      </c>
      <c r="D152" s="179">
        <f>VLOOKUP('450.3'!A93,'450.3'!A93:N268,14,FALSE)</f>
        <v>281564.82349819533</v>
      </c>
    </row>
    <row r="153" spans="1:4" ht="54" thickTop="1" thickBot="1">
      <c r="A153" s="137" t="s">
        <v>1071</v>
      </c>
      <c r="B153" s="138" t="s">
        <v>1980</v>
      </c>
      <c r="C153" s="133" t="s">
        <v>387</v>
      </c>
      <c r="D153" s="179">
        <f>VLOOKUP('450.4'!A92,'450.4'!A92:N270,14,FALSE)</f>
        <v>281564.82349819533</v>
      </c>
    </row>
    <row r="154" spans="1:4" ht="63.75" customHeight="1" thickTop="1" thickBot="1">
      <c r="A154" s="137" t="s">
        <v>1072</v>
      </c>
      <c r="B154" s="138" t="s">
        <v>1981</v>
      </c>
      <c r="C154" s="133" t="s">
        <v>387</v>
      </c>
      <c r="D154" s="179">
        <f>VLOOKUP('450.5'!A92,'450.5'!A92:N272,14,FALSE)</f>
        <v>281564.82349819533</v>
      </c>
    </row>
    <row r="155" spans="1:4" ht="54" thickTop="1" thickBot="1">
      <c r="A155" s="137" t="s">
        <v>1073</v>
      </c>
      <c r="B155" s="138" t="s">
        <v>1982</v>
      </c>
      <c r="C155" s="133" t="s">
        <v>387</v>
      </c>
      <c r="D155" s="179">
        <f>VLOOKUP('450.6'!A93,'450.6'!A93:N274,14,FALSE)</f>
        <v>281564.82349819533</v>
      </c>
    </row>
    <row r="156" spans="1:4" ht="54" thickTop="1" thickBot="1">
      <c r="A156" s="137" t="s">
        <v>1074</v>
      </c>
      <c r="B156" s="138" t="s">
        <v>1983</v>
      </c>
      <c r="C156" s="133" t="s">
        <v>387</v>
      </c>
      <c r="D156" s="179">
        <f>VLOOKUP('450.7'!A93,'450.7'!A93:N275,14,FALSE)</f>
        <v>281564.82349819533</v>
      </c>
    </row>
    <row r="157" spans="1:4" ht="54" thickTop="1" thickBot="1">
      <c r="A157" s="137" t="s">
        <v>1075</v>
      </c>
      <c r="B157" s="138" t="s">
        <v>1984</v>
      </c>
      <c r="C157" s="133" t="s">
        <v>387</v>
      </c>
      <c r="D157" s="179">
        <f>VLOOKUP('450.8'!A93,'450.8'!A93:N276,14,FALSE)</f>
        <v>281564.82349819533</v>
      </c>
    </row>
    <row r="158" spans="1:4" ht="54" thickTop="1" thickBot="1">
      <c r="A158" s="137" t="s">
        <v>1584</v>
      </c>
      <c r="B158" s="138" t="s">
        <v>1615</v>
      </c>
      <c r="C158" s="133" t="s">
        <v>387</v>
      </c>
      <c r="D158" s="179">
        <f>VLOOKUP('450.10'!A92,'450.10'!A92:N277,14,FALSE)</f>
        <v>325014.09352040326</v>
      </c>
    </row>
    <row r="159" spans="1:4" ht="54" thickTop="1" thickBot="1">
      <c r="A159" s="137" t="s">
        <v>1586</v>
      </c>
      <c r="B159" s="138" t="s">
        <v>1616</v>
      </c>
      <c r="C159" s="133" t="s">
        <v>387</v>
      </c>
      <c r="D159" s="179">
        <f>VLOOKUP('450.11'!A92,'450.11'!A92:N278,14,FALSE)</f>
        <v>325014.09352040326</v>
      </c>
    </row>
    <row r="160" spans="1:4" ht="54" thickTop="1" thickBot="1">
      <c r="A160" s="137" t="s">
        <v>1588</v>
      </c>
      <c r="B160" s="138" t="s">
        <v>1617</v>
      </c>
      <c r="C160" s="133" t="s">
        <v>387</v>
      </c>
      <c r="D160" s="179">
        <f>VLOOKUP('450.12'!A92,'450.11'!A92:N279,14,FALSE)</f>
        <v>325014.09352040326</v>
      </c>
    </row>
    <row r="161" spans="1:4" ht="54" thickTop="1" thickBot="1">
      <c r="A161" s="137" t="s">
        <v>1076</v>
      </c>
      <c r="B161" s="138" t="s">
        <v>1985</v>
      </c>
      <c r="C161" s="133" t="s">
        <v>387</v>
      </c>
      <c r="D161" s="179">
        <f>VLOOKUP('451.1'!A92,'451.1'!A92:N280,14,FALSE)</f>
        <v>281564.82349819533</v>
      </c>
    </row>
    <row r="162" spans="1:4" ht="54" thickTop="1" thickBot="1">
      <c r="A162" s="137" t="s">
        <v>1077</v>
      </c>
      <c r="B162" s="138" t="s">
        <v>1986</v>
      </c>
      <c r="C162" s="133" t="s">
        <v>387</v>
      </c>
      <c r="D162" s="179">
        <f>VLOOKUP('451.2'!A93,'451.2'!A93:N281,14,FALSE)</f>
        <v>281564.82349819533</v>
      </c>
    </row>
    <row r="163" spans="1:4" ht="54" thickTop="1" thickBot="1">
      <c r="A163" s="137" t="s">
        <v>1078</v>
      </c>
      <c r="B163" s="138" t="s">
        <v>1987</v>
      </c>
      <c r="C163" s="133" t="s">
        <v>387</v>
      </c>
      <c r="D163" s="179">
        <f>VLOOKUP('451.3'!A92,'451.3'!A92:N282,14,FALSE)</f>
        <v>281564.82349819533</v>
      </c>
    </row>
    <row r="164" spans="1:4" ht="54" thickTop="1" thickBot="1">
      <c r="A164" s="137" t="s">
        <v>1079</v>
      </c>
      <c r="B164" s="138" t="s">
        <v>1988</v>
      </c>
      <c r="C164" s="133" t="s">
        <v>387</v>
      </c>
      <c r="D164" s="179">
        <f>VLOOKUP('451.4'!A92,'451.4'!A92:N283,14,FALSE)</f>
        <v>325014.09352040326</v>
      </c>
    </row>
    <row r="165" spans="1:4" ht="54" thickTop="1" thickBot="1">
      <c r="A165" s="137" t="s">
        <v>1080</v>
      </c>
      <c r="B165" s="138" t="s">
        <v>1989</v>
      </c>
      <c r="C165" s="133" t="s">
        <v>387</v>
      </c>
      <c r="D165" s="179">
        <f>VLOOKUP('452.1'!A93,'452.1'!A93:N284,14,FALSE)</f>
        <v>281564.82349819533</v>
      </c>
    </row>
    <row r="166" spans="1:4" ht="54" thickTop="1" thickBot="1">
      <c r="A166" s="137" t="s">
        <v>1081</v>
      </c>
      <c r="B166" s="138" t="s">
        <v>1990</v>
      </c>
      <c r="C166" s="133" t="s">
        <v>387</v>
      </c>
      <c r="D166" s="179">
        <f>VLOOKUP('452.2'!A93,'452.2'!A93:N285,14,FALSE)</f>
        <v>281564.82349819533</v>
      </c>
    </row>
    <row r="167" spans="1:4" ht="54" thickTop="1" thickBot="1">
      <c r="A167" s="137" t="s">
        <v>1082</v>
      </c>
      <c r="B167" s="138" t="s">
        <v>1991</v>
      </c>
      <c r="C167" s="133" t="s">
        <v>387</v>
      </c>
      <c r="D167" s="179">
        <f>VLOOKUP('452.3'!A92,'452.3'!A92:N286,14,FALSE)</f>
        <v>281564.82349819533</v>
      </c>
    </row>
    <row r="168" spans="1:4" ht="54" thickTop="1" thickBot="1">
      <c r="A168" s="137" t="s">
        <v>1083</v>
      </c>
      <c r="B168" s="138" t="s">
        <v>1992</v>
      </c>
      <c r="C168" s="133" t="s">
        <v>387</v>
      </c>
      <c r="D168" s="179">
        <f>VLOOKUP('452.4'!A93,'452.4'!A93:N287,14,FALSE)</f>
        <v>281564.82349819533</v>
      </c>
    </row>
    <row r="169" spans="1:4" ht="54" thickTop="1" thickBot="1">
      <c r="A169" s="137" t="s">
        <v>1084</v>
      </c>
      <c r="B169" s="138" t="s">
        <v>1214</v>
      </c>
      <c r="C169" s="133" t="s">
        <v>387</v>
      </c>
      <c r="D169" s="179">
        <f>VLOOKUP('453.1'!A92,'453.1'!A92:N288,14,FALSE)</f>
        <v>281238.67740381946</v>
      </c>
    </row>
    <row r="170" spans="1:4" ht="54" thickTop="1" thickBot="1">
      <c r="A170" s="137" t="s">
        <v>1085</v>
      </c>
      <c r="B170" s="138" t="s">
        <v>1993</v>
      </c>
      <c r="C170" s="133" t="s">
        <v>233</v>
      </c>
      <c r="D170" s="179">
        <f>VLOOKUP('460.1'!A87,'460.1'!A87:N289,14,FALSE)</f>
        <v>8057.1599290971408</v>
      </c>
    </row>
    <row r="171" spans="1:4" ht="54" thickTop="1" thickBot="1">
      <c r="A171" s="196" t="s">
        <v>2017</v>
      </c>
      <c r="B171" s="138" t="s">
        <v>2073</v>
      </c>
      <c r="C171" s="133" t="s">
        <v>233</v>
      </c>
      <c r="D171" s="179">
        <f>VLOOKUP('460.2'!A87,'460.2'!A87:N290,14,FALSE)</f>
        <v>4028.5799645485704</v>
      </c>
    </row>
    <row r="172" spans="1:4" ht="51.75" customHeight="1" thickTop="1" thickBot="1">
      <c r="A172" s="137" t="s">
        <v>1086</v>
      </c>
      <c r="B172" s="138" t="s">
        <v>1215</v>
      </c>
      <c r="C172" s="133" t="s">
        <v>387</v>
      </c>
      <c r="D172" s="179">
        <f>VLOOKUP('461.1'!A87,'461.1'!A87:N291,14,FALSE)</f>
        <v>127743.43684906582</v>
      </c>
    </row>
    <row r="173" spans="1:4" ht="54" thickTop="1" thickBot="1">
      <c r="A173" s="137" t="s">
        <v>1087</v>
      </c>
      <c r="B173" s="138" t="s">
        <v>1216</v>
      </c>
      <c r="C173" s="133" t="s">
        <v>387</v>
      </c>
      <c r="D173" s="179">
        <f>VLOOKUP('461.2'!A89,'461.2'!A89:N294,14,FALSE)</f>
        <v>149973.06128773809</v>
      </c>
    </row>
    <row r="174" spans="1:4" ht="54" thickTop="1" thickBot="1">
      <c r="A174" s="137" t="s">
        <v>1598</v>
      </c>
      <c r="B174" s="138" t="s">
        <v>2078</v>
      </c>
      <c r="C174" s="133" t="s">
        <v>387</v>
      </c>
      <c r="D174" s="179">
        <f>VLOOKUP('462.1.1'!A88,'462.1.1'!A88:N293,14,FALSE)</f>
        <v>223940.15693987292</v>
      </c>
    </row>
    <row r="175" spans="1:4" ht="54" thickTop="1" thickBot="1">
      <c r="A175" s="137" t="s">
        <v>1599</v>
      </c>
      <c r="B175" s="138" t="s">
        <v>2079</v>
      </c>
      <c r="C175" s="133" t="s">
        <v>387</v>
      </c>
      <c r="D175" s="179">
        <f>VLOOKUP('462.1.2'!A88,'462.1.2'!A88:N294,14,FALSE)</f>
        <v>207833.07708468125</v>
      </c>
    </row>
    <row r="176" spans="1:4" ht="54" thickTop="1" thickBot="1">
      <c r="A176" s="137" t="s">
        <v>1600</v>
      </c>
      <c r="B176" s="138" t="s">
        <v>2082</v>
      </c>
      <c r="C176" s="133" t="s">
        <v>387</v>
      </c>
      <c r="D176" s="179">
        <f>VLOOKUP('462.2.1'!A88,'462.2.1'!A88:N295,14,FALSE)</f>
        <v>242293.54635822657</v>
      </c>
    </row>
    <row r="177" spans="1:4" ht="54" thickTop="1" thickBot="1">
      <c r="A177" s="137" t="s">
        <v>1601</v>
      </c>
      <c r="B177" s="138" t="s">
        <v>2083</v>
      </c>
      <c r="C177" s="133" t="s">
        <v>387</v>
      </c>
      <c r="D177" s="179">
        <f>VLOOKUP('462.2.2'!A88,'462.2.2'!A88:N296,14,FALSE)</f>
        <v>226186.4665030349</v>
      </c>
    </row>
    <row r="178" spans="1:4" ht="54" thickTop="1" thickBot="1">
      <c r="A178" s="137" t="s">
        <v>1088</v>
      </c>
      <c r="B178" s="138" t="s">
        <v>1618</v>
      </c>
      <c r="C178" s="133" t="s">
        <v>233</v>
      </c>
      <c r="D178" s="179">
        <f>VLOOKUP('464.1'!A88,'464.1'!A88:N297,14,FALSE)</f>
        <v>11540.296908815508</v>
      </c>
    </row>
    <row r="179" spans="1:4" ht="54" thickTop="1" thickBot="1">
      <c r="A179" s="137" t="s">
        <v>1089</v>
      </c>
      <c r="B179" s="138" t="s">
        <v>1619</v>
      </c>
      <c r="C179" s="133" t="s">
        <v>387</v>
      </c>
      <c r="D179" s="179">
        <f>VLOOKUP('465.1'!A92,'465.1'!A92:N298,14,FALSE)</f>
        <v>124432.7597190876</v>
      </c>
    </row>
    <row r="180" spans="1:4" ht="54" thickTop="1" thickBot="1">
      <c r="A180" s="137" t="s">
        <v>1602</v>
      </c>
      <c r="B180" s="138" t="s">
        <v>1620</v>
      </c>
      <c r="C180" s="133" t="s">
        <v>387</v>
      </c>
      <c r="D180" s="179">
        <f>VLOOKUP('465.2'!A92,'465.2'!A92:N299,14,FALSE)</f>
        <v>39090.441207679221</v>
      </c>
    </row>
    <row r="181" spans="1:4" ht="54" thickTop="1" thickBot="1">
      <c r="A181" s="137" t="s">
        <v>1090</v>
      </c>
      <c r="B181" s="138" t="s">
        <v>1621</v>
      </c>
      <c r="C181" s="133" t="s">
        <v>144</v>
      </c>
      <c r="D181" s="179">
        <f>VLOOKUP('466.1'!A92,'466.1'!A92:N300,14,FALSE)</f>
        <v>4762.8743397417284</v>
      </c>
    </row>
    <row r="182" spans="1:4" ht="54" thickTop="1" thickBot="1">
      <c r="A182" s="137" t="s">
        <v>1091</v>
      </c>
      <c r="B182" s="138" t="s">
        <v>1622</v>
      </c>
      <c r="C182" s="133" t="s">
        <v>144</v>
      </c>
      <c r="D182" s="179">
        <f>VLOOKUP('466.2'!A96,'466.2'!A96:N301,14,FALSE)</f>
        <v>5506.3745711291758</v>
      </c>
    </row>
    <row r="183" spans="1:4" ht="54" thickTop="1" thickBot="1">
      <c r="A183" s="139" t="s">
        <v>1092</v>
      </c>
      <c r="B183" s="140" t="s">
        <v>1735</v>
      </c>
      <c r="C183" s="133" t="s">
        <v>387</v>
      </c>
      <c r="D183" s="179">
        <f>VLOOKUP('500.1'!A95,'500.1'!A95:N302,14,FALSE)</f>
        <v>1093454.824879451</v>
      </c>
    </row>
    <row r="184" spans="1:4" ht="54" thickTop="1" thickBot="1">
      <c r="A184" s="137" t="s">
        <v>1624</v>
      </c>
      <c r="B184" s="138" t="s">
        <v>1736</v>
      </c>
      <c r="C184" s="133" t="s">
        <v>387</v>
      </c>
      <c r="D184" s="179">
        <f>VLOOKUP('500.2'!A95,'500.2'!A95:N303,14,FALSE)</f>
        <v>1119037.7676785218</v>
      </c>
    </row>
    <row r="185" spans="1:4" ht="57.75" thickTop="1" thickBot="1">
      <c r="A185" s="137" t="s">
        <v>1093</v>
      </c>
      <c r="B185" s="138" t="s">
        <v>1875</v>
      </c>
      <c r="C185" s="133" t="s">
        <v>377</v>
      </c>
      <c r="D185" s="179">
        <f>VLOOKUP('501.1'!A88,'501.1'!A88:N304,14,FALSE)</f>
        <v>1386.5186810460982</v>
      </c>
    </row>
    <row r="186" spans="1:4" ht="57.75" thickTop="1" thickBot="1">
      <c r="A186" s="137" t="s">
        <v>1626</v>
      </c>
      <c r="B186" s="138" t="s">
        <v>1876</v>
      </c>
      <c r="C186" s="133" t="s">
        <v>377</v>
      </c>
      <c r="D186" s="179">
        <f>VLOOKUP('501.10'!A88,'501.10'!A88:N305,14,FALSE)</f>
        <v>1678.953366135569</v>
      </c>
    </row>
    <row r="187" spans="1:4" ht="57.75" thickTop="1" thickBot="1">
      <c r="A187" s="137" t="s">
        <v>1627</v>
      </c>
      <c r="B187" s="138" t="s">
        <v>1877</v>
      </c>
      <c r="C187" s="133" t="s">
        <v>377</v>
      </c>
      <c r="D187" s="179">
        <f>VLOOKUP('501.20'!A88,'501.20'!A88:N306,14,FALSE)</f>
        <v>721.71884141135524</v>
      </c>
    </row>
    <row r="188" spans="1:4" ht="54" thickTop="1" thickBot="1">
      <c r="A188" s="137" t="s">
        <v>1628</v>
      </c>
      <c r="B188" s="138" t="s">
        <v>1737</v>
      </c>
      <c r="C188" s="133" t="s">
        <v>387</v>
      </c>
      <c r="D188" s="179">
        <f>VLOOKUP('505.1'!A84,'505.1'!A84:N307,14,FALSE)</f>
        <v>1004982.4052123703</v>
      </c>
    </row>
    <row r="189" spans="1:4" ht="54" thickTop="1" thickBot="1">
      <c r="A189" s="137" t="s">
        <v>1094</v>
      </c>
      <c r="B189" s="138" t="s">
        <v>1738</v>
      </c>
      <c r="C189" s="133" t="s">
        <v>233</v>
      </c>
      <c r="D189" s="179">
        <f>VLOOKUP('510.1'!A84,'510.1'!A84:N308,14,FALSE)</f>
        <v>117328.97925551495</v>
      </c>
    </row>
    <row r="190" spans="1:4" ht="54" thickTop="1" thickBot="1">
      <c r="A190" s="137" t="s">
        <v>1632</v>
      </c>
      <c r="B190" s="138" t="s">
        <v>1217</v>
      </c>
      <c r="C190" s="133" t="s">
        <v>387</v>
      </c>
      <c r="D190" s="179">
        <f>VLOOKUP('600.1.1'!A85,'600.1.1'!A85:N311,14,FALSE)</f>
        <v>30246.827502400476</v>
      </c>
    </row>
    <row r="191" spans="1:4" ht="54" thickTop="1" thickBot="1">
      <c r="A191" s="137" t="s">
        <v>1633</v>
      </c>
      <c r="B191" s="138" t="s">
        <v>1739</v>
      </c>
      <c r="C191" s="133" t="s">
        <v>387</v>
      </c>
      <c r="D191" s="179">
        <f>VLOOKUP('600.2.1'!A88,'600.2.1'!A88:N310,14,FALSE)</f>
        <v>134812.09405708982</v>
      </c>
    </row>
    <row r="192" spans="1:4" ht="54" thickTop="1" thickBot="1">
      <c r="A192" s="137" t="s">
        <v>1634</v>
      </c>
      <c r="B192" s="138" t="s">
        <v>1740</v>
      </c>
      <c r="C192" s="133" t="s">
        <v>387</v>
      </c>
      <c r="D192" s="179">
        <f>VLOOKUP('600.2.2'!A90,'600.2.2'!A90:N312,14,FALSE)</f>
        <v>186975.97792500991</v>
      </c>
    </row>
    <row r="193" spans="1:4" ht="54" thickTop="1" thickBot="1">
      <c r="A193" s="137" t="s">
        <v>1635</v>
      </c>
      <c r="B193" s="138" t="s">
        <v>1741</v>
      </c>
      <c r="C193" s="133" t="s">
        <v>387</v>
      </c>
      <c r="D193" s="179">
        <f>VLOOKUP('600.2.3'!A89,'600.2.3'!A89:N312,14,FALSE)</f>
        <v>29583.778134970678</v>
      </c>
    </row>
    <row r="194" spans="1:4" ht="54" thickTop="1" thickBot="1">
      <c r="A194" s="137" t="s">
        <v>1636</v>
      </c>
      <c r="B194" s="138" t="s">
        <v>1742</v>
      </c>
      <c r="C194" s="133" t="s">
        <v>387</v>
      </c>
      <c r="D194" s="179">
        <f>VLOOKUP('600.2.4'!A88,'600.2.4'!A88:N312,14,FALSE)</f>
        <v>37912.832516924376</v>
      </c>
    </row>
    <row r="195" spans="1:4" ht="54" thickTop="1" thickBot="1">
      <c r="A195" s="137" t="s">
        <v>1095</v>
      </c>
      <c r="B195" s="138" t="s">
        <v>2094</v>
      </c>
      <c r="C195" s="133" t="s">
        <v>387</v>
      </c>
      <c r="D195" s="179">
        <f>VLOOKUP('610.1'!A89,'610.1'!A89:N314,14,FALSE)</f>
        <v>101644.64237260309</v>
      </c>
    </row>
    <row r="196" spans="1:4" ht="54" thickTop="1" thickBot="1">
      <c r="A196" s="137" t="s">
        <v>1096</v>
      </c>
      <c r="B196" s="138" t="s">
        <v>1743</v>
      </c>
      <c r="C196" s="133" t="s">
        <v>387</v>
      </c>
      <c r="D196" s="179">
        <f>VLOOKUP('610.2'!A89,'610.2'!A89:N315,14,FALSE)</f>
        <v>72502.434829239224</v>
      </c>
    </row>
    <row r="197" spans="1:4" ht="54" thickTop="1" thickBot="1">
      <c r="A197" s="137" t="s">
        <v>1638</v>
      </c>
      <c r="B197" s="138" t="s">
        <v>1744</v>
      </c>
      <c r="C197" s="133" t="s">
        <v>387</v>
      </c>
      <c r="D197" s="179">
        <f>VLOOKUP('610.3'!A89,'610.3'!A89:N316,14,FALSE)</f>
        <v>130208.09112129736</v>
      </c>
    </row>
    <row r="198" spans="1:4" ht="54" thickTop="1" thickBot="1">
      <c r="A198" s="137" t="s">
        <v>1640</v>
      </c>
      <c r="B198" s="138" t="s">
        <v>1745</v>
      </c>
      <c r="C198" s="133" t="s">
        <v>387</v>
      </c>
      <c r="D198" s="179">
        <f>VLOOKUP('610.4'!A89,'610.4'!A89:N317,14,FALSE)</f>
        <v>118508.0848996431</v>
      </c>
    </row>
    <row r="199" spans="1:4" ht="54" thickTop="1" thickBot="1">
      <c r="A199" s="137" t="s">
        <v>1642</v>
      </c>
      <c r="B199" s="138" t="s">
        <v>1218</v>
      </c>
      <c r="C199" s="133" t="s">
        <v>387</v>
      </c>
      <c r="D199" s="179">
        <f>VLOOKUP('610.5'!A89,'610.5'!A89:N318,14,FALSE)</f>
        <v>94714.956121279043</v>
      </c>
    </row>
    <row r="200" spans="1:4" ht="54" thickTop="1" thickBot="1">
      <c r="A200" s="137" t="s">
        <v>1644</v>
      </c>
      <c r="B200" s="138" t="s">
        <v>1746</v>
      </c>
      <c r="C200" s="133" t="s">
        <v>387</v>
      </c>
      <c r="D200" s="179">
        <f>VLOOKUP('610.6'!A89,'610.6'!A89:N319,14,FALSE)</f>
        <v>118667.24819871674</v>
      </c>
    </row>
    <row r="201" spans="1:4" ht="54" thickTop="1" thickBot="1">
      <c r="A201" s="137" t="s">
        <v>1646</v>
      </c>
      <c r="B201" s="138" t="s">
        <v>1747</v>
      </c>
      <c r="C201" s="133" t="s">
        <v>387</v>
      </c>
      <c r="D201" s="179">
        <f>VLOOKUP('610.7'!A89,'610.7'!A89:N320,14,FALSE)</f>
        <v>124567.22729971563</v>
      </c>
    </row>
    <row r="202" spans="1:4" ht="54" thickTop="1" thickBot="1">
      <c r="A202" s="137" t="s">
        <v>1097</v>
      </c>
      <c r="B202" s="138" t="s">
        <v>1748</v>
      </c>
      <c r="C202" s="133" t="s">
        <v>144</v>
      </c>
      <c r="D202" s="179">
        <f>VLOOKUP('620.1'!A88,'620.1'!A88:N321,14,FALSE)</f>
        <v>360642.62305503857</v>
      </c>
    </row>
    <row r="203" spans="1:4" ht="54" thickTop="1" thickBot="1">
      <c r="A203" s="137" t="s">
        <v>1098</v>
      </c>
      <c r="B203" s="138" t="s">
        <v>1878</v>
      </c>
      <c r="C203" s="133" t="s">
        <v>144</v>
      </c>
      <c r="D203" s="179">
        <f>VLOOKUP('620.2'!A88,'620.2'!A88:N322,14,FALSE)</f>
        <v>360642.62305503857</v>
      </c>
    </row>
    <row r="204" spans="1:4" ht="54" thickTop="1" thickBot="1">
      <c r="A204" s="137" t="s">
        <v>1099</v>
      </c>
      <c r="B204" s="138" t="s">
        <v>1749</v>
      </c>
      <c r="C204" s="133" t="s">
        <v>1845</v>
      </c>
      <c r="D204" s="179">
        <f>VLOOKUP('620.3'!A91,'620.3'!A91:N321,14,FALSE)</f>
        <v>95565356.37757799</v>
      </c>
    </row>
    <row r="205" spans="1:4" ht="54" thickTop="1" thickBot="1">
      <c r="A205" s="137" t="s">
        <v>1650</v>
      </c>
      <c r="B205" s="138" t="s">
        <v>1750</v>
      </c>
      <c r="C205" s="133" t="s">
        <v>144</v>
      </c>
      <c r="D205" s="179">
        <f>VLOOKUP('621.1.1'!A95,'621.1.1'!A95:N325,14,FALSE)</f>
        <v>2722825.8116110289</v>
      </c>
    </row>
    <row r="206" spans="1:4" ht="54" thickTop="1" thickBot="1">
      <c r="A206" s="137" t="s">
        <v>1652</v>
      </c>
      <c r="B206" s="138" t="s">
        <v>1751</v>
      </c>
      <c r="C206" s="133" t="s">
        <v>144</v>
      </c>
      <c r="D206" s="179">
        <f>VLOOKUP('621.1.2'!A99,'621.1.2'!A99:N326,14,FALSE)</f>
        <v>4657636.5189939607</v>
      </c>
    </row>
    <row r="207" spans="1:4" ht="54" thickTop="1" thickBot="1">
      <c r="A207" s="137" t="s">
        <v>1100</v>
      </c>
      <c r="B207" s="138" t="s">
        <v>1752</v>
      </c>
      <c r="C207" s="133" t="s">
        <v>387</v>
      </c>
      <c r="D207" s="179">
        <f>VLOOKUP('621.2'!A89,'621.2'!A89:N326,14,FALSE)</f>
        <v>3319392.0985395978</v>
      </c>
    </row>
    <row r="208" spans="1:4" ht="54" thickTop="1" thickBot="1">
      <c r="A208" s="137" t="s">
        <v>1101</v>
      </c>
      <c r="B208" s="138" t="s">
        <v>1753</v>
      </c>
      <c r="C208" s="133" t="s">
        <v>144</v>
      </c>
      <c r="D208" s="179">
        <f>VLOOKUP('621.3'!A93,'621.3'!A93:N327,14,FALSE)</f>
        <v>86029907.317958817</v>
      </c>
    </row>
    <row r="209" spans="1:4" ht="54" thickTop="1" thickBot="1">
      <c r="A209" s="137" t="s">
        <v>1102</v>
      </c>
      <c r="B209" s="138" t="s">
        <v>1754</v>
      </c>
      <c r="C209" s="133" t="s">
        <v>387</v>
      </c>
      <c r="D209" s="179">
        <f>VLOOKUP('621.4'!A93,'621.4'!A93:N328,14,FALSE)</f>
        <v>74671139.88450782</v>
      </c>
    </row>
    <row r="210" spans="1:4" ht="54" thickTop="1" thickBot="1">
      <c r="A210" s="137" t="s">
        <v>1103</v>
      </c>
      <c r="B210" s="138" t="s">
        <v>1755</v>
      </c>
      <c r="C210" s="133" t="s">
        <v>144</v>
      </c>
      <c r="D210" s="179">
        <f>VLOOKUP('621.5'!A89,'621.5'!A89:N329,14,FALSE)</f>
        <v>5231443.0767820813</v>
      </c>
    </row>
    <row r="211" spans="1:4" ht="54" thickTop="1" thickBot="1">
      <c r="A211" s="137" t="s">
        <v>1656</v>
      </c>
      <c r="B211" s="138" t="s">
        <v>1756</v>
      </c>
      <c r="C211" s="133" t="s">
        <v>144</v>
      </c>
      <c r="D211" s="179">
        <f>VLOOKUP('621.5.1'!A89,'621.5.1'!A89:N330,14,FALSE)</f>
        <v>763301.63123239379</v>
      </c>
    </row>
    <row r="212" spans="1:4" ht="54" thickTop="1" thickBot="1">
      <c r="A212" s="137" t="s">
        <v>1104</v>
      </c>
      <c r="B212" s="138" t="s">
        <v>1757</v>
      </c>
      <c r="C212" s="133" t="s">
        <v>1845</v>
      </c>
      <c r="D212" s="179">
        <f>VLOOKUP('621.6'!A98,'621.6'!A98:N331,14,FALSE)</f>
        <v>85389360.540665239</v>
      </c>
    </row>
    <row r="213" spans="1:4" ht="54" thickTop="1" thickBot="1">
      <c r="A213" s="137" t="s">
        <v>1731</v>
      </c>
      <c r="B213" s="138" t="s">
        <v>1758</v>
      </c>
      <c r="C213" s="133" t="s">
        <v>1845</v>
      </c>
      <c r="D213" s="179">
        <f>VLOOKUP('621.7'!A89,'621.7'!A89:N332,14,FALSE)</f>
        <v>689797.45418563962</v>
      </c>
    </row>
    <row r="214" spans="1:4" ht="54" thickTop="1" thickBot="1">
      <c r="A214" s="137" t="s">
        <v>1105</v>
      </c>
      <c r="B214" s="138" t="s">
        <v>1994</v>
      </c>
      <c r="C214" s="133" t="s">
        <v>233</v>
      </c>
      <c r="D214" s="179">
        <f>VLOOKUP('622.1'!A89,'622.1'!A89:N333,14,FALSE)</f>
        <v>122456.21065165251</v>
      </c>
    </row>
    <row r="215" spans="1:4" ht="54" thickTop="1" thickBot="1">
      <c r="A215" s="137" t="s">
        <v>1106</v>
      </c>
      <c r="B215" s="138" t="s">
        <v>1759</v>
      </c>
      <c r="C215" s="133" t="s">
        <v>233</v>
      </c>
      <c r="D215" s="179">
        <f>VLOOKUP('622.2'!A89,'622.2'!A89:N335,14,FALSE)</f>
        <v>470788.02519792801</v>
      </c>
    </row>
    <row r="216" spans="1:4" ht="54" thickTop="1" thickBot="1">
      <c r="A216" s="137" t="s">
        <v>1107</v>
      </c>
      <c r="B216" s="138" t="s">
        <v>1760</v>
      </c>
      <c r="C216" s="133" t="s">
        <v>233</v>
      </c>
      <c r="D216" s="179">
        <f>VLOOKUP('622.3'!A89,'622.3'!A89:N336,14,FALSE)</f>
        <v>946979.81314071303</v>
      </c>
    </row>
    <row r="217" spans="1:4" ht="54" thickTop="1" thickBot="1">
      <c r="A217" s="137" t="s">
        <v>1108</v>
      </c>
      <c r="B217" s="138" t="s">
        <v>1761</v>
      </c>
      <c r="C217" s="133" t="s">
        <v>233</v>
      </c>
      <c r="D217" s="179">
        <f>VLOOKUP('622.4'!A89,'622.4'!A89:N337,14,FALSE)</f>
        <v>974079.63356502925</v>
      </c>
    </row>
    <row r="218" spans="1:4" ht="54" thickTop="1" thickBot="1">
      <c r="A218" s="137" t="s">
        <v>1109</v>
      </c>
      <c r="B218" s="138" t="s">
        <v>1762</v>
      </c>
      <c r="C218" s="133" t="s">
        <v>144</v>
      </c>
      <c r="D218" s="179">
        <f>VLOOKUP('622.5'!A89,'622.5'!A89:N338,14,FALSE)</f>
        <v>83856.20910538247</v>
      </c>
    </row>
    <row r="219" spans="1:4" ht="54" thickTop="1" thickBot="1">
      <c r="A219" s="137" t="s">
        <v>1110</v>
      </c>
      <c r="B219" s="138" t="s">
        <v>1763</v>
      </c>
      <c r="C219" s="133" t="s">
        <v>144</v>
      </c>
      <c r="D219" s="179">
        <f>VLOOKUP('623.1'!A103,'623.1'!A103:N339,14,FALSE)</f>
        <v>556554.67735592881</v>
      </c>
    </row>
    <row r="220" spans="1:4" ht="54" thickTop="1" thickBot="1">
      <c r="A220" s="137" t="s">
        <v>1111</v>
      </c>
      <c r="B220" s="138" t="s">
        <v>1219</v>
      </c>
      <c r="C220" s="133" t="s">
        <v>1995</v>
      </c>
      <c r="D220" s="179">
        <f>VLOOKUP('623.2'!A89,'623.2'!A89:N340,14,FALSE)</f>
        <v>4073158.8773602806</v>
      </c>
    </row>
    <row r="221" spans="1:4" ht="54" thickTop="1" thickBot="1">
      <c r="A221" s="137" t="s">
        <v>1112</v>
      </c>
      <c r="B221" s="138" t="s">
        <v>2114</v>
      </c>
      <c r="C221" s="133" t="s">
        <v>387</v>
      </c>
      <c r="D221" s="179">
        <f>VLOOKUP('630.1'!A89,'630.1'!A89:N341,14,FALSE)</f>
        <v>1663635.6469134323</v>
      </c>
    </row>
    <row r="222" spans="1:4" ht="54" thickTop="1" thickBot="1">
      <c r="A222" s="137" t="s">
        <v>1113</v>
      </c>
      <c r="B222" s="138" t="s">
        <v>2115</v>
      </c>
      <c r="C222" s="133" t="s">
        <v>387</v>
      </c>
      <c r="D222" s="179">
        <f>VLOOKUP('630.2'!A89,'630.2'!A89:N342,14,FALSE)</f>
        <v>1586369.0520495465</v>
      </c>
    </row>
    <row r="223" spans="1:4" ht="54" thickTop="1" thickBot="1">
      <c r="A223" s="137" t="s">
        <v>1114</v>
      </c>
      <c r="B223" s="138" t="s">
        <v>2116</v>
      </c>
      <c r="C223" s="133" t="s">
        <v>387</v>
      </c>
      <c r="D223" s="179">
        <f>VLOOKUP('630.3'!A89,'630.3'!A89:N343,14,FALSE)</f>
        <v>979499.86415829184</v>
      </c>
    </row>
    <row r="224" spans="1:4" ht="54" thickTop="1" thickBot="1">
      <c r="A224" s="137" t="s">
        <v>1115</v>
      </c>
      <c r="B224" s="138" t="s">
        <v>2117</v>
      </c>
      <c r="C224" s="133" t="s">
        <v>387</v>
      </c>
      <c r="D224" s="179">
        <f>VLOOKUP('630.4'!A89,'630.4'!A89:N344,14,FALSE)</f>
        <v>842572.05128667213</v>
      </c>
    </row>
    <row r="225" spans="1:4" ht="54" thickTop="1" thickBot="1">
      <c r="A225" s="137" t="s">
        <v>1116</v>
      </c>
      <c r="B225" s="138" t="s">
        <v>2118</v>
      </c>
      <c r="C225" s="133" t="s">
        <v>387</v>
      </c>
      <c r="D225" s="179">
        <f>VLOOKUP('630.5'!A93,'630.5'!A93:N345,14,FALSE)</f>
        <v>561528.11505430483</v>
      </c>
    </row>
    <row r="226" spans="1:4" ht="54" thickTop="1" thickBot="1">
      <c r="A226" s="137" t="s">
        <v>1117</v>
      </c>
      <c r="B226" s="138" t="s">
        <v>2119</v>
      </c>
      <c r="C226" s="133" t="s">
        <v>387</v>
      </c>
      <c r="D226" s="179">
        <f>VLOOKUP('630.6'!A93,'630.6'!A89:N346,14,FALSE)</f>
        <v>477016.56246532232</v>
      </c>
    </row>
    <row r="227" spans="1:4" ht="54" thickTop="1" thickBot="1">
      <c r="A227" s="137" t="s">
        <v>1118</v>
      </c>
      <c r="B227" s="138" t="s">
        <v>2120</v>
      </c>
      <c r="C227" s="133" t="s">
        <v>387</v>
      </c>
      <c r="D227" s="179">
        <f>VLOOKUP('630.7'!A93,'630.7'!A90:N347,14,FALSE)</f>
        <v>347358.59974425449</v>
      </c>
    </row>
    <row r="228" spans="1:4" ht="54" thickTop="1" thickBot="1">
      <c r="A228" s="137" t="s">
        <v>1119</v>
      </c>
      <c r="B228" s="138" t="s">
        <v>1764</v>
      </c>
      <c r="C228" s="133" t="s">
        <v>144</v>
      </c>
      <c r="D228" s="179">
        <f>VLOOKUP('632.1'!A90,'632.1'!A90:N349,14,FALSE)</f>
        <v>442815.7961204109</v>
      </c>
    </row>
    <row r="229" spans="1:4" ht="54" thickTop="1" thickBot="1">
      <c r="A229" s="137" t="s">
        <v>1659</v>
      </c>
      <c r="B229" s="138" t="s">
        <v>1765</v>
      </c>
      <c r="C229" s="133" t="s">
        <v>144</v>
      </c>
      <c r="D229" s="179">
        <f>VLOOKUP('632.2'!A90,'632.2'!A90:N350,14,FALSE)</f>
        <v>451429.50778138591</v>
      </c>
    </row>
    <row r="230" spans="1:4" ht="54" thickTop="1" thickBot="1">
      <c r="A230" s="137" t="s">
        <v>1662</v>
      </c>
      <c r="B230" s="138" t="s">
        <v>1766</v>
      </c>
      <c r="C230" s="133" t="s">
        <v>377</v>
      </c>
      <c r="D230" s="179">
        <f>VLOOKUP('640.1'!A90,'640.1'!A90:N351,14,FALSE)</f>
        <v>6229.7955047687328</v>
      </c>
    </row>
    <row r="231" spans="1:4" ht="54" thickTop="1" thickBot="1">
      <c r="A231" s="137" t="s">
        <v>1663</v>
      </c>
      <c r="B231" s="138" t="s">
        <v>1767</v>
      </c>
      <c r="C231" s="133" t="s">
        <v>377</v>
      </c>
      <c r="D231" s="179">
        <f>VLOOKUP('640.2'!A90,'640.2'!A90:N352,14,FALSE)</f>
        <v>7739.840924634912</v>
      </c>
    </row>
    <row r="232" spans="1:4" ht="54" thickTop="1" thickBot="1">
      <c r="A232" s="137" t="s">
        <v>1120</v>
      </c>
      <c r="B232" s="138" t="s">
        <v>1768</v>
      </c>
      <c r="C232" s="133" t="s">
        <v>1664</v>
      </c>
      <c r="D232" s="179">
        <f>VLOOKUP('641.1'!A90,'641.1'!A90:N353,14,FALSE)</f>
        <v>2251.5552345672213</v>
      </c>
    </row>
    <row r="233" spans="1:4" ht="54" thickTop="1" thickBot="1">
      <c r="A233" s="137" t="s">
        <v>1121</v>
      </c>
      <c r="B233" s="138" t="s">
        <v>1768</v>
      </c>
      <c r="C233" s="133" t="s">
        <v>377</v>
      </c>
      <c r="D233" s="179">
        <f>VLOOKUP('641.2'!A90,'641.2'!A90:N354,14,FALSE)</f>
        <v>43017.779628430006</v>
      </c>
    </row>
    <row r="234" spans="1:4" ht="54" thickTop="1" thickBot="1">
      <c r="A234" s="137" t="s">
        <v>1122</v>
      </c>
      <c r="B234" s="138" t="s">
        <v>1769</v>
      </c>
      <c r="C234" s="133" t="s">
        <v>1845</v>
      </c>
      <c r="D234" s="179">
        <f>VLOOKUP('642.1'!A90,'642.1'!A90:N355,14,FALSE)</f>
        <v>517042.25166047236</v>
      </c>
    </row>
    <row r="235" spans="1:4" ht="54" thickTop="1" thickBot="1">
      <c r="A235" s="137" t="s">
        <v>1123</v>
      </c>
      <c r="B235" s="138" t="s">
        <v>1770</v>
      </c>
      <c r="C235" s="133" t="s">
        <v>144</v>
      </c>
      <c r="D235" s="179">
        <f>VLOOKUP('642.2'!A90,'642.2'!A90:N356,14,FALSE)</f>
        <v>64647.648259621928</v>
      </c>
    </row>
    <row r="236" spans="1:4" ht="54" thickTop="1" thickBot="1">
      <c r="A236" s="137" t="s">
        <v>1124</v>
      </c>
      <c r="B236" s="138" t="s">
        <v>1771</v>
      </c>
      <c r="C236" s="133" t="s">
        <v>377</v>
      </c>
      <c r="D236" s="179">
        <f>VLOOKUP('650.1'!A95,'650.1'!A95:N358,14,FALSE)</f>
        <v>13733.338090930289</v>
      </c>
    </row>
    <row r="237" spans="1:4" ht="54" thickTop="1" thickBot="1">
      <c r="A237" s="137" t="s">
        <v>1125</v>
      </c>
      <c r="B237" s="138" t="s">
        <v>2127</v>
      </c>
      <c r="C237" s="133" t="s">
        <v>377</v>
      </c>
      <c r="D237" s="179">
        <f>VLOOKUP('650.2'!A93,'650.2'!A93:N359,14,FALSE)</f>
        <v>13543.102499541732</v>
      </c>
    </row>
    <row r="238" spans="1:4" ht="54" thickTop="1" thickBot="1">
      <c r="A238" s="137" t="s">
        <v>1126</v>
      </c>
      <c r="B238" s="138" t="s">
        <v>1772</v>
      </c>
      <c r="C238" s="133" t="s">
        <v>377</v>
      </c>
      <c r="D238" s="201">
        <f>VLOOKUP('650.3'!A90,'650.3'!A90:N360,14,FALSE)</f>
        <v>1.3414105109339318</v>
      </c>
    </row>
    <row r="239" spans="1:4" ht="54" thickTop="1" thickBot="1">
      <c r="A239" s="137" t="s">
        <v>1127</v>
      </c>
      <c r="B239" s="138" t="s">
        <v>2131</v>
      </c>
      <c r="C239" s="133" t="s">
        <v>377</v>
      </c>
      <c r="D239" s="179">
        <f>VLOOKUP('650.4'!A93,'650.4'!A93:N361,14,FALSE)</f>
        <v>5139.4864348419196</v>
      </c>
    </row>
    <row r="240" spans="1:4" ht="57.75" thickTop="1" thickBot="1">
      <c r="A240" s="137" t="s">
        <v>1128</v>
      </c>
      <c r="B240" s="138" t="s">
        <v>1773</v>
      </c>
      <c r="C240" s="133" t="s">
        <v>233</v>
      </c>
      <c r="D240" s="179">
        <f>VLOOKUP('660.1'!A87,'660.1'!A87:N362,14,FALSE)</f>
        <v>504069.1261966257</v>
      </c>
    </row>
    <row r="241" spans="1:4" ht="76.5" thickTop="1" thickBot="1">
      <c r="A241" s="137" t="s">
        <v>1129</v>
      </c>
      <c r="B241" s="138" t="s">
        <v>1880</v>
      </c>
      <c r="C241" s="133" t="s">
        <v>144</v>
      </c>
      <c r="D241" s="179">
        <f>VLOOKUP('660.2'!A87,'660.2'!A87:N363,14,FALSE)</f>
        <v>578213.88919356861</v>
      </c>
    </row>
    <row r="242" spans="1:4" ht="54" thickTop="1" thickBot="1">
      <c r="A242" s="137" t="s">
        <v>1677</v>
      </c>
      <c r="B242" s="138" t="s">
        <v>1774</v>
      </c>
      <c r="C242" s="133" t="s">
        <v>144</v>
      </c>
      <c r="D242" s="179">
        <f>VLOOKUP('661.1'!A87,'661.1'!A87:N364,14,FALSE)</f>
        <v>838329.30936523224</v>
      </c>
    </row>
    <row r="243" spans="1:4" ht="54" thickTop="1" thickBot="1">
      <c r="A243" s="137" t="s">
        <v>1130</v>
      </c>
      <c r="B243" s="138" t="s">
        <v>1775</v>
      </c>
      <c r="C243" s="133" t="s">
        <v>144</v>
      </c>
      <c r="D243" s="179">
        <f>VLOOKUP('662.1'!A87,'662.1'!A87:N365,14,FALSE)</f>
        <v>597619.59987367643</v>
      </c>
    </row>
    <row r="244" spans="1:4" ht="54" thickTop="1" thickBot="1">
      <c r="A244" s="137" t="s">
        <v>1131</v>
      </c>
      <c r="B244" s="138" t="s">
        <v>1776</v>
      </c>
      <c r="C244" s="133" t="s">
        <v>144</v>
      </c>
      <c r="D244" s="179">
        <f>VLOOKUP('662.2'!A87,'662.2'!A87:N366,14,FALSE)</f>
        <v>583989.13451413834</v>
      </c>
    </row>
    <row r="245" spans="1:4" ht="54" thickTop="1" thickBot="1">
      <c r="A245" s="137" t="s">
        <v>1678</v>
      </c>
      <c r="B245" s="138" t="s">
        <v>1777</v>
      </c>
      <c r="C245" s="133" t="s">
        <v>144</v>
      </c>
      <c r="D245" s="179">
        <f>VLOOKUP('663.1'!A87,'663.1'!A87:N367,14,FALSE)</f>
        <v>29045.064504163714</v>
      </c>
    </row>
    <row r="246" spans="1:4" ht="54" thickTop="1" thickBot="1">
      <c r="A246" s="137" t="s">
        <v>1132</v>
      </c>
      <c r="B246" s="138" t="s">
        <v>1778</v>
      </c>
      <c r="C246" s="133" t="s">
        <v>387</v>
      </c>
      <c r="D246" s="179">
        <f>VLOOKUP('670.1'!A87,'670.1'!A87:N368,14,FALSE)</f>
        <v>422693.25398361386</v>
      </c>
    </row>
    <row r="247" spans="1:4" ht="54" thickTop="1" thickBot="1">
      <c r="A247" s="137" t="s">
        <v>1133</v>
      </c>
      <c r="B247" s="138" t="s">
        <v>1779</v>
      </c>
      <c r="C247" s="133" t="s">
        <v>387</v>
      </c>
      <c r="D247" s="179">
        <f>VLOOKUP('670.2'!A87,'670.2'!A87:N369,14,FALSE)</f>
        <v>387179.17108294729</v>
      </c>
    </row>
    <row r="248" spans="1:4" ht="54" thickTop="1" thickBot="1">
      <c r="A248" s="137" t="s">
        <v>1680</v>
      </c>
      <c r="B248" s="138" t="s">
        <v>1780</v>
      </c>
      <c r="C248" s="133" t="s">
        <v>387</v>
      </c>
      <c r="D248" s="179">
        <f>VLOOKUP('670.3'!A87,'670.3'!A87:N370,14,FALSE)</f>
        <v>402580.00371486082</v>
      </c>
    </row>
    <row r="249" spans="1:4" ht="54" thickTop="1" thickBot="1">
      <c r="A249" s="137" t="s">
        <v>1681</v>
      </c>
      <c r="B249" s="138" t="s">
        <v>1781</v>
      </c>
      <c r="C249" s="133" t="s">
        <v>387</v>
      </c>
      <c r="D249" s="179">
        <f>VLOOKUP('670.4'!A87,'670.4'!A87:N371,14,FALSE)</f>
        <v>406306.72732608806</v>
      </c>
    </row>
    <row r="250" spans="1:4" ht="54" thickTop="1" thickBot="1">
      <c r="A250" s="137" t="s">
        <v>1682</v>
      </c>
      <c r="B250" s="138" t="s">
        <v>1782</v>
      </c>
      <c r="C250" s="133" t="s">
        <v>387</v>
      </c>
      <c r="D250" s="179">
        <f>VLOOKUP('670.5'!A89,'670.5'!A89:N372,14,FALSE)</f>
        <v>393075.81697790325</v>
      </c>
    </row>
    <row r="251" spans="1:4" ht="54" thickTop="1" thickBot="1">
      <c r="A251" s="137" t="s">
        <v>1134</v>
      </c>
      <c r="B251" s="138" t="s">
        <v>1783</v>
      </c>
      <c r="C251" s="133" t="s">
        <v>387</v>
      </c>
      <c r="D251" s="179">
        <f>VLOOKUP('671.1'!A89,'671.1'!A89:N373,14,FALSE)</f>
        <v>760379.16540073254</v>
      </c>
    </row>
    <row r="252" spans="1:4" ht="54" thickTop="1" thickBot="1">
      <c r="A252" s="137" t="s">
        <v>1135</v>
      </c>
      <c r="B252" s="138" t="s">
        <v>1784</v>
      </c>
      <c r="C252" s="133" t="s">
        <v>144</v>
      </c>
      <c r="D252" s="179">
        <f>VLOOKUP('671.2'!A89,'671.2'!A89:N374,14,FALSE)</f>
        <v>85657.053712075605</v>
      </c>
    </row>
    <row r="253" spans="1:4" ht="54" thickTop="1" thickBot="1">
      <c r="A253" s="137" t="s">
        <v>1683</v>
      </c>
      <c r="B253" s="138" t="s">
        <v>1785</v>
      </c>
      <c r="C253" s="133" t="s">
        <v>387</v>
      </c>
      <c r="D253" s="179">
        <f>VLOOKUP('671.3'!A87,'671.3'!A87:N375,14,FALSE)</f>
        <v>816963.96621779492</v>
      </c>
    </row>
    <row r="254" spans="1:4" ht="54" thickTop="1" thickBot="1">
      <c r="A254" s="137" t="s">
        <v>1684</v>
      </c>
      <c r="B254" s="138" t="s">
        <v>1786</v>
      </c>
      <c r="C254" s="133" t="s">
        <v>144</v>
      </c>
      <c r="D254" s="179">
        <f>VLOOKUP('671.4'!A87,'671.4'!A87:N376,14,FALSE)</f>
        <v>90408.441703542412</v>
      </c>
    </row>
    <row r="255" spans="1:4" ht="54" thickTop="1" thickBot="1">
      <c r="A255" s="137" t="s">
        <v>1136</v>
      </c>
      <c r="B255" s="138" t="s">
        <v>1787</v>
      </c>
      <c r="C255" s="133" t="s">
        <v>144</v>
      </c>
      <c r="D255" s="179">
        <f>VLOOKUP('672.1'!A87,'672.1'!A87:N377,14,FALSE)</f>
        <v>57316.295390580395</v>
      </c>
    </row>
    <row r="256" spans="1:4" ht="54" thickTop="1" thickBot="1">
      <c r="A256" s="137" t="s">
        <v>1685</v>
      </c>
      <c r="B256" s="138" t="s">
        <v>1788</v>
      </c>
      <c r="C256" s="133" t="s">
        <v>144</v>
      </c>
      <c r="D256" s="179">
        <f>VLOOKUP('672.2'!A87,'672.2'!A87:N378,14,FALSE)</f>
        <v>73945.626533814604</v>
      </c>
    </row>
    <row r="257" spans="1:4" ht="54" thickTop="1" thickBot="1">
      <c r="A257" s="137" t="s">
        <v>1686</v>
      </c>
      <c r="B257" s="138" t="s">
        <v>1789</v>
      </c>
      <c r="C257" s="133" t="s">
        <v>144</v>
      </c>
      <c r="D257" s="179">
        <f>VLOOKUP('672.3'!A87,'672.3'!A87:N379,14,FALSE)</f>
        <v>59577.703743317164</v>
      </c>
    </row>
    <row r="258" spans="1:4" ht="54" thickTop="1" thickBot="1">
      <c r="A258" s="137" t="s">
        <v>1687</v>
      </c>
      <c r="B258" s="138" t="s">
        <v>1790</v>
      </c>
      <c r="C258" s="133" t="s">
        <v>144</v>
      </c>
      <c r="D258" s="179">
        <f>VLOOKUP('672.4'!A87,'672.3'!A87:N380,14,FALSE)</f>
        <v>59577.703743317164</v>
      </c>
    </row>
    <row r="259" spans="1:4" ht="54" thickTop="1" thickBot="1">
      <c r="A259" s="137" t="s">
        <v>1732</v>
      </c>
      <c r="B259" s="138" t="s">
        <v>1791</v>
      </c>
      <c r="C259" s="133" t="s">
        <v>233</v>
      </c>
      <c r="D259" s="179">
        <f>VLOOKUP('673.1.1'!A87,'673.1.1'!A87:N381,14,FALSE)</f>
        <v>11080.886070496392</v>
      </c>
    </row>
    <row r="260" spans="1:4" ht="54" thickTop="1" thickBot="1">
      <c r="A260" s="137" t="s">
        <v>1733</v>
      </c>
      <c r="B260" s="138" t="s">
        <v>2046</v>
      </c>
      <c r="C260" s="133" t="s">
        <v>233</v>
      </c>
      <c r="D260" s="179">
        <f>VLOOKUP('673.1.2'!A87,'673.1.2'!A87:N382,14,FALSE)</f>
        <v>14590.538761249281</v>
      </c>
    </row>
    <row r="261" spans="1:4" ht="54" thickTop="1" thickBot="1">
      <c r="A261" s="137" t="s">
        <v>1137</v>
      </c>
      <c r="B261" s="138" t="s">
        <v>1792</v>
      </c>
      <c r="C261" s="133" t="s">
        <v>387</v>
      </c>
      <c r="D261" s="179">
        <f>VLOOKUP('673.2'!A87,'673.2'!A87:N383,14,FALSE)</f>
        <v>120577.16210843279</v>
      </c>
    </row>
    <row r="262" spans="1:4" ht="54" thickTop="1" thickBot="1">
      <c r="A262" s="137" t="s">
        <v>1138</v>
      </c>
      <c r="B262" s="138" t="s">
        <v>1793</v>
      </c>
      <c r="C262" s="133" t="s">
        <v>387</v>
      </c>
      <c r="D262" s="179">
        <f>VLOOKUP('673.3'!A89,'673.3'!A89:N384,14,FALSE)</f>
        <v>137046.81823435574</v>
      </c>
    </row>
    <row r="263" spans="1:4" ht="54" thickTop="1" thickBot="1">
      <c r="A263" s="137" t="s">
        <v>1139</v>
      </c>
      <c r="B263" s="138" t="s">
        <v>1996</v>
      </c>
      <c r="C263" s="133" t="s">
        <v>144</v>
      </c>
      <c r="D263" s="179">
        <f>VLOOKUP('674.1'!A89,'674.1'!A89:N385,14,FALSE)</f>
        <v>149525.73084381642</v>
      </c>
    </row>
    <row r="264" spans="1:4" ht="54" thickTop="1" thickBot="1">
      <c r="A264" s="137" t="s">
        <v>1140</v>
      </c>
      <c r="B264" s="138" t="s">
        <v>1794</v>
      </c>
      <c r="C264" s="133" t="s">
        <v>144</v>
      </c>
      <c r="D264" s="179">
        <f>VLOOKUP('674.2'!A89,'674.2'!A89:N386,14,FALSE)</f>
        <v>261372.1104804257</v>
      </c>
    </row>
    <row r="265" spans="1:4" ht="54" thickTop="1" thickBot="1">
      <c r="A265" s="137" t="s">
        <v>1141</v>
      </c>
      <c r="B265" s="138" t="s">
        <v>1795</v>
      </c>
      <c r="C265" s="133" t="s">
        <v>233</v>
      </c>
      <c r="D265" s="179">
        <f>VLOOKUP('680.1'!A87,'680.1'!A87:N387,14,FALSE)</f>
        <v>220784.41831671508</v>
      </c>
    </row>
    <row r="266" spans="1:4" ht="54" thickTop="1" thickBot="1">
      <c r="A266" s="137" t="s">
        <v>1142</v>
      </c>
      <c r="B266" s="138" t="s">
        <v>1796</v>
      </c>
      <c r="C266" s="133" t="s">
        <v>144</v>
      </c>
      <c r="D266" s="179">
        <f>VLOOKUP('680.2'!A87,'680.2'!A87:N388,14,FALSE)</f>
        <v>15626.702385271048</v>
      </c>
    </row>
    <row r="267" spans="1:4" ht="54" thickTop="1" thickBot="1">
      <c r="A267" s="137" t="s">
        <v>1143</v>
      </c>
      <c r="B267" s="138" t="s">
        <v>1797</v>
      </c>
      <c r="C267" s="133" t="s">
        <v>387</v>
      </c>
      <c r="D267" s="179">
        <f>VLOOKUP('680.3'!A89,'680.3'!A89:N389,14,FALSE)</f>
        <v>100042.91318886512</v>
      </c>
    </row>
    <row r="268" spans="1:4" ht="54" thickTop="1" thickBot="1">
      <c r="A268" s="137" t="s">
        <v>1144</v>
      </c>
      <c r="B268" s="138" t="s">
        <v>1798</v>
      </c>
      <c r="C268" s="133" t="s">
        <v>387</v>
      </c>
      <c r="D268" s="179">
        <f>VLOOKUP('681.1'!A89,'681.1'!A89:N390,14,FALSE)</f>
        <v>302302.99692730739</v>
      </c>
    </row>
    <row r="269" spans="1:4" ht="54" thickTop="1" thickBot="1">
      <c r="A269" s="137" t="s">
        <v>1692</v>
      </c>
      <c r="B269" s="138" t="s">
        <v>1799</v>
      </c>
      <c r="C269" s="133" t="s">
        <v>387</v>
      </c>
      <c r="D269" s="179">
        <f>VLOOKUP('681.2'!A89,'681.2'!A89:N391,14,FALSE)</f>
        <v>266788.91402664082</v>
      </c>
    </row>
    <row r="270" spans="1:4" ht="54" thickTop="1" thickBot="1">
      <c r="A270" s="137" t="s">
        <v>1693</v>
      </c>
      <c r="B270" s="138" t="s">
        <v>1800</v>
      </c>
      <c r="C270" s="133" t="s">
        <v>387</v>
      </c>
      <c r="D270" s="179">
        <f>VLOOKUP('681.3'!A89,'681.3'!A89:N392,14,FALSE)</f>
        <v>282189.74665855418</v>
      </c>
    </row>
    <row r="271" spans="1:4" ht="54" thickTop="1" thickBot="1">
      <c r="A271" s="137" t="s">
        <v>1694</v>
      </c>
      <c r="B271" s="138" t="s">
        <v>1801</v>
      </c>
      <c r="C271" s="133" t="s">
        <v>387</v>
      </c>
      <c r="D271" s="179">
        <f>VLOOKUP('681.4'!A89,'681.4'!A89:N393,14,FALSE)</f>
        <v>285916.47026978142</v>
      </c>
    </row>
    <row r="272" spans="1:4" ht="54" thickTop="1" thickBot="1">
      <c r="A272" s="137" t="s">
        <v>1145</v>
      </c>
      <c r="B272" s="138" t="s">
        <v>1802</v>
      </c>
      <c r="C272" s="133" t="s">
        <v>387</v>
      </c>
      <c r="D272" s="179">
        <f>VLOOKUP('682.1'!A89,'682.1'!A89:N394,14,FALSE)</f>
        <v>268923.25075811468</v>
      </c>
    </row>
    <row r="273" spans="1:4" ht="54" thickTop="1" thickBot="1">
      <c r="A273" s="137" t="s">
        <v>1695</v>
      </c>
      <c r="B273" s="138" t="s">
        <v>1803</v>
      </c>
      <c r="C273" s="133" t="s">
        <v>387</v>
      </c>
      <c r="D273" s="179">
        <f>VLOOKUP('682.2'!A89,'682.2'!A89:N395,14,FALSE)</f>
        <v>268923.25075811468</v>
      </c>
    </row>
    <row r="274" spans="1:4" ht="54" thickTop="1" thickBot="1">
      <c r="A274" s="137" t="s">
        <v>1697</v>
      </c>
      <c r="B274" s="138" t="s">
        <v>1804</v>
      </c>
      <c r="C274" s="133" t="s">
        <v>387</v>
      </c>
      <c r="D274" s="179">
        <f>VLOOKUP('682.3'!A89,'682.3'!A89:N396,14,FALSE)</f>
        <v>268923.25075811468</v>
      </c>
    </row>
    <row r="275" spans="1:4" ht="54" thickTop="1" thickBot="1">
      <c r="A275" s="137" t="s">
        <v>1699</v>
      </c>
      <c r="B275" s="138" t="s">
        <v>1997</v>
      </c>
      <c r="C275" s="133" t="s">
        <v>387</v>
      </c>
      <c r="D275" s="179">
        <f>VLOOKUP('682.4'!A89,'682.4'!A89:N397,14,FALSE)</f>
        <v>268923.25075811468</v>
      </c>
    </row>
    <row r="276" spans="1:4" ht="54" thickTop="1" thickBot="1">
      <c r="A276" s="137" t="s">
        <v>1701</v>
      </c>
      <c r="B276" s="138" t="s">
        <v>1805</v>
      </c>
      <c r="C276" s="133" t="s">
        <v>233</v>
      </c>
      <c r="D276" s="179">
        <f>VLOOKUP('683.1'!A89,'683.1'!A89:N398,14,FALSE)</f>
        <v>15639.831205334793</v>
      </c>
    </row>
    <row r="277" spans="1:4" ht="54" thickTop="1" thickBot="1">
      <c r="A277" s="137" t="s">
        <v>1703</v>
      </c>
      <c r="B277" s="138" t="s">
        <v>1806</v>
      </c>
      <c r="C277" s="133" t="s">
        <v>233</v>
      </c>
      <c r="D277" s="179">
        <f>VLOOKUP('683.2'!A89,'683.2'!A89:N399,14,FALSE)</f>
        <v>30923.980942998565</v>
      </c>
    </row>
    <row r="278" spans="1:4" ht="54" thickTop="1" thickBot="1">
      <c r="A278" s="137" t="s">
        <v>1705</v>
      </c>
      <c r="B278" s="138" t="s">
        <v>1807</v>
      </c>
      <c r="C278" s="133" t="s">
        <v>233</v>
      </c>
      <c r="D278" s="179">
        <f>VLOOKUP('683.3'!A89,'683.3'!A89:N400,14,FALSE)</f>
        <v>15639.831205334793</v>
      </c>
    </row>
    <row r="279" spans="1:4" ht="54" thickTop="1" thickBot="1">
      <c r="A279" s="137" t="s">
        <v>1706</v>
      </c>
      <c r="B279" s="138" t="s">
        <v>1808</v>
      </c>
      <c r="C279" s="133" t="s">
        <v>233</v>
      </c>
      <c r="D279" s="179">
        <f>VLOOKUP('683.4'!A89,'683.4'!A89:N401,14,FALSE)</f>
        <v>30923.980942998565</v>
      </c>
    </row>
    <row r="280" spans="1:4" ht="54" thickTop="1" thickBot="1">
      <c r="A280" s="137" t="s">
        <v>1707</v>
      </c>
      <c r="B280" s="138" t="s">
        <v>1809</v>
      </c>
      <c r="C280" s="133" t="s">
        <v>233</v>
      </c>
      <c r="D280" s="179">
        <f>VLOOKUP('683.5'!A87,'683.5'!A87:N402,14,FALSE)</f>
        <v>116336.16596852832</v>
      </c>
    </row>
    <row r="281" spans="1:4" ht="54" thickTop="1" thickBot="1">
      <c r="A281" s="137" t="s">
        <v>2047</v>
      </c>
      <c r="B281" s="138" t="s">
        <v>1810</v>
      </c>
      <c r="C281" s="133" t="s">
        <v>233</v>
      </c>
      <c r="D281" s="179">
        <f>VLOOKUP('690.1.1'!A89,'690.1.1'!A89:N403,14,FALSE)</f>
        <v>15616.420934575033</v>
      </c>
    </row>
    <row r="282" spans="1:4" ht="54" thickTop="1" thickBot="1">
      <c r="A282" s="137" t="s">
        <v>1710</v>
      </c>
      <c r="B282" s="138" t="s">
        <v>1811</v>
      </c>
      <c r="C282" s="133" t="s">
        <v>233</v>
      </c>
      <c r="D282" s="179">
        <f>VLOOKUP('690.1.2'!A89,'690.1.2'!A89:N404,14,FALSE)</f>
        <v>32533.798209826538</v>
      </c>
    </row>
    <row r="283" spans="1:4" ht="54" thickTop="1" thickBot="1">
      <c r="A283" s="137" t="s">
        <v>1146</v>
      </c>
      <c r="B283" s="138" t="s">
        <v>1812</v>
      </c>
      <c r="C283" s="133" t="s">
        <v>144</v>
      </c>
      <c r="D283" s="179">
        <f>VLOOKUP('700.1'!A89,'700.1'!A89:N405,14,FALSE)</f>
        <v>3025.2951338228804</v>
      </c>
    </row>
    <row r="284" spans="1:4" ht="54" thickTop="1" thickBot="1">
      <c r="A284" s="137" t="s">
        <v>1147</v>
      </c>
      <c r="B284" s="138" t="s">
        <v>1813</v>
      </c>
      <c r="C284" s="133" t="s">
        <v>144</v>
      </c>
      <c r="D284" s="179">
        <f>VLOOKUP('700.2'!A89,'700.2'!A89:N406,14,FALSE)</f>
        <v>2300.3186664443588</v>
      </c>
    </row>
    <row r="285" spans="1:4" ht="54" thickTop="1" thickBot="1">
      <c r="A285" s="137" t="s">
        <v>1148</v>
      </c>
      <c r="B285" s="138" t="s">
        <v>1814</v>
      </c>
      <c r="C285" s="133" t="s">
        <v>233</v>
      </c>
      <c r="D285" s="179">
        <f>VLOOKUP('700.3'!A89,'700.3'!A89:N407,14,FALSE)</f>
        <v>54499.659883231114</v>
      </c>
    </row>
    <row r="286" spans="1:4" ht="54" thickTop="1" thickBot="1">
      <c r="A286" s="137" t="s">
        <v>1149</v>
      </c>
      <c r="B286" s="138" t="s">
        <v>1815</v>
      </c>
      <c r="C286" s="133" t="s">
        <v>233</v>
      </c>
      <c r="D286" s="179">
        <f>VLOOKUP('700.4'!A89,'700.4'!A89:N408,14,FALSE)</f>
        <v>58424.003956665321</v>
      </c>
    </row>
    <row r="287" spans="1:4" ht="54" thickTop="1" thickBot="1">
      <c r="A287" s="137" t="s">
        <v>1150</v>
      </c>
      <c r="B287" s="138" t="s">
        <v>1816</v>
      </c>
      <c r="C287" s="133" t="s">
        <v>1845</v>
      </c>
      <c r="D287" s="179">
        <f>VLOOKUP('701.1'!A89,'701.1'!A89:N409,14,FALSE)</f>
        <v>13691.524165265459</v>
      </c>
    </row>
    <row r="288" spans="1:4" ht="54" thickTop="1" thickBot="1">
      <c r="A288" s="137" t="s">
        <v>1713</v>
      </c>
      <c r="B288" s="138" t="s">
        <v>1817</v>
      </c>
      <c r="C288" s="133" t="s">
        <v>1845</v>
      </c>
      <c r="D288" s="179">
        <f>VLOOKUP('710.1'!A89,'710.1'!A89:N410,14,FALSE)</f>
        <v>629167.67302175518</v>
      </c>
    </row>
    <row r="289" spans="1:4" ht="54" thickTop="1" thickBot="1">
      <c r="A289" s="137" t="s">
        <v>1151</v>
      </c>
      <c r="B289" s="138" t="s">
        <v>1818</v>
      </c>
      <c r="C289" s="133" t="s">
        <v>233</v>
      </c>
      <c r="D289" s="179">
        <f>VLOOKUP('710.2'!A89,'710.2'!A89:N411,14,FALSE)</f>
        <v>618239.92715256603</v>
      </c>
    </row>
    <row r="290" spans="1:4" ht="54" thickTop="1" thickBot="1">
      <c r="A290" s="137" t="s">
        <v>1152</v>
      </c>
      <c r="B290" s="138" t="s">
        <v>1819</v>
      </c>
      <c r="C290" s="133" t="s">
        <v>1845</v>
      </c>
      <c r="D290" s="179">
        <f>VLOOKUP('720.1'!A89,'720.1'!A89:N412,14,FALSE)</f>
        <v>270355.32608420833</v>
      </c>
    </row>
    <row r="291" spans="1:4" ht="54" thickTop="1" thickBot="1">
      <c r="A291" s="137" t="s">
        <v>1153</v>
      </c>
      <c r="B291" s="138" t="s">
        <v>1820</v>
      </c>
      <c r="C291" s="133" t="s">
        <v>144</v>
      </c>
      <c r="D291" s="179">
        <f>VLOOKUP('730.1'!A89,'730.1'!A89:N413,14,FALSE)</f>
        <v>243353.37618716742</v>
      </c>
    </row>
    <row r="292" spans="1:4" ht="54" thickTop="1" thickBot="1">
      <c r="A292" s="137" t="s">
        <v>1154</v>
      </c>
      <c r="B292" s="138" t="s">
        <v>1821</v>
      </c>
      <c r="C292" s="133" t="s">
        <v>1845</v>
      </c>
      <c r="D292" s="179">
        <f>VLOOKUP('730.2'!A89,'730.2'!A89:N414,14,FALSE)</f>
        <v>137491.91894573288</v>
      </c>
    </row>
    <row r="293" spans="1:4" ht="54" thickTop="1" thickBot="1">
      <c r="A293" s="137" t="s">
        <v>1155</v>
      </c>
      <c r="B293" s="138" t="s">
        <v>1822</v>
      </c>
      <c r="C293" s="133" t="s">
        <v>1845</v>
      </c>
      <c r="D293" s="179">
        <f>VLOOKUP('730.3'!A89,'730.3'!A89:N415,14,FALSE)</f>
        <v>104302.55025003424</v>
      </c>
    </row>
    <row r="294" spans="1:4" ht="54" thickTop="1" thickBot="1">
      <c r="A294" s="137" t="s">
        <v>1714</v>
      </c>
      <c r="B294" s="138" t="s">
        <v>1823</v>
      </c>
      <c r="C294" s="133" t="s">
        <v>1845</v>
      </c>
      <c r="D294" s="179">
        <f>VLOOKUP('730.4'!A89,'730.4'!A89:N416,14,FALSE)</f>
        <v>65093.024065152451</v>
      </c>
    </row>
    <row r="295" spans="1:4" ht="54" thickTop="1" thickBot="1">
      <c r="A295" s="137" t="s">
        <v>1156</v>
      </c>
      <c r="B295" s="138" t="s">
        <v>1824</v>
      </c>
      <c r="C295" s="133" t="s">
        <v>144</v>
      </c>
      <c r="D295" s="179">
        <f>VLOOKUP('731.1'!A89,'731.1'!A89:N417,14,FALSE)</f>
        <v>209861.51865968964</v>
      </c>
    </row>
    <row r="296" spans="1:4" ht="54" thickTop="1" thickBot="1">
      <c r="A296" s="137" t="s">
        <v>1157</v>
      </c>
      <c r="B296" s="138" t="s">
        <v>1825</v>
      </c>
      <c r="C296" s="133" t="s">
        <v>1995</v>
      </c>
      <c r="D296" s="179">
        <f>VLOOKUP('740.1'!A89,'740.1'!A89:N418,14,FALSE)</f>
        <v>20826.793613371363</v>
      </c>
    </row>
    <row r="297" spans="1:4" ht="54" thickTop="1" thickBot="1">
      <c r="A297" s="137" t="s">
        <v>1717</v>
      </c>
      <c r="B297" s="138" t="s">
        <v>1826</v>
      </c>
      <c r="C297" s="133" t="s">
        <v>1845</v>
      </c>
      <c r="D297" s="179">
        <f>VLOOKUP('741.1'!A89,'741.1'!A89:N419,14,FALSE)</f>
        <v>101501.74195421912</v>
      </c>
    </row>
    <row r="298" spans="1:4" ht="54" thickTop="1" thickBot="1">
      <c r="A298" s="137" t="s">
        <v>1158</v>
      </c>
      <c r="B298" s="138" t="s">
        <v>1827</v>
      </c>
      <c r="C298" s="133" t="s">
        <v>144</v>
      </c>
      <c r="D298" s="179">
        <f>VLOOKUP('800.1'!A89,'800.1'!A89:N420,14,FALSE)</f>
        <v>12485.755645174502</v>
      </c>
    </row>
    <row r="299" spans="1:4" ht="54" thickTop="1" thickBot="1">
      <c r="A299" s="137" t="s">
        <v>1159</v>
      </c>
      <c r="B299" s="138" t="s">
        <v>1828</v>
      </c>
      <c r="C299" s="133" t="s">
        <v>144</v>
      </c>
      <c r="D299" s="179">
        <f>VLOOKUP('800.2'!A89,'800.2'!A89:N421,14,FALSE)</f>
        <v>26178.766751933712</v>
      </c>
    </row>
    <row r="300" spans="1:4" ht="54" thickTop="1" thickBot="1">
      <c r="A300" s="137" t="s">
        <v>1160</v>
      </c>
      <c r="B300" s="138" t="s">
        <v>1829</v>
      </c>
      <c r="C300" s="133" t="s">
        <v>144</v>
      </c>
      <c r="D300" s="179">
        <f>VLOOKUP('800.3'!A89,'800.3'!A89:N422,14,FALSE)</f>
        <v>55501.874754093435</v>
      </c>
    </row>
    <row r="301" spans="1:4" ht="54" thickTop="1" thickBot="1">
      <c r="A301" s="137" t="s">
        <v>1161</v>
      </c>
      <c r="B301" s="138" t="s">
        <v>1830</v>
      </c>
      <c r="C301" s="133" t="s">
        <v>144</v>
      </c>
      <c r="D301" s="179">
        <f>VLOOKUP('800.4'!A89,'800.4'!A89:N423,14,FALSE)</f>
        <v>68688.581032936549</v>
      </c>
    </row>
    <row r="302" spans="1:4" ht="54" thickTop="1" thickBot="1">
      <c r="A302" s="137" t="s">
        <v>1718</v>
      </c>
      <c r="B302" s="138" t="s">
        <v>1831</v>
      </c>
      <c r="C302" s="133" t="s">
        <v>1845</v>
      </c>
      <c r="D302" s="179">
        <f>VLOOKUP('802.1'!A89,'802.1'!A89:N424,14,FALSE)</f>
        <v>471616.31393846555</v>
      </c>
    </row>
    <row r="303" spans="1:4" ht="54" thickTop="1" thickBot="1">
      <c r="A303" s="137" t="s">
        <v>1719</v>
      </c>
      <c r="B303" s="138" t="s">
        <v>1881</v>
      </c>
      <c r="C303" s="133" t="s">
        <v>1845</v>
      </c>
      <c r="D303" s="179">
        <f>VLOOKUP('802.2'!A89,'802.2'!A89:N425,14,FALSE)</f>
        <v>84467.283102189409</v>
      </c>
    </row>
    <row r="304" spans="1:4" ht="54" thickTop="1" thickBot="1">
      <c r="A304" s="137" t="s">
        <v>1720</v>
      </c>
      <c r="B304" s="138" t="s">
        <v>1832</v>
      </c>
      <c r="C304" s="133" t="s">
        <v>1845</v>
      </c>
      <c r="D304" s="179">
        <f>VLOOKUP('802.3'!A89,'802.3'!A89:N426,14,FALSE)</f>
        <v>55934.818876841528</v>
      </c>
    </row>
    <row r="305" spans="1:4" ht="54" thickTop="1" thickBot="1">
      <c r="A305" s="137" t="s">
        <v>1721</v>
      </c>
      <c r="B305" s="138" t="s">
        <v>1833</v>
      </c>
      <c r="C305" s="133" t="s">
        <v>1845</v>
      </c>
      <c r="D305" s="179">
        <f>VLOOKUP('802.4'!A89,'802.4'!A89:N427,14,FALSE)</f>
        <v>48713.120663226102</v>
      </c>
    </row>
    <row r="306" spans="1:4" ht="54" thickTop="1" thickBot="1">
      <c r="A306" s="137" t="s">
        <v>1722</v>
      </c>
      <c r="B306" s="138" t="s">
        <v>1834</v>
      </c>
      <c r="C306" s="133" t="s">
        <v>1845</v>
      </c>
      <c r="D306" s="179">
        <f>VLOOKUP('802.5'!A89,'802.5'!A89:N428,14,FALSE)</f>
        <v>267054.07074141508</v>
      </c>
    </row>
    <row r="307" spans="1:4" ht="54" thickTop="1" thickBot="1">
      <c r="A307" s="137" t="s">
        <v>1723</v>
      </c>
      <c r="B307" s="138" t="s">
        <v>1835</v>
      </c>
      <c r="C307" s="133" t="s">
        <v>1845</v>
      </c>
      <c r="D307" s="179">
        <f>VLOOKUP('802.6'!A89,'802.6'!A89:N429,14,FALSE)</f>
        <v>261497.08427524977</v>
      </c>
    </row>
    <row r="308" spans="1:4" ht="54" thickTop="1" thickBot="1">
      <c r="A308" s="137" t="s">
        <v>1724</v>
      </c>
      <c r="B308" s="138" t="s">
        <v>1836</v>
      </c>
      <c r="C308" s="133" t="s">
        <v>1845</v>
      </c>
      <c r="D308" s="179">
        <f>VLOOKUP('802.7'!A89,'802.7'!A89:N430,14,FALSE)</f>
        <v>173717.27713591838</v>
      </c>
    </row>
    <row r="309" spans="1:4" ht="54" thickTop="1" thickBot="1">
      <c r="A309" s="137" t="s">
        <v>1725</v>
      </c>
      <c r="B309" s="138" t="s">
        <v>1837</v>
      </c>
      <c r="C309" s="133" t="s">
        <v>1845</v>
      </c>
      <c r="D309" s="179">
        <f>VLOOKUP('802.8'!A89,'802.8'!A89:N431,14,FALSE)</f>
        <v>150097.60537352267</v>
      </c>
    </row>
    <row r="310" spans="1:4" ht="54" thickTop="1" thickBot="1">
      <c r="A310" s="137" t="s">
        <v>1162</v>
      </c>
      <c r="B310" s="138" t="s">
        <v>1838</v>
      </c>
      <c r="C310" s="133" t="s">
        <v>233</v>
      </c>
      <c r="D310" s="179">
        <f>VLOOKUP('810.1'!A89,'810.1'!A89:N432,14,FALSE)</f>
        <v>18692.445751570711</v>
      </c>
    </row>
    <row r="311" spans="1:4" ht="54" thickTop="1" thickBot="1">
      <c r="A311" s="137" t="s">
        <v>1163</v>
      </c>
      <c r="B311" s="138" t="s">
        <v>1839</v>
      </c>
      <c r="C311" s="133" t="s">
        <v>233</v>
      </c>
      <c r="D311" s="179">
        <f>VLOOKUP('810.2'!A89,'810.2'!A89:N433,14,FALSE)</f>
        <v>10356.205709252035</v>
      </c>
    </row>
    <row r="312" spans="1:4" ht="54" thickTop="1" thickBot="1">
      <c r="A312" s="137" t="s">
        <v>1164</v>
      </c>
      <c r="B312" s="138" t="s">
        <v>1840</v>
      </c>
      <c r="C312" s="133" t="s">
        <v>233</v>
      </c>
      <c r="D312" s="179">
        <f>VLOOKUP('810.3'!A89,'810.3'!A89:N435,14,FALSE)</f>
        <v>6668.608965606054</v>
      </c>
    </row>
    <row r="313" spans="1:4" ht="57.75" thickTop="1" thickBot="1">
      <c r="A313" s="137" t="s">
        <v>1726</v>
      </c>
      <c r="B313" s="138" t="s">
        <v>2050</v>
      </c>
      <c r="C313" s="133" t="s">
        <v>233</v>
      </c>
      <c r="D313" s="179">
        <f>VLOOKUP('811.1'!A89,'811.1'!A89:N436,14,FALSE)</f>
        <v>47024.634914588096</v>
      </c>
    </row>
    <row r="314" spans="1:4" ht="57.75" thickTop="1" thickBot="1">
      <c r="A314" s="137" t="s">
        <v>1727</v>
      </c>
      <c r="B314" s="138" t="s">
        <v>2051</v>
      </c>
      <c r="C314" s="133" t="s">
        <v>233</v>
      </c>
      <c r="D314" s="179">
        <f>VLOOKUP('811.2'!A89,'811.2'!A89:N437,14,FALSE)</f>
        <v>58310.65401018189</v>
      </c>
    </row>
    <row r="315" spans="1:4" ht="54" thickTop="1" thickBot="1">
      <c r="A315" s="137" t="s">
        <v>1165</v>
      </c>
      <c r="B315" s="138" t="s">
        <v>2053</v>
      </c>
      <c r="C315" s="133" t="s">
        <v>233</v>
      </c>
      <c r="D315" s="179">
        <f>VLOOKUP('812.1'!A89,'812.1'!A89:N438,14,FALSE)</f>
        <v>89911.589370391841</v>
      </c>
    </row>
    <row r="316" spans="1:4" ht="54" thickTop="1" thickBot="1">
      <c r="A316" s="137" t="s">
        <v>1728</v>
      </c>
      <c r="B316" s="138" t="s">
        <v>1841</v>
      </c>
      <c r="C316" s="133" t="s">
        <v>1995</v>
      </c>
      <c r="D316" s="179">
        <f>VLOOKUP('820.1'!A89,'820.1'!A89:N439,14,FALSE)</f>
        <v>70880.929605738871</v>
      </c>
    </row>
    <row r="317" spans="1:4" ht="54" thickTop="1" thickBot="1">
      <c r="A317" s="137" t="s">
        <v>1729</v>
      </c>
      <c r="B317" s="138" t="s">
        <v>1842</v>
      </c>
      <c r="C317" s="133" t="s">
        <v>984</v>
      </c>
      <c r="D317" s="179">
        <f>VLOOKUP('820.1.2'!A88,'820.1.2'!A88:N440,14,FALSE)</f>
        <v>4912369.1052958164</v>
      </c>
    </row>
    <row r="318" spans="1:4" ht="57.75" thickTop="1" thickBot="1">
      <c r="A318" s="137" t="s">
        <v>1166</v>
      </c>
      <c r="B318" s="138" t="s">
        <v>1843</v>
      </c>
      <c r="C318" s="133" t="s">
        <v>1998</v>
      </c>
      <c r="D318" s="179">
        <f>VLOOKUP('900.1'!A88,'900.1'!A88:N441,14,FALSE)</f>
        <v>1052.8331683707579</v>
      </c>
    </row>
    <row r="319" spans="1:4" ht="57.75" thickTop="1" thickBot="1">
      <c r="A319" s="137" t="s">
        <v>1167</v>
      </c>
      <c r="B319" s="138" t="s">
        <v>2195</v>
      </c>
      <c r="C319" s="133" t="s">
        <v>1999</v>
      </c>
      <c r="D319" s="179">
        <f>VLOOKUP('900.2'!A88,'900.2'!A88:N442,14,FALSE)</f>
        <v>1292.1134339095665</v>
      </c>
    </row>
    <row r="320" spans="1:4" ht="54" thickTop="1" thickBot="1">
      <c r="A320" s="137" t="s">
        <v>1168</v>
      </c>
      <c r="B320" s="138" t="s">
        <v>1844</v>
      </c>
      <c r="C320" s="133" t="s">
        <v>1999</v>
      </c>
      <c r="D320" s="179">
        <f>VLOOKUP('900.3'!A88,'900.3'!A88:N443,14,FALSE)</f>
        <v>1292.1134339095665</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A7" sqref="A7"/>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1.140625" customWidth="1"/>
  </cols>
  <sheetData>
    <row r="1" spans="1:4" ht="66" customHeight="1" thickTop="1">
      <c r="A1" s="669" t="s">
        <v>1850</v>
      </c>
      <c r="B1" s="670"/>
      <c r="C1" s="670"/>
      <c r="D1" s="671"/>
    </row>
    <row r="2" spans="1:4" ht="20.25" customHeight="1" thickBot="1">
      <c r="A2" s="672"/>
      <c r="B2" s="673"/>
      <c r="C2" s="673"/>
      <c r="D2" s="674"/>
    </row>
    <row r="3" spans="1:4" ht="16.5" thickTop="1" thickBot="1">
      <c r="A3" s="668" t="s">
        <v>2223</v>
      </c>
      <c r="B3" s="668"/>
      <c r="C3" s="668"/>
      <c r="D3" s="668"/>
    </row>
    <row r="4" spans="1:4" ht="16.5" thickTop="1" thickBot="1">
      <c r="A4" s="668"/>
      <c r="B4" s="668"/>
      <c r="C4" s="668"/>
      <c r="D4" s="668"/>
    </row>
    <row r="5" spans="1:4" ht="16.5" thickTop="1" thickBot="1">
      <c r="A5" s="668"/>
      <c r="B5" s="668"/>
      <c r="C5" s="668"/>
      <c r="D5" s="668"/>
    </row>
    <row r="6" spans="1:4" ht="16.5" thickTop="1" thickBot="1">
      <c r="A6" s="650" t="s">
        <v>2237</v>
      </c>
      <c r="B6" s="651" t="s">
        <v>1882</v>
      </c>
      <c r="C6" s="1005" t="s">
        <v>2343</v>
      </c>
      <c r="D6" s="1006">
        <v>33832.699999999997</v>
      </c>
    </row>
    <row r="7" spans="1:4" ht="16.5" thickTop="1" thickBot="1">
      <c r="A7" s="652"/>
      <c r="B7" s="653"/>
      <c r="C7" s="654"/>
      <c r="D7" s="655" t="s">
        <v>1848</v>
      </c>
    </row>
    <row r="8" spans="1:4" ht="16.5" thickTop="1" thickBot="1">
      <c r="A8" s="656" t="s">
        <v>98</v>
      </c>
      <c r="B8" s="657" t="s">
        <v>1882</v>
      </c>
      <c r="C8" s="658" t="s">
        <v>99</v>
      </c>
      <c r="D8" s="659">
        <v>58677.433987924393</v>
      </c>
    </row>
    <row r="9" spans="1:4" ht="16.5" thickTop="1" thickBot="1">
      <c r="A9" s="656" t="s">
        <v>102</v>
      </c>
      <c r="B9" s="657" t="s">
        <v>1882</v>
      </c>
      <c r="C9" s="658" t="s">
        <v>103</v>
      </c>
      <c r="D9" s="659">
        <f>$D$6*1.85</f>
        <v>62590.494999999995</v>
      </c>
    </row>
    <row r="10" spans="1:4" ht="16.5" thickTop="1" thickBot="1">
      <c r="A10" s="656" t="s">
        <v>0</v>
      </c>
      <c r="B10" s="657" t="s">
        <v>1882</v>
      </c>
      <c r="C10" s="658" t="s">
        <v>1</v>
      </c>
      <c r="D10" s="659">
        <v>69346.058349365194</v>
      </c>
    </row>
    <row r="11" spans="1:4" ht="16.5" thickTop="1" thickBot="1">
      <c r="A11" s="656" t="s">
        <v>1674</v>
      </c>
      <c r="B11" s="657" t="s">
        <v>1882</v>
      </c>
      <c r="C11" s="658" t="s">
        <v>1673</v>
      </c>
      <c r="D11" s="659">
        <v>320058.73084322392</v>
      </c>
    </row>
    <row r="12" spans="1:4" ht="16.5" thickTop="1" thickBot="1">
      <c r="A12" s="656" t="s">
        <v>100</v>
      </c>
      <c r="B12" s="657" t="s">
        <v>1882</v>
      </c>
      <c r="C12" s="658" t="s">
        <v>101</v>
      </c>
      <c r="D12" s="659">
        <v>80014.682710805981</v>
      </c>
    </row>
    <row r="13" spans="1:4" ht="16.5" thickTop="1" thickBot="1">
      <c r="A13" s="656" t="s">
        <v>62</v>
      </c>
      <c r="B13" s="657" t="s">
        <v>1882</v>
      </c>
      <c r="C13" s="658" t="s">
        <v>63</v>
      </c>
      <c r="D13" s="659">
        <v>586774.33987924387</v>
      </c>
    </row>
    <row r="14" spans="1:4" ht="16.5" thickTop="1" thickBot="1">
      <c r="A14" s="656" t="s">
        <v>108</v>
      </c>
      <c r="B14" s="657" t="s">
        <v>1882</v>
      </c>
      <c r="C14" s="658" t="s">
        <v>109</v>
      </c>
      <c r="D14" s="659">
        <v>320058.73084322392</v>
      </c>
    </row>
    <row r="15" spans="1:4" ht="16.5" thickTop="1" thickBot="1">
      <c r="A15" s="656" t="s">
        <v>41</v>
      </c>
      <c r="B15" s="657" t="s">
        <v>1882</v>
      </c>
      <c r="C15" s="658" t="s">
        <v>42</v>
      </c>
      <c r="D15" s="659">
        <v>213372.48722881597</v>
      </c>
    </row>
    <row r="16" spans="1:4" ht="16.5" thickTop="1" thickBot="1">
      <c r="A16" s="656" t="s">
        <v>43</v>
      </c>
      <c r="B16" s="657" t="s">
        <v>1882</v>
      </c>
      <c r="C16" s="658" t="s">
        <v>44</v>
      </c>
      <c r="D16" s="659">
        <v>320058.73084322392</v>
      </c>
    </row>
    <row r="17" spans="1:4" ht="16.5" thickTop="1" thickBot="1">
      <c r="A17" s="656" t="s">
        <v>106</v>
      </c>
      <c r="B17" s="657" t="s">
        <v>1882</v>
      </c>
      <c r="C17" s="658" t="s">
        <v>107</v>
      </c>
      <c r="D17" s="659">
        <v>106686.24361440798</v>
      </c>
    </row>
    <row r="18" spans="1:4" ht="16.5" thickTop="1" thickBot="1">
      <c r="A18" s="656" t="s">
        <v>1675</v>
      </c>
      <c r="B18" s="657" t="s">
        <v>1882</v>
      </c>
      <c r="C18" s="658" t="s">
        <v>2000</v>
      </c>
      <c r="D18" s="659">
        <v>96017.619252967183</v>
      </c>
    </row>
    <row r="19" spans="1:4" ht="16.5" thickTop="1" thickBot="1">
      <c r="A19" s="656" t="s">
        <v>96</v>
      </c>
      <c r="B19" s="657" t="s">
        <v>92</v>
      </c>
      <c r="C19" s="658" t="s">
        <v>97</v>
      </c>
      <c r="D19" s="659">
        <v>2133724.8722881596</v>
      </c>
    </row>
    <row r="20" spans="1:4" ht="16.5" thickTop="1" thickBot="1">
      <c r="A20" s="656" t="s">
        <v>76</v>
      </c>
      <c r="B20" s="657" t="s">
        <v>1882</v>
      </c>
      <c r="C20" s="658" t="s">
        <v>77</v>
      </c>
      <c r="D20" s="659">
        <v>485912.31941843667</v>
      </c>
    </row>
    <row r="21" spans="1:4" ht="16.5" thickTop="1" thickBot="1">
      <c r="A21" s="656" t="s">
        <v>74</v>
      </c>
      <c r="B21" s="657" t="s">
        <v>1882</v>
      </c>
      <c r="C21" s="658" t="s">
        <v>75</v>
      </c>
      <c r="D21" s="659">
        <v>477235.31371453602</v>
      </c>
    </row>
    <row r="22" spans="1:4" ht="16.5" thickTop="1" thickBot="1">
      <c r="A22" s="656" t="s">
        <v>84</v>
      </c>
      <c r="B22" s="657" t="s">
        <v>1882</v>
      </c>
      <c r="C22" s="658" t="s">
        <v>85</v>
      </c>
      <c r="D22" s="659">
        <v>544482.10791976599</v>
      </c>
    </row>
    <row r="23" spans="1:4" ht="16.5" thickTop="1" thickBot="1">
      <c r="A23" s="656" t="s">
        <v>78</v>
      </c>
      <c r="B23" s="657" t="s">
        <v>1882</v>
      </c>
      <c r="C23" s="658" t="s">
        <v>79</v>
      </c>
      <c r="D23" s="659">
        <v>605221.14784707059</v>
      </c>
    </row>
    <row r="24" spans="1:4" ht="16.5" thickTop="1" thickBot="1">
      <c r="A24" s="656" t="s">
        <v>64</v>
      </c>
      <c r="B24" s="657" t="s">
        <v>1882</v>
      </c>
      <c r="C24" s="658" t="s">
        <v>65</v>
      </c>
      <c r="D24" s="659">
        <v>468558.30801063532</v>
      </c>
    </row>
    <row r="25" spans="1:4" ht="16.5" thickTop="1" thickBot="1">
      <c r="A25" s="656" t="s">
        <v>80</v>
      </c>
      <c r="B25" s="657" t="s">
        <v>1882</v>
      </c>
      <c r="C25" s="658" t="s">
        <v>81</v>
      </c>
      <c r="D25" s="659">
        <v>557497.61647561705</v>
      </c>
    </row>
    <row r="26" spans="1:4" ht="16.5" thickTop="1" thickBot="1">
      <c r="A26" s="656" t="s">
        <v>82</v>
      </c>
      <c r="B26" s="657" t="s">
        <v>1882</v>
      </c>
      <c r="C26" s="658" t="s">
        <v>83</v>
      </c>
      <c r="D26" s="659">
        <v>577020.87930939358</v>
      </c>
    </row>
    <row r="27" spans="1:4" ht="16.5" thickTop="1" thickBot="1">
      <c r="A27" s="656" t="s">
        <v>104</v>
      </c>
      <c r="B27" s="657" t="s">
        <v>1882</v>
      </c>
      <c r="C27" s="658" t="s">
        <v>105</v>
      </c>
      <c r="D27" s="659">
        <v>145339.84554033595</v>
      </c>
    </row>
    <row r="28" spans="1:4" ht="16.5" thickTop="1" thickBot="1">
      <c r="A28" s="656" t="s">
        <v>4</v>
      </c>
      <c r="B28" s="657" t="s">
        <v>1882</v>
      </c>
      <c r="C28" s="658" t="s">
        <v>5</v>
      </c>
      <c r="D28" s="659">
        <v>162693.85694813728</v>
      </c>
    </row>
    <row r="29" spans="1:4" ht="16.5" customHeight="1" thickTop="1" thickBot="1">
      <c r="A29" s="656" t="s">
        <v>45</v>
      </c>
      <c r="B29" s="657" t="s">
        <v>1882</v>
      </c>
      <c r="C29" s="658" t="s">
        <v>2226</v>
      </c>
      <c r="D29" s="659">
        <f>$D$43+$D$64</f>
        <v>169276.73861440798</v>
      </c>
    </row>
    <row r="30" spans="1:4" ht="16.5" thickTop="1" thickBot="1">
      <c r="A30" s="656" t="s">
        <v>66</v>
      </c>
      <c r="B30" s="657" t="s">
        <v>1882</v>
      </c>
      <c r="C30" s="658" t="s">
        <v>67</v>
      </c>
      <c r="D30" s="659">
        <v>160029.36542161196</v>
      </c>
    </row>
    <row r="31" spans="1:4" ht="16.5" thickTop="1" thickBot="1">
      <c r="A31" s="656" t="s">
        <v>23</v>
      </c>
      <c r="B31" s="657" t="s">
        <v>1882</v>
      </c>
      <c r="C31" s="658" t="s">
        <v>24</v>
      </c>
      <c r="D31" s="659">
        <f>$D$64*10</f>
        <v>625904.94999999995</v>
      </c>
    </row>
    <row r="32" spans="1:4" ht="16.5" thickTop="1" thickBot="1">
      <c r="A32" s="656" t="s">
        <v>7</v>
      </c>
      <c r="B32" s="657" t="s">
        <v>1882</v>
      </c>
      <c r="C32" s="658" t="s">
        <v>8</v>
      </c>
      <c r="D32" s="659">
        <f>$D$64*2</f>
        <v>125180.98999999999</v>
      </c>
    </row>
    <row r="33" spans="1:4" ht="16.5" thickTop="1" thickBot="1">
      <c r="A33" s="656" t="s">
        <v>9</v>
      </c>
      <c r="B33" s="657" t="s">
        <v>1882</v>
      </c>
      <c r="C33" s="658" t="s">
        <v>10</v>
      </c>
      <c r="D33" s="659">
        <f>$D$64*3</f>
        <v>187771.48499999999</v>
      </c>
    </row>
    <row r="34" spans="1:4" ht="16.5" thickTop="1" thickBot="1">
      <c r="A34" s="656" t="s">
        <v>11</v>
      </c>
      <c r="B34" s="657" t="s">
        <v>1882</v>
      </c>
      <c r="C34" s="658" t="s">
        <v>12</v>
      </c>
      <c r="D34" s="659">
        <f>$D$64*4</f>
        <v>250361.97999999998</v>
      </c>
    </row>
    <row r="35" spans="1:4" ht="16.5" thickTop="1" thickBot="1">
      <c r="A35" s="656" t="s">
        <v>13</v>
      </c>
      <c r="B35" s="657" t="s">
        <v>1882</v>
      </c>
      <c r="C35" s="658" t="s">
        <v>14</v>
      </c>
      <c r="D35" s="659">
        <f>$D$64*5</f>
        <v>312952.47499999998</v>
      </c>
    </row>
    <row r="36" spans="1:4" ht="16.5" thickTop="1" thickBot="1">
      <c r="A36" s="656" t="s">
        <v>15</v>
      </c>
      <c r="B36" s="657" t="s">
        <v>1882</v>
      </c>
      <c r="C36" s="658" t="s">
        <v>16</v>
      </c>
      <c r="D36" s="659">
        <f>$D$64*6</f>
        <v>375542.97</v>
      </c>
    </row>
    <row r="37" spans="1:4" ht="16.5" thickTop="1" thickBot="1">
      <c r="A37" s="656" t="s">
        <v>17</v>
      </c>
      <c r="B37" s="657" t="s">
        <v>1882</v>
      </c>
      <c r="C37" s="658" t="s">
        <v>18</v>
      </c>
      <c r="D37" s="659">
        <f>$D$64*7</f>
        <v>438133.46499999997</v>
      </c>
    </row>
    <row r="38" spans="1:4" ht="16.5" thickTop="1" thickBot="1">
      <c r="A38" s="656" t="s">
        <v>19</v>
      </c>
      <c r="B38" s="657" t="s">
        <v>1882</v>
      </c>
      <c r="C38" s="658" t="s">
        <v>20</v>
      </c>
      <c r="D38" s="659">
        <f>$D$64*8</f>
        <v>500723.95999999996</v>
      </c>
    </row>
    <row r="39" spans="1:4" ht="16.5" thickTop="1" thickBot="1">
      <c r="A39" s="656" t="s">
        <v>21</v>
      </c>
      <c r="B39" s="657" t="s">
        <v>1882</v>
      </c>
      <c r="C39" s="658" t="s">
        <v>22</v>
      </c>
      <c r="D39" s="659">
        <f>$D$64*9</f>
        <v>563314.45499999996</v>
      </c>
    </row>
    <row r="40" spans="1:4" ht="16.5" thickTop="1" thickBot="1">
      <c r="A40" s="656" t="s">
        <v>72</v>
      </c>
      <c r="B40" s="657" t="s">
        <v>1882</v>
      </c>
      <c r="C40" s="658" t="s">
        <v>73</v>
      </c>
      <c r="D40" s="659">
        <v>58677.433987924393</v>
      </c>
    </row>
    <row r="41" spans="1:4" ht="16.5" thickTop="1" thickBot="1">
      <c r="A41" s="656" t="s">
        <v>27</v>
      </c>
      <c r="B41" s="657" t="s">
        <v>1882</v>
      </c>
      <c r="C41" s="658" t="s">
        <v>28</v>
      </c>
      <c r="D41" s="659">
        <v>117354.86797584879</v>
      </c>
    </row>
    <row r="42" spans="1:4" ht="16.5" thickTop="1" thickBot="1">
      <c r="A42" s="656" t="s">
        <v>25</v>
      </c>
      <c r="B42" s="657" t="s">
        <v>1882</v>
      </c>
      <c r="C42" s="658" t="s">
        <v>26</v>
      </c>
      <c r="D42" s="659">
        <v>117354.86797584879</v>
      </c>
    </row>
    <row r="43" spans="1:4" ht="16.5" thickTop="1" thickBot="1">
      <c r="A43" s="656" t="s">
        <v>30</v>
      </c>
      <c r="B43" s="657" t="s">
        <v>1882</v>
      </c>
      <c r="C43" s="658" t="s">
        <v>31</v>
      </c>
      <c r="D43" s="659">
        <v>106686.24361440798</v>
      </c>
    </row>
    <row r="44" spans="1:4" ht="17.25" customHeight="1" thickTop="1" thickBot="1">
      <c r="A44" s="656" t="s">
        <v>40</v>
      </c>
      <c r="B44" s="657" t="s">
        <v>1882</v>
      </c>
      <c r="C44" s="658" t="s">
        <v>2225</v>
      </c>
      <c r="D44" s="659">
        <v>266715.60903601995</v>
      </c>
    </row>
    <row r="45" spans="1:4" ht="16.5" thickTop="1" thickBot="1">
      <c r="A45" s="656" t="s">
        <v>32</v>
      </c>
      <c r="B45" s="657" t="s">
        <v>1882</v>
      </c>
      <c r="C45" s="658" t="s">
        <v>33</v>
      </c>
      <c r="D45" s="659">
        <f>D43*2</f>
        <v>213372.48722881597</v>
      </c>
    </row>
    <row r="46" spans="1:4" ht="16.5" thickTop="1" thickBot="1">
      <c r="A46" s="656" t="s">
        <v>34</v>
      </c>
      <c r="B46" s="657" t="s">
        <v>1882</v>
      </c>
      <c r="C46" s="658" t="s">
        <v>35</v>
      </c>
      <c r="D46" s="659">
        <f>D43*3</f>
        <v>320058.73084322398</v>
      </c>
    </row>
    <row r="47" spans="1:4" ht="16.5" thickTop="1" thickBot="1">
      <c r="A47" s="656" t="s">
        <v>70</v>
      </c>
      <c r="B47" s="657" t="s">
        <v>1882</v>
      </c>
      <c r="C47" s="658" t="s">
        <v>71</v>
      </c>
      <c r="D47" s="659">
        <f>D43+(3*D8)</f>
        <v>282718.54557818116</v>
      </c>
    </row>
    <row r="48" spans="1:4" ht="16.5" thickTop="1" thickBot="1">
      <c r="A48" s="656" t="s">
        <v>36</v>
      </c>
      <c r="B48" s="657" t="s">
        <v>1882</v>
      </c>
      <c r="C48" s="658" t="s">
        <v>37</v>
      </c>
      <c r="D48" s="659">
        <v>117354.86797584879</v>
      </c>
    </row>
    <row r="49" spans="1:4" ht="16.5" thickTop="1" thickBot="1">
      <c r="A49" s="656" t="s">
        <v>38</v>
      </c>
      <c r="B49" s="657" t="s">
        <v>1882</v>
      </c>
      <c r="C49" s="658" t="s">
        <v>39</v>
      </c>
      <c r="D49" s="659">
        <v>128023.49233728957</v>
      </c>
    </row>
    <row r="50" spans="1:4" ht="16.5" thickTop="1" thickBot="1">
      <c r="A50" s="656" t="s">
        <v>89</v>
      </c>
      <c r="B50" s="657" t="s">
        <v>1882</v>
      </c>
      <c r="C50" s="658" t="s">
        <v>90</v>
      </c>
      <c r="D50" s="659">
        <v>133357.80451800997</v>
      </c>
    </row>
    <row r="51" spans="1:4" ht="16.5" thickTop="1" thickBot="1">
      <c r="A51" s="656" t="s">
        <v>46</v>
      </c>
      <c r="B51" s="657" t="s">
        <v>1882</v>
      </c>
      <c r="C51" s="658" t="s">
        <v>47</v>
      </c>
      <c r="D51" s="659">
        <f>$D$6*1.85</f>
        <v>62590.494999999995</v>
      </c>
    </row>
    <row r="52" spans="1:4" ht="16.5" thickTop="1" thickBot="1">
      <c r="A52" s="656" t="s">
        <v>48</v>
      </c>
      <c r="B52" s="657" t="s">
        <v>1882</v>
      </c>
      <c r="C52" s="658" t="s">
        <v>49</v>
      </c>
      <c r="D52" s="659">
        <f>D51*2</f>
        <v>125180.98999999999</v>
      </c>
    </row>
    <row r="53" spans="1:4" ht="16.5" thickTop="1" thickBot="1">
      <c r="A53" s="656" t="s">
        <v>50</v>
      </c>
      <c r="B53" s="657" t="s">
        <v>1882</v>
      </c>
      <c r="C53" s="658" t="s">
        <v>51</v>
      </c>
      <c r="D53" s="659">
        <v>106686.24361440798</v>
      </c>
    </row>
    <row r="54" spans="1:4" ht="16.5" thickTop="1" thickBot="1">
      <c r="A54" s="656" t="s">
        <v>68</v>
      </c>
      <c r="B54" s="657" t="s">
        <v>1882</v>
      </c>
      <c r="C54" s="658" t="s">
        <v>69</v>
      </c>
      <c r="D54" s="659">
        <v>213372.48722881597</v>
      </c>
    </row>
    <row r="55" spans="1:4" ht="46.5" thickTop="1" thickBot="1">
      <c r="A55" s="656" t="s">
        <v>29</v>
      </c>
      <c r="B55" s="657" t="s">
        <v>1882</v>
      </c>
      <c r="C55" s="658" t="s">
        <v>1883</v>
      </c>
      <c r="D55" s="660">
        <v>800146.82710805978</v>
      </c>
    </row>
    <row r="56" spans="1:4" ht="16.5" thickTop="1" thickBot="1">
      <c r="A56" s="656" t="s">
        <v>52</v>
      </c>
      <c r="B56" s="657" t="s">
        <v>1882</v>
      </c>
      <c r="C56" s="658" t="s">
        <v>53</v>
      </c>
      <c r="D56" s="659">
        <v>80014.682710805981</v>
      </c>
    </row>
    <row r="57" spans="1:4" ht="16.5" thickTop="1" thickBot="1">
      <c r="A57" s="656" t="s">
        <v>54</v>
      </c>
      <c r="B57" s="657" t="s">
        <v>1882</v>
      </c>
      <c r="C57" s="658" t="s">
        <v>55</v>
      </c>
      <c r="D57" s="659">
        <v>160029.36542161196</v>
      </c>
    </row>
    <row r="58" spans="1:4" ht="16.5" thickTop="1" thickBot="1">
      <c r="A58" s="656" t="s">
        <v>56</v>
      </c>
      <c r="B58" s="657" t="s">
        <v>1882</v>
      </c>
      <c r="C58" s="658" t="s">
        <v>57</v>
      </c>
      <c r="D58" s="659">
        <v>106686.24361440798</v>
      </c>
    </row>
    <row r="59" spans="1:4" ht="16.5" thickTop="1" thickBot="1">
      <c r="A59" s="656" t="s">
        <v>2</v>
      </c>
      <c r="B59" s="657" t="s">
        <v>1882</v>
      </c>
      <c r="C59" s="658" t="s">
        <v>3</v>
      </c>
      <c r="D59" s="659">
        <v>213372.48722881597</v>
      </c>
    </row>
    <row r="60" spans="1:4" ht="16.5" thickTop="1" thickBot="1">
      <c r="A60" s="656" t="s">
        <v>58</v>
      </c>
      <c r="B60" s="657" t="s">
        <v>1882</v>
      </c>
      <c r="C60" s="658" t="s">
        <v>59</v>
      </c>
      <c r="D60" s="659">
        <v>133357.80451800997</v>
      </c>
    </row>
    <row r="61" spans="1:4" ht="16.5" thickTop="1" thickBot="1">
      <c r="A61" s="656" t="s">
        <v>86</v>
      </c>
      <c r="B61" s="657" t="s">
        <v>1882</v>
      </c>
      <c r="C61" s="658" t="s">
        <v>87</v>
      </c>
      <c r="D61" s="659">
        <v>160029.36542161196</v>
      </c>
    </row>
    <row r="62" spans="1:4" ht="16.5" thickTop="1" thickBot="1">
      <c r="A62" s="656" t="s">
        <v>88</v>
      </c>
      <c r="B62" s="657" t="s">
        <v>1882</v>
      </c>
      <c r="C62" s="658" t="s">
        <v>87</v>
      </c>
      <c r="D62" s="659">
        <v>160029.36542161196</v>
      </c>
    </row>
    <row r="63" spans="1:4" ht="16.5" thickTop="1" thickBot="1">
      <c r="A63" s="656" t="s">
        <v>60</v>
      </c>
      <c r="B63" s="657" t="s">
        <v>1882</v>
      </c>
      <c r="C63" s="658" t="s">
        <v>61</v>
      </c>
      <c r="D63" s="659">
        <v>160029.36542161196</v>
      </c>
    </row>
    <row r="64" spans="1:4" ht="17.25" customHeight="1" thickTop="1" thickBot="1">
      <c r="A64" s="656" t="s">
        <v>6</v>
      </c>
      <c r="B64" s="657" t="s">
        <v>1882</v>
      </c>
      <c r="C64" s="658" t="s">
        <v>2224</v>
      </c>
      <c r="D64" s="659">
        <f>$D$6*1.85</f>
        <v>62590.494999999995</v>
      </c>
    </row>
    <row r="65" spans="1:4" ht="16.5" thickTop="1" thickBot="1">
      <c r="A65" s="656" t="s">
        <v>91</v>
      </c>
      <c r="B65" s="657" t="s">
        <v>92</v>
      </c>
      <c r="C65" s="658" t="s">
        <v>93</v>
      </c>
      <c r="D65" s="659">
        <v>533431.21807203989</v>
      </c>
    </row>
    <row r="66" spans="1:4" ht="16.5" thickTop="1" thickBot="1">
      <c r="A66" s="656" t="s">
        <v>94</v>
      </c>
      <c r="B66" s="657" t="s">
        <v>92</v>
      </c>
      <c r="C66" s="658" t="s">
        <v>95</v>
      </c>
      <c r="D66" s="659">
        <v>266715.60903601995</v>
      </c>
    </row>
    <row r="67" spans="1:4" ht="16.5" thickTop="1" thickBot="1">
      <c r="A67" s="656" t="s">
        <v>2228</v>
      </c>
      <c r="B67" s="657" t="s">
        <v>1882</v>
      </c>
      <c r="C67" s="658" t="s">
        <v>2227</v>
      </c>
      <c r="D67" s="659">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78" t="s">
        <v>1850</v>
      </c>
      <c r="B1" s="679"/>
      <c r="C1" s="679"/>
      <c r="D1" s="680"/>
    </row>
    <row r="2" spans="1:4" ht="89.25" customHeight="1" thickBot="1">
      <c r="A2" s="681"/>
      <c r="B2" s="682"/>
      <c r="C2" s="682"/>
      <c r="D2" s="683"/>
    </row>
    <row r="3" spans="1:4" ht="34.5" customHeight="1" thickTop="1" thickBot="1">
      <c r="A3" s="675" t="s">
        <v>110</v>
      </c>
      <c r="B3" s="676"/>
      <c r="C3" s="676"/>
      <c r="D3" s="677"/>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70618.176977589654</v>
      </c>
    </row>
    <row r="8" spans="1:4" ht="30" customHeight="1" thickTop="1" thickBot="1">
      <c r="A8" s="10" t="s">
        <v>112</v>
      </c>
      <c r="B8" s="8" t="s">
        <v>113</v>
      </c>
      <c r="C8" s="11" t="s">
        <v>114</v>
      </c>
      <c r="D8" s="648">
        <v>3898.0687376668757</v>
      </c>
    </row>
    <row r="9" spans="1:4" ht="30" customHeight="1" thickTop="1" thickBot="1">
      <c r="A9" s="10" t="s">
        <v>117</v>
      </c>
      <c r="B9" s="8" t="s">
        <v>113</v>
      </c>
      <c r="C9" s="11" t="s">
        <v>118</v>
      </c>
      <c r="D9" s="648">
        <v>113391.01488525291</v>
      </c>
    </row>
    <row r="10" spans="1:4" ht="30" customHeight="1" thickTop="1" thickBot="1">
      <c r="A10" s="10" t="s">
        <v>119</v>
      </c>
      <c r="B10" s="8" t="s">
        <v>113</v>
      </c>
      <c r="C10" s="11" t="s">
        <v>120</v>
      </c>
      <c r="D10" s="648">
        <v>65424.003868800079</v>
      </c>
    </row>
    <row r="11" spans="1:4" ht="30" customHeight="1" thickTop="1" thickBot="1">
      <c r="A11" s="10" t="s">
        <v>123</v>
      </c>
      <c r="B11" s="8" t="s">
        <v>113</v>
      </c>
      <c r="C11" s="11" t="s">
        <v>124</v>
      </c>
      <c r="D11" s="648">
        <v>29158.167368418442</v>
      </c>
    </row>
    <row r="12" spans="1:4" ht="30" customHeight="1" thickTop="1" thickBot="1">
      <c r="A12" s="10" t="s">
        <v>121</v>
      </c>
      <c r="B12" s="8" t="s">
        <v>113</v>
      </c>
      <c r="C12" s="11" t="s">
        <v>122</v>
      </c>
      <c r="D12" s="648">
        <v>70771.479645141808</v>
      </c>
    </row>
    <row r="13" spans="1:4" ht="30" customHeight="1" thickTop="1" thickBot="1">
      <c r="A13" s="10" t="s">
        <v>125</v>
      </c>
      <c r="B13" s="8" t="s">
        <v>113</v>
      </c>
      <c r="C13" s="11" t="s">
        <v>126</v>
      </c>
      <c r="D13" s="648">
        <v>78634.512829952873</v>
      </c>
    </row>
    <row r="14" spans="1:4" ht="30" customHeight="1" thickTop="1" thickBot="1">
      <c r="A14" s="10" t="s">
        <v>131</v>
      </c>
      <c r="B14" s="8" t="s">
        <v>113</v>
      </c>
      <c r="C14" s="11" t="s">
        <v>132</v>
      </c>
      <c r="D14" s="648">
        <v>223862.31078394447</v>
      </c>
    </row>
    <row r="15" spans="1:4" ht="30" customHeight="1" thickTop="1" thickBot="1">
      <c r="A15" s="10" t="s">
        <v>129</v>
      </c>
      <c r="B15" s="8" t="s">
        <v>113</v>
      </c>
      <c r="C15" s="11" t="s">
        <v>130</v>
      </c>
      <c r="D15" s="648">
        <v>283084.52491995314</v>
      </c>
    </row>
    <row r="16" spans="1:4" ht="30" customHeight="1" thickTop="1" thickBot="1">
      <c r="A16" s="10" t="s">
        <v>127</v>
      </c>
      <c r="B16" s="8" t="s">
        <v>113</v>
      </c>
      <c r="C16" s="11" t="s">
        <v>128</v>
      </c>
      <c r="D16" s="648">
        <v>174486.30888662595</v>
      </c>
    </row>
    <row r="17" spans="1:4" ht="30" customHeight="1" thickTop="1" thickBot="1">
      <c r="A17" s="10" t="s">
        <v>1711</v>
      </c>
      <c r="B17" s="8" t="s">
        <v>113</v>
      </c>
      <c r="C17" s="11" t="s">
        <v>1712</v>
      </c>
      <c r="D17" s="648">
        <v>66405.140941133825</v>
      </c>
    </row>
    <row r="18" spans="1:4" ht="30" customHeight="1" thickTop="1" thickBot="1">
      <c r="A18" s="10" t="s">
        <v>133</v>
      </c>
      <c r="B18" s="8" t="s">
        <v>113</v>
      </c>
      <c r="C18" s="11" t="s">
        <v>134</v>
      </c>
      <c r="D18" s="648">
        <v>99425.141871252272</v>
      </c>
    </row>
    <row r="19" spans="1:4" ht="30" customHeight="1" thickTop="1" thickBot="1">
      <c r="A19" s="10" t="s">
        <v>146</v>
      </c>
      <c r="B19" s="8" t="s">
        <v>113</v>
      </c>
      <c r="C19" s="11" t="s">
        <v>147</v>
      </c>
      <c r="D19" s="648">
        <v>244230.66065916838</v>
      </c>
    </row>
    <row r="20" spans="1:4" ht="30" customHeight="1" thickTop="1" thickBot="1">
      <c r="A20" s="10" t="s">
        <v>135</v>
      </c>
      <c r="B20" s="8" t="s">
        <v>113</v>
      </c>
      <c r="C20" s="11" t="s">
        <v>1884</v>
      </c>
      <c r="D20" s="648">
        <v>74061.912355056542</v>
      </c>
    </row>
    <row r="21" spans="1:4" ht="30" customHeight="1" thickTop="1" thickBot="1">
      <c r="A21" s="10" t="s">
        <v>136</v>
      </c>
      <c r="B21" s="8" t="s">
        <v>113</v>
      </c>
      <c r="C21" s="11" t="s">
        <v>137</v>
      </c>
      <c r="D21" s="648">
        <v>243766.5716746696</v>
      </c>
    </row>
    <row r="22" spans="1:4" ht="30" customHeight="1" thickTop="1" thickBot="1">
      <c r="A22" s="10" t="s">
        <v>138</v>
      </c>
      <c r="B22" s="8" t="s">
        <v>113</v>
      </c>
      <c r="C22" s="11" t="s">
        <v>139</v>
      </c>
      <c r="D22" s="648">
        <v>63895.158175120945</v>
      </c>
    </row>
    <row r="23" spans="1:4" ht="30" customHeight="1" thickTop="1" thickBot="1">
      <c r="A23" s="10" t="s">
        <v>143</v>
      </c>
      <c r="B23" s="8" t="s">
        <v>144</v>
      </c>
      <c r="C23" s="11" t="s">
        <v>145</v>
      </c>
      <c r="D23" s="648">
        <v>47180.986430094534</v>
      </c>
    </row>
    <row r="24" spans="1:4" ht="30" customHeight="1" thickTop="1" thickBot="1">
      <c r="A24" s="10" t="s">
        <v>140</v>
      </c>
      <c r="B24" s="8" t="s">
        <v>998</v>
      </c>
      <c r="C24" s="11" t="s">
        <v>142</v>
      </c>
      <c r="D24" s="648">
        <v>47180.986430094534</v>
      </c>
    </row>
    <row r="25" spans="1:4" ht="30" customHeight="1" thickTop="1" thickBot="1">
      <c r="A25" s="10" t="s">
        <v>148</v>
      </c>
      <c r="B25" s="8" t="s">
        <v>113</v>
      </c>
      <c r="C25" s="11" t="s">
        <v>149</v>
      </c>
      <c r="D25" s="648">
        <v>167774.43936907014</v>
      </c>
    </row>
    <row r="26" spans="1:4" ht="30" customHeight="1" thickTop="1" thickBot="1">
      <c r="A26" s="10" t="s">
        <v>150</v>
      </c>
      <c r="B26" s="8" t="s">
        <v>113</v>
      </c>
      <c r="C26" s="11" t="s">
        <v>151</v>
      </c>
      <c r="D26" s="648">
        <v>181755.64264982601</v>
      </c>
    </row>
    <row r="27" spans="1:4" ht="30" customHeight="1" thickTop="1" thickBot="1">
      <c r="A27" s="10" t="s">
        <v>152</v>
      </c>
      <c r="B27" s="8" t="s">
        <v>113</v>
      </c>
      <c r="C27" s="11" t="s">
        <v>153</v>
      </c>
      <c r="D27" s="648">
        <v>91216.480854141846</v>
      </c>
    </row>
    <row r="28" spans="1:4" ht="30" customHeight="1" thickTop="1" thickBot="1">
      <c r="A28" s="10" t="s">
        <v>154</v>
      </c>
      <c r="B28" s="8" t="s">
        <v>113</v>
      </c>
      <c r="C28" s="11" t="s">
        <v>155</v>
      </c>
      <c r="D28" s="648">
        <v>138397.46728423637</v>
      </c>
    </row>
    <row r="29" spans="1:4" ht="30" customHeight="1" thickTop="1" thickBot="1">
      <c r="A29" s="10" t="s">
        <v>156</v>
      </c>
      <c r="B29" s="8" t="s">
        <v>113</v>
      </c>
      <c r="C29" s="11" t="s">
        <v>157</v>
      </c>
      <c r="D29" s="648">
        <v>1510.7281056957077</v>
      </c>
    </row>
    <row r="30" spans="1:4" ht="30" customHeight="1" thickTop="1" thickBot="1">
      <c r="A30" s="10" t="s">
        <v>166</v>
      </c>
      <c r="B30" s="8" t="s">
        <v>113</v>
      </c>
      <c r="C30" s="11" t="s">
        <v>167</v>
      </c>
      <c r="D30" s="648">
        <v>148618.57422812225</v>
      </c>
    </row>
    <row r="31" spans="1:4" ht="30" customHeight="1" thickTop="1" thickBot="1">
      <c r="A31" s="10" t="s">
        <v>162</v>
      </c>
      <c r="B31" s="8" t="s">
        <v>113</v>
      </c>
      <c r="C31" s="11" t="s">
        <v>163</v>
      </c>
      <c r="D31" s="648">
        <v>18089.714771153394</v>
      </c>
    </row>
    <row r="32" spans="1:4" ht="30" customHeight="1" thickTop="1" thickBot="1">
      <c r="A32" s="10" t="s">
        <v>164</v>
      </c>
      <c r="B32" s="8" t="s">
        <v>113</v>
      </c>
      <c r="C32" s="11" t="s">
        <v>165</v>
      </c>
      <c r="D32" s="648">
        <v>31783.823965402495</v>
      </c>
    </row>
    <row r="33" spans="1:4" ht="30" customHeight="1" thickTop="1" thickBot="1">
      <c r="A33" s="10" t="s">
        <v>171</v>
      </c>
      <c r="B33" s="8" t="s">
        <v>113</v>
      </c>
      <c r="C33" s="11" t="s">
        <v>172</v>
      </c>
      <c r="D33" s="648">
        <v>17795.652381576096</v>
      </c>
    </row>
    <row r="34" spans="1:4" ht="30" customHeight="1" thickTop="1" thickBot="1">
      <c r="A34" s="10" t="s">
        <v>160</v>
      </c>
      <c r="B34" s="8" t="s">
        <v>113</v>
      </c>
      <c r="C34" s="11" t="s">
        <v>161</v>
      </c>
      <c r="D34" s="648">
        <v>9736.1130501754724</v>
      </c>
    </row>
    <row r="35" spans="1:4" ht="30" customHeight="1" thickTop="1" thickBot="1">
      <c r="A35" s="10" t="s">
        <v>173</v>
      </c>
      <c r="B35" s="8" t="s">
        <v>113</v>
      </c>
      <c r="C35" s="11" t="s">
        <v>1886</v>
      </c>
      <c r="D35" s="648">
        <v>180859.51887495301</v>
      </c>
    </row>
    <row r="36" spans="1:4" ht="30" customHeight="1" thickTop="1" thickBot="1">
      <c r="A36" s="10" t="s">
        <v>170</v>
      </c>
      <c r="B36" s="8" t="s">
        <v>113</v>
      </c>
      <c r="C36" s="11" t="s">
        <v>1885</v>
      </c>
      <c r="D36" s="648">
        <v>134170.49464163944</v>
      </c>
    </row>
    <row r="37" spans="1:4" ht="30" customHeight="1" thickTop="1" thickBot="1">
      <c r="A37" s="10" t="s">
        <v>168</v>
      </c>
      <c r="B37" s="8" t="s">
        <v>113</v>
      </c>
      <c r="C37" s="11" t="s">
        <v>169</v>
      </c>
      <c r="D37" s="648">
        <v>102225.00604500013</v>
      </c>
    </row>
    <row r="38" spans="1:4" ht="30" customHeight="1" thickTop="1" thickBot="1">
      <c r="A38" s="10" t="s">
        <v>174</v>
      </c>
      <c r="B38" s="8" t="s">
        <v>113</v>
      </c>
      <c r="C38" s="11" t="s">
        <v>175</v>
      </c>
      <c r="D38" s="648">
        <v>101429.22583434307</v>
      </c>
    </row>
    <row r="39" spans="1:4" ht="30" customHeight="1" thickTop="1" thickBot="1">
      <c r="A39" s="10" t="s">
        <v>176</v>
      </c>
      <c r="B39" s="8" t="s">
        <v>113</v>
      </c>
      <c r="C39" s="11" t="s">
        <v>177</v>
      </c>
      <c r="D39" s="648">
        <v>101222.96406345472</v>
      </c>
    </row>
    <row r="40" spans="1:4" ht="30" customHeight="1" thickTop="1" thickBot="1">
      <c r="A40" s="10" t="s">
        <v>180</v>
      </c>
      <c r="B40" s="8" t="s">
        <v>113</v>
      </c>
      <c r="C40" s="11" t="s">
        <v>181</v>
      </c>
      <c r="D40" s="648">
        <v>116930.91284509341</v>
      </c>
    </row>
    <row r="41" spans="1:4" ht="30" customHeight="1" thickTop="1" thickBot="1">
      <c r="A41" s="10" t="s">
        <v>178</v>
      </c>
      <c r="B41" s="8" t="s">
        <v>113</v>
      </c>
      <c r="C41" s="11" t="s">
        <v>179</v>
      </c>
      <c r="D41" s="648">
        <v>115300.32992658419</v>
      </c>
    </row>
    <row r="42" spans="1:4" ht="30" customHeight="1" thickTop="1" thickBot="1">
      <c r="A42" s="10" t="s">
        <v>182</v>
      </c>
      <c r="B42" s="8" t="s">
        <v>113</v>
      </c>
      <c r="C42" s="11" t="s">
        <v>183</v>
      </c>
      <c r="D42" s="648">
        <v>112195.25407834616</v>
      </c>
    </row>
    <row r="43" spans="1:4" ht="30" customHeight="1" thickTop="1" thickBot="1">
      <c r="A43" s="10" t="s">
        <v>1672</v>
      </c>
      <c r="B43" s="8" t="s">
        <v>113</v>
      </c>
      <c r="C43" s="11" t="s">
        <v>1671</v>
      </c>
      <c r="D43" s="648">
        <v>12537.370884537439</v>
      </c>
    </row>
    <row r="44" spans="1:4" ht="30" customHeight="1" thickTop="1" thickBot="1">
      <c r="A44" s="10" t="s">
        <v>184</v>
      </c>
      <c r="B44" s="8" t="s">
        <v>113</v>
      </c>
      <c r="C44" s="11" t="s">
        <v>185</v>
      </c>
      <c r="D44" s="648">
        <v>30848.677693334397</v>
      </c>
    </row>
    <row r="45" spans="1:4" ht="30" customHeight="1" thickTop="1" thickBot="1">
      <c r="A45" s="10" t="s">
        <v>1603</v>
      </c>
      <c r="B45" s="8" t="s">
        <v>113</v>
      </c>
      <c r="C45" s="11" t="s">
        <v>1604</v>
      </c>
      <c r="D45" s="648">
        <v>3541.2916204546059</v>
      </c>
    </row>
    <row r="46" spans="1:4" ht="30" customHeight="1" thickTop="1" thickBot="1">
      <c r="A46" s="10" t="s">
        <v>188</v>
      </c>
      <c r="B46" s="8" t="s">
        <v>113</v>
      </c>
      <c r="C46" s="11" t="s">
        <v>189</v>
      </c>
      <c r="D46" s="648">
        <v>3610.9746511601279</v>
      </c>
    </row>
    <row r="47" spans="1:4" ht="30" customHeight="1" thickTop="1" thickBot="1">
      <c r="A47" s="10" t="s">
        <v>186</v>
      </c>
      <c r="B47" s="8" t="s">
        <v>113</v>
      </c>
      <c r="C47" s="11" t="s">
        <v>187</v>
      </c>
      <c r="D47" s="648">
        <v>5418.5524676613559</v>
      </c>
    </row>
    <row r="48" spans="1:4" ht="30" customHeight="1" thickTop="1" thickBot="1">
      <c r="A48" s="10" t="s">
        <v>190</v>
      </c>
      <c r="B48" s="8" t="s">
        <v>113</v>
      </c>
      <c r="C48" s="11" t="s">
        <v>191</v>
      </c>
      <c r="D48" s="648">
        <v>8491.5741217748564</v>
      </c>
    </row>
    <row r="49" spans="1:4" ht="30" customHeight="1" thickTop="1" thickBot="1">
      <c r="A49" s="10" t="s">
        <v>201</v>
      </c>
      <c r="B49" s="8" t="s">
        <v>113</v>
      </c>
      <c r="C49" s="11" t="s">
        <v>1888</v>
      </c>
      <c r="D49" s="648">
        <v>123276.24962113819</v>
      </c>
    </row>
    <row r="50" spans="1:4" ht="30" customHeight="1" thickTop="1" thickBot="1">
      <c r="A50" s="10" t="s">
        <v>192</v>
      </c>
      <c r="B50" s="8" t="s">
        <v>113</v>
      </c>
      <c r="C50" s="11" t="s">
        <v>193</v>
      </c>
      <c r="D50" s="648">
        <v>44737.899373558947</v>
      </c>
    </row>
    <row r="51" spans="1:4" ht="30" customHeight="1" thickTop="1" thickBot="1">
      <c r="A51" s="10" t="s">
        <v>194</v>
      </c>
      <c r="B51" s="8" t="s">
        <v>113</v>
      </c>
      <c r="C51" s="11" t="s">
        <v>1887</v>
      </c>
      <c r="D51" s="648">
        <v>4167.0452361901898</v>
      </c>
    </row>
    <row r="52" spans="1:4" ht="30" customHeight="1" thickTop="1" thickBot="1">
      <c r="A52" s="10" t="s">
        <v>224</v>
      </c>
      <c r="B52" s="8" t="s">
        <v>92</v>
      </c>
      <c r="C52" s="11" t="s">
        <v>1891</v>
      </c>
      <c r="D52" s="648">
        <v>230150.50747481076</v>
      </c>
    </row>
    <row r="53" spans="1:4" ht="30" customHeight="1" thickTop="1" thickBot="1">
      <c r="A53" s="10" t="s">
        <v>195</v>
      </c>
      <c r="B53" s="8" t="s">
        <v>113</v>
      </c>
      <c r="C53" s="11" t="s">
        <v>196</v>
      </c>
      <c r="D53" s="648">
        <v>17769.172829907999</v>
      </c>
    </row>
    <row r="54" spans="1:4" ht="30" customHeight="1" thickTop="1" thickBot="1">
      <c r="A54" s="10" t="s">
        <v>214</v>
      </c>
      <c r="B54" s="8" t="s">
        <v>113</v>
      </c>
      <c r="C54" s="11" t="s">
        <v>215</v>
      </c>
      <c r="D54" s="648">
        <v>15985.287243846646</v>
      </c>
    </row>
    <row r="55" spans="1:4" ht="30" customHeight="1" thickTop="1" thickBot="1">
      <c r="A55" s="10" t="s">
        <v>197</v>
      </c>
      <c r="B55" s="8" t="s">
        <v>113</v>
      </c>
      <c r="C55" s="11" t="s">
        <v>198</v>
      </c>
      <c r="D55" s="648">
        <v>176441.61472822292</v>
      </c>
    </row>
    <row r="56" spans="1:4" ht="30" customHeight="1" thickTop="1" thickBot="1">
      <c r="A56" s="10" t="s">
        <v>199</v>
      </c>
      <c r="B56" s="8" t="s">
        <v>113</v>
      </c>
      <c r="C56" s="11" t="s">
        <v>200</v>
      </c>
      <c r="D56" s="648">
        <v>18036.7556678172</v>
      </c>
    </row>
    <row r="57" spans="1:4" ht="30" customHeight="1" thickTop="1" thickBot="1">
      <c r="A57" s="10" t="s">
        <v>202</v>
      </c>
      <c r="B57" s="8" t="s">
        <v>113</v>
      </c>
      <c r="C57" s="11" t="s">
        <v>203</v>
      </c>
      <c r="D57" s="648">
        <v>98285.127488909944</v>
      </c>
    </row>
    <row r="58" spans="1:4" ht="30" customHeight="1" thickTop="1" thickBot="1">
      <c r="A58" s="10" t="s">
        <v>212</v>
      </c>
      <c r="B58" s="8" t="s">
        <v>113</v>
      </c>
      <c r="C58" s="11" t="s">
        <v>213</v>
      </c>
      <c r="D58" s="648">
        <v>38150.065650658951</v>
      </c>
    </row>
    <row r="59" spans="1:4" ht="30" customHeight="1" thickTop="1" thickBot="1">
      <c r="A59" s="10" t="s">
        <v>206</v>
      </c>
      <c r="B59" s="8" t="s">
        <v>113</v>
      </c>
      <c r="C59" s="11" t="s">
        <v>207</v>
      </c>
      <c r="D59" s="648">
        <v>15189.507033189588</v>
      </c>
    </row>
    <row r="60" spans="1:4" ht="30" customHeight="1" thickTop="1" thickBot="1">
      <c r="A60" s="10" t="s">
        <v>204</v>
      </c>
      <c r="B60" s="8" t="s">
        <v>113</v>
      </c>
      <c r="C60" s="11" t="s">
        <v>205</v>
      </c>
      <c r="D60" s="648">
        <v>21838.661823110458</v>
      </c>
    </row>
    <row r="61" spans="1:4" ht="30" customHeight="1" thickTop="1" thickBot="1">
      <c r="A61" s="10" t="s">
        <v>208</v>
      </c>
      <c r="B61" s="8" t="s">
        <v>113</v>
      </c>
      <c r="C61" s="11" t="s">
        <v>209</v>
      </c>
      <c r="D61" s="648">
        <v>23226.747794764451</v>
      </c>
    </row>
    <row r="62" spans="1:4" ht="30" customHeight="1" thickTop="1" thickBot="1">
      <c r="A62" s="10" t="s">
        <v>210</v>
      </c>
      <c r="B62" s="8" t="s">
        <v>113</v>
      </c>
      <c r="C62" s="11" t="s">
        <v>211</v>
      </c>
      <c r="D62" s="648">
        <v>25379.95344356506</v>
      </c>
    </row>
    <row r="63" spans="1:4" ht="30" customHeight="1" thickTop="1" thickBot="1">
      <c r="A63" s="10" t="s">
        <v>217</v>
      </c>
      <c r="B63" s="8" t="s">
        <v>113</v>
      </c>
      <c r="C63" s="11" t="s">
        <v>218</v>
      </c>
      <c r="D63" s="648">
        <v>40867.703848174286</v>
      </c>
    </row>
    <row r="64" spans="1:4" ht="30" customHeight="1" thickTop="1" thickBot="1">
      <c r="A64" s="10" t="s">
        <v>219</v>
      </c>
      <c r="B64" s="8" t="s">
        <v>113</v>
      </c>
      <c r="C64" s="11" t="s">
        <v>220</v>
      </c>
      <c r="D64" s="648">
        <v>24752.806167215371</v>
      </c>
    </row>
    <row r="65" spans="1:4" ht="30" customHeight="1" thickTop="1" thickBot="1">
      <c r="A65" s="10" t="s">
        <v>216</v>
      </c>
      <c r="B65" s="8" t="s">
        <v>113</v>
      </c>
      <c r="C65" s="11" t="s">
        <v>1889</v>
      </c>
      <c r="D65" s="648">
        <v>25968.078222719661</v>
      </c>
    </row>
    <row r="66" spans="1:4" ht="30" customHeight="1" thickTop="1" thickBot="1">
      <c r="A66" s="10" t="s">
        <v>221</v>
      </c>
      <c r="B66" s="8" t="s">
        <v>113</v>
      </c>
      <c r="C66" s="11" t="s">
        <v>1890</v>
      </c>
      <c r="D66" s="648">
        <v>93097.922683190918</v>
      </c>
    </row>
    <row r="67" spans="1:4" ht="30" customHeight="1" thickTop="1" thickBot="1">
      <c r="A67" s="10" t="s">
        <v>222</v>
      </c>
      <c r="B67" s="8" t="s">
        <v>113</v>
      </c>
      <c r="C67" s="11" t="s">
        <v>223</v>
      </c>
      <c r="D67" s="648">
        <v>43784.635513507412</v>
      </c>
    </row>
    <row r="68" spans="1:4" ht="30" customHeight="1" thickTop="1" thickBot="1">
      <c r="A68" s="10" t="s">
        <v>225</v>
      </c>
      <c r="B68" s="8" t="s">
        <v>113</v>
      </c>
      <c r="C68" s="11" t="s">
        <v>226</v>
      </c>
      <c r="D68" s="648">
        <v>104647.18819232404</v>
      </c>
    </row>
    <row r="69" spans="1:4" ht="30" customHeight="1" thickTop="1" thickBot="1">
      <c r="A69" s="10" t="s">
        <v>227</v>
      </c>
      <c r="B69" s="8" t="s">
        <v>113</v>
      </c>
      <c r="C69" s="11" t="s">
        <v>1892</v>
      </c>
      <c r="D69" s="648">
        <v>32023.533591029489</v>
      </c>
    </row>
    <row r="70" spans="1:4" ht="30" customHeight="1" thickTop="1" thickBot="1">
      <c r="A70" s="10" t="s">
        <v>232</v>
      </c>
      <c r="B70" s="8" t="s">
        <v>233</v>
      </c>
      <c r="C70" s="11" t="s">
        <v>1895</v>
      </c>
      <c r="D70" s="648">
        <v>5907.7273432141174</v>
      </c>
    </row>
    <row r="71" spans="1:4" ht="30" customHeight="1" thickTop="1" thickBot="1">
      <c r="A71" s="10" t="s">
        <v>228</v>
      </c>
      <c r="B71" s="8" t="s">
        <v>113</v>
      </c>
      <c r="C71" s="11" t="s">
        <v>1893</v>
      </c>
      <c r="D71" s="648">
        <v>5227.6209635282275</v>
      </c>
    </row>
    <row r="72" spans="1:4" ht="30" customHeight="1" thickTop="1" thickBot="1">
      <c r="A72" s="10" t="s">
        <v>229</v>
      </c>
      <c r="B72" s="8" t="s">
        <v>113</v>
      </c>
      <c r="C72" s="11" t="s">
        <v>1894</v>
      </c>
      <c r="D72" s="648">
        <v>14397.907804374863</v>
      </c>
    </row>
    <row r="73" spans="1:4" ht="30" customHeight="1" thickTop="1" thickBot="1">
      <c r="A73" s="10" t="s">
        <v>230</v>
      </c>
      <c r="B73" s="8" t="s">
        <v>113</v>
      </c>
      <c r="C73" s="11" t="s">
        <v>231</v>
      </c>
      <c r="D73" s="648">
        <v>5822.7140457533815</v>
      </c>
    </row>
    <row r="74" spans="1:4" ht="30" customHeight="1" thickTop="1" thickBot="1">
      <c r="A74" s="10" t="s">
        <v>234</v>
      </c>
      <c r="B74" s="8" t="s">
        <v>113</v>
      </c>
      <c r="C74" s="11" t="s">
        <v>235</v>
      </c>
      <c r="D74" s="648">
        <v>25005.058738369353</v>
      </c>
    </row>
    <row r="75" spans="1:4" ht="30" customHeight="1" thickTop="1" thickBot="1">
      <c r="A75" s="10" t="s">
        <v>236</v>
      </c>
      <c r="B75" s="8" t="s">
        <v>113</v>
      </c>
      <c r="C75" s="11" t="s">
        <v>237</v>
      </c>
      <c r="D75" s="648">
        <v>597622.57623976469</v>
      </c>
    </row>
    <row r="76" spans="1:4" ht="30" customHeight="1" thickTop="1" thickBot="1">
      <c r="A76" s="10" t="s">
        <v>238</v>
      </c>
      <c r="B76" s="8" t="s">
        <v>113</v>
      </c>
      <c r="C76" s="11" t="s">
        <v>239</v>
      </c>
      <c r="D76" s="648">
        <v>639228.92021341738</v>
      </c>
    </row>
    <row r="77" spans="1:4" ht="30" customHeight="1" thickTop="1" thickBot="1">
      <c r="A77" s="10" t="s">
        <v>240</v>
      </c>
      <c r="B77" s="8" t="s">
        <v>113</v>
      </c>
      <c r="C77" s="11" t="s">
        <v>1896</v>
      </c>
      <c r="D77" s="648">
        <v>216506.57006266961</v>
      </c>
    </row>
    <row r="78" spans="1:4" ht="30" customHeight="1" thickTop="1" thickBot="1">
      <c r="A78" s="10" t="s">
        <v>241</v>
      </c>
      <c r="B78" s="8" t="s">
        <v>113</v>
      </c>
      <c r="C78" s="11" t="s">
        <v>1897</v>
      </c>
      <c r="D78" s="648">
        <v>212313.0452748113</v>
      </c>
    </row>
    <row r="79" spans="1:4" ht="30" customHeight="1" thickTop="1" thickBot="1">
      <c r="A79" s="10" t="s">
        <v>246</v>
      </c>
      <c r="B79" s="8" t="s">
        <v>113</v>
      </c>
      <c r="C79" s="11" t="s">
        <v>1902</v>
      </c>
      <c r="D79" s="648">
        <v>190619.32415556838</v>
      </c>
    </row>
    <row r="80" spans="1:4" ht="30" customHeight="1" thickTop="1" thickBot="1">
      <c r="A80" s="10" t="s">
        <v>243</v>
      </c>
      <c r="B80" s="8" t="s">
        <v>113</v>
      </c>
      <c r="C80" s="11" t="s">
        <v>1899</v>
      </c>
      <c r="D80" s="648">
        <v>221038.75437975675</v>
      </c>
    </row>
    <row r="81" spans="1:4" ht="30" customHeight="1" thickTop="1" thickBot="1">
      <c r="A81" s="10" t="s">
        <v>244</v>
      </c>
      <c r="B81" s="8" t="s">
        <v>113</v>
      </c>
      <c r="C81" s="11" t="s">
        <v>1900</v>
      </c>
      <c r="D81" s="648">
        <v>357429.35037967411</v>
      </c>
    </row>
    <row r="82" spans="1:4" ht="30" customHeight="1" thickTop="1" thickBot="1">
      <c r="A82" s="10" t="s">
        <v>245</v>
      </c>
      <c r="B82" s="8" t="s">
        <v>113</v>
      </c>
      <c r="C82" s="11" t="s">
        <v>1901</v>
      </c>
      <c r="D82" s="648">
        <v>275990.79239413107</v>
      </c>
    </row>
    <row r="83" spans="1:4" ht="30" customHeight="1" thickTop="1" thickBot="1">
      <c r="A83" s="10" t="s">
        <v>247</v>
      </c>
      <c r="B83" s="8" t="s">
        <v>113</v>
      </c>
      <c r="C83" s="11" t="s">
        <v>1903</v>
      </c>
      <c r="D83" s="648">
        <v>239465.73501952484</v>
      </c>
    </row>
    <row r="84" spans="1:4" ht="30" customHeight="1" thickTop="1" thickBot="1">
      <c r="A84" s="10" t="s">
        <v>242</v>
      </c>
      <c r="B84" s="8" t="s">
        <v>113</v>
      </c>
      <c r="C84" s="11" t="s">
        <v>1898</v>
      </c>
      <c r="D84" s="648">
        <v>272820.21449702978</v>
      </c>
    </row>
    <row r="85" spans="1:4" ht="30" customHeight="1" thickTop="1" thickBot="1">
      <c r="A85" s="10" t="s">
        <v>248</v>
      </c>
      <c r="B85" s="8" t="s">
        <v>113</v>
      </c>
      <c r="C85" s="11" t="s">
        <v>1904</v>
      </c>
      <c r="D85" s="648">
        <v>412044.1225254336</v>
      </c>
    </row>
    <row r="86" spans="1:4" ht="30" customHeight="1" thickTop="1" thickBot="1">
      <c r="A86" s="10" t="s">
        <v>249</v>
      </c>
      <c r="B86" s="8" t="s">
        <v>113</v>
      </c>
      <c r="C86" s="11" t="s">
        <v>250</v>
      </c>
      <c r="D86" s="648">
        <v>8042.8154040312984</v>
      </c>
    </row>
    <row r="87" spans="1:4" ht="30" customHeight="1" thickTop="1" thickBot="1">
      <c r="A87" s="10" t="s">
        <v>255</v>
      </c>
      <c r="B87" s="8" t="s">
        <v>113</v>
      </c>
      <c r="C87" s="11" t="s">
        <v>256</v>
      </c>
      <c r="D87" s="648">
        <v>1911539.3236714113</v>
      </c>
    </row>
    <row r="88" spans="1:4" ht="30" customHeight="1" thickTop="1" thickBot="1">
      <c r="A88" s="10" t="s">
        <v>253</v>
      </c>
      <c r="B88" s="8" t="s">
        <v>113</v>
      </c>
      <c r="C88" s="11" t="s">
        <v>254</v>
      </c>
      <c r="D88" s="648">
        <v>39099.148528868143</v>
      </c>
    </row>
    <row r="89" spans="1:4" ht="30" customHeight="1" thickTop="1" thickBot="1">
      <c r="A89" s="10" t="s">
        <v>251</v>
      </c>
      <c r="B89" s="8" t="s">
        <v>113</v>
      </c>
      <c r="C89" s="11" t="s">
        <v>252</v>
      </c>
      <c r="D89" s="648">
        <v>36932.006273926425</v>
      </c>
    </row>
    <row r="90" spans="1:4" ht="30" customHeight="1" thickTop="1" thickBot="1">
      <c r="A90" s="10" t="s">
        <v>257</v>
      </c>
      <c r="B90" s="8" t="s">
        <v>113</v>
      </c>
      <c r="C90" s="11" t="s">
        <v>258</v>
      </c>
      <c r="D90" s="648">
        <v>10083.134543088971</v>
      </c>
    </row>
    <row r="91" spans="1:4" ht="30" customHeight="1" thickTop="1" thickBot="1">
      <c r="A91" s="10" t="s">
        <v>259</v>
      </c>
      <c r="B91" s="8" t="s">
        <v>113</v>
      </c>
      <c r="C91" s="11" t="s">
        <v>260</v>
      </c>
      <c r="D91" s="648">
        <v>113233.53123585842</v>
      </c>
    </row>
    <row r="92" spans="1:4" ht="30" customHeight="1" thickTop="1" thickBot="1">
      <c r="A92" s="10" t="s">
        <v>261</v>
      </c>
      <c r="B92" s="8" t="s">
        <v>113</v>
      </c>
      <c r="C92" s="11" t="s">
        <v>262</v>
      </c>
      <c r="D92" s="648">
        <v>14087.121487428238</v>
      </c>
    </row>
    <row r="93" spans="1:4" ht="30" customHeight="1" thickTop="1" thickBot="1">
      <c r="A93" s="10" t="s">
        <v>263</v>
      </c>
      <c r="B93" s="8" t="s">
        <v>113</v>
      </c>
      <c r="C93" s="11" t="s">
        <v>264</v>
      </c>
      <c r="D93" s="648">
        <v>15125.398644940509</v>
      </c>
    </row>
    <row r="94" spans="1:4" ht="30" customHeight="1" thickTop="1" thickBot="1">
      <c r="A94" s="10" t="s">
        <v>265</v>
      </c>
      <c r="B94" s="8" t="s">
        <v>113</v>
      </c>
      <c r="C94" s="11" t="s">
        <v>266</v>
      </c>
      <c r="D94" s="648">
        <v>37738.935769496369</v>
      </c>
    </row>
    <row r="95" spans="1:4" ht="30" customHeight="1" thickTop="1" thickBot="1">
      <c r="A95" s="10" t="s">
        <v>267</v>
      </c>
      <c r="B95" s="8" t="s">
        <v>113</v>
      </c>
      <c r="C95" s="11" t="s">
        <v>268</v>
      </c>
      <c r="D95" s="648">
        <v>118409.58675666456</v>
      </c>
    </row>
    <row r="96" spans="1:4" ht="30" customHeight="1" thickTop="1" thickBot="1">
      <c r="A96" s="10" t="s">
        <v>269</v>
      </c>
      <c r="B96" s="8" t="s">
        <v>113</v>
      </c>
      <c r="C96" s="11" t="s">
        <v>270</v>
      </c>
      <c r="D96" s="648">
        <v>195736.84593058183</v>
      </c>
    </row>
    <row r="97" spans="1:4" ht="30" customHeight="1" thickTop="1" thickBot="1">
      <c r="A97" s="10" t="s">
        <v>271</v>
      </c>
      <c r="B97" s="8" t="s">
        <v>113</v>
      </c>
      <c r="C97" s="11" t="s">
        <v>272</v>
      </c>
      <c r="D97" s="648">
        <v>153334.721746272</v>
      </c>
    </row>
    <row r="98" spans="1:4" ht="30" customHeight="1" thickTop="1" thickBot="1">
      <c r="A98" s="10" t="s">
        <v>273</v>
      </c>
      <c r="B98" s="8" t="s">
        <v>113</v>
      </c>
      <c r="C98" s="11" t="s">
        <v>274</v>
      </c>
      <c r="D98" s="648">
        <v>11062.877954808604</v>
      </c>
    </row>
    <row r="99" spans="1:4" ht="30" customHeight="1" thickTop="1" thickBot="1">
      <c r="A99" s="10" t="s">
        <v>275</v>
      </c>
      <c r="B99" s="8" t="s">
        <v>113</v>
      </c>
      <c r="C99" s="11" t="s">
        <v>276</v>
      </c>
      <c r="D99" s="648">
        <v>20130.03391021107</v>
      </c>
    </row>
    <row r="100" spans="1:4" ht="30" customHeight="1" thickTop="1" thickBot="1">
      <c r="A100" s="10" t="s">
        <v>277</v>
      </c>
      <c r="B100" s="8" t="s">
        <v>113</v>
      </c>
      <c r="C100" s="11" t="s">
        <v>278</v>
      </c>
      <c r="D100" s="648">
        <v>471075.4051573092</v>
      </c>
    </row>
    <row r="101" spans="1:4" ht="30" customHeight="1" thickTop="1" thickBot="1">
      <c r="A101" s="10" t="s">
        <v>279</v>
      </c>
      <c r="B101" s="8" t="s">
        <v>113</v>
      </c>
      <c r="C101" s="11" t="s">
        <v>1905</v>
      </c>
      <c r="D101" s="648">
        <v>476272.36558732693</v>
      </c>
    </row>
    <row r="102" spans="1:4" ht="30" customHeight="1" thickTop="1" thickBot="1">
      <c r="A102" s="10" t="s">
        <v>280</v>
      </c>
      <c r="B102" s="8" t="s">
        <v>113</v>
      </c>
      <c r="C102" s="11" t="s">
        <v>281</v>
      </c>
      <c r="D102" s="648">
        <v>674816.0439947272</v>
      </c>
    </row>
    <row r="103" spans="1:4" ht="30" customHeight="1" thickTop="1" thickBot="1">
      <c r="A103" s="10" t="s">
        <v>282</v>
      </c>
      <c r="B103" s="8" t="s">
        <v>113</v>
      </c>
      <c r="C103" s="11" t="s">
        <v>283</v>
      </c>
      <c r="D103" s="648">
        <v>499472.63383042335</v>
      </c>
    </row>
    <row r="104" spans="1:4" ht="30" customHeight="1" thickTop="1" thickBot="1">
      <c r="A104" s="10" t="s">
        <v>284</v>
      </c>
      <c r="B104" s="8" t="s">
        <v>113</v>
      </c>
      <c r="C104" s="11" t="s">
        <v>285</v>
      </c>
      <c r="D104" s="648">
        <v>533204.79533435218</v>
      </c>
    </row>
    <row r="105" spans="1:4" ht="30" customHeight="1" thickTop="1" thickBot="1">
      <c r="A105" s="10" t="s">
        <v>286</v>
      </c>
      <c r="B105" s="8" t="s">
        <v>113</v>
      </c>
      <c r="C105" s="11" t="s">
        <v>287</v>
      </c>
      <c r="D105" s="648">
        <v>224372.39056870888</v>
      </c>
    </row>
    <row r="106" spans="1:4" ht="30" customHeight="1" thickTop="1" thickBot="1">
      <c r="A106" s="10" t="s">
        <v>288</v>
      </c>
      <c r="B106" s="8" t="s">
        <v>113</v>
      </c>
      <c r="C106" s="11" t="s">
        <v>289</v>
      </c>
      <c r="D106" s="648">
        <v>12666.981321649708</v>
      </c>
    </row>
    <row r="107" spans="1:4" ht="30" customHeight="1" thickTop="1" thickBot="1">
      <c r="A107" s="10" t="s">
        <v>290</v>
      </c>
      <c r="B107" s="8" t="s">
        <v>113</v>
      </c>
      <c r="C107" s="11" t="s">
        <v>291</v>
      </c>
      <c r="D107" s="648">
        <v>441614.81343562878</v>
      </c>
    </row>
    <row r="108" spans="1:4" ht="30" customHeight="1" thickTop="1" thickBot="1">
      <c r="A108" s="10" t="s">
        <v>292</v>
      </c>
      <c r="B108" s="8" t="s">
        <v>113</v>
      </c>
      <c r="C108" s="11" t="s">
        <v>293</v>
      </c>
      <c r="D108" s="648">
        <v>11062.877954808604</v>
      </c>
    </row>
    <row r="109" spans="1:4" ht="30" customHeight="1" thickTop="1" thickBot="1">
      <c r="A109" s="10" t="s">
        <v>294</v>
      </c>
      <c r="B109" s="8" t="s">
        <v>113</v>
      </c>
      <c r="C109" s="11" t="s">
        <v>1906</v>
      </c>
      <c r="D109" s="648">
        <v>679776.08212034625</v>
      </c>
    </row>
    <row r="110" spans="1:4" ht="30" customHeight="1" thickTop="1" thickBot="1">
      <c r="A110" s="10" t="s">
        <v>295</v>
      </c>
      <c r="B110" s="8" t="s">
        <v>113</v>
      </c>
      <c r="C110" s="11" t="s">
        <v>296</v>
      </c>
      <c r="D110" s="648">
        <v>3450.7036805374282</v>
      </c>
    </row>
    <row r="111" spans="1:4" ht="30" customHeight="1" thickTop="1" thickBot="1">
      <c r="A111" s="10" t="s">
        <v>297</v>
      </c>
      <c r="B111" s="8" t="s">
        <v>113</v>
      </c>
      <c r="C111" s="11" t="s">
        <v>298</v>
      </c>
      <c r="D111" s="648">
        <v>122646.31502356028</v>
      </c>
    </row>
    <row r="112" spans="1:4" ht="30" customHeight="1" thickTop="1" thickBot="1">
      <c r="A112" s="10" t="s">
        <v>299</v>
      </c>
      <c r="B112" s="8" t="s">
        <v>113</v>
      </c>
      <c r="C112" s="11" t="s">
        <v>300</v>
      </c>
      <c r="D112" s="648">
        <v>611390.54944656149</v>
      </c>
    </row>
    <row r="113" spans="1:4" ht="30" customHeight="1" thickTop="1" thickBot="1">
      <c r="A113" s="10" t="s">
        <v>301</v>
      </c>
      <c r="B113" s="8" t="s">
        <v>113</v>
      </c>
      <c r="C113" s="11" t="s">
        <v>302</v>
      </c>
      <c r="D113" s="648">
        <v>9582.8103826233255</v>
      </c>
    </row>
    <row r="114" spans="1:4" ht="30" customHeight="1" thickTop="1" thickBot="1">
      <c r="A114" s="10" t="s">
        <v>305</v>
      </c>
      <c r="B114" s="8" t="s">
        <v>113</v>
      </c>
      <c r="C114" s="11" t="s">
        <v>306</v>
      </c>
      <c r="D114" s="648">
        <v>175765.68933037936</v>
      </c>
    </row>
    <row r="115" spans="1:4" ht="30" customHeight="1" thickTop="1" thickBot="1">
      <c r="A115" s="10" t="s">
        <v>303</v>
      </c>
      <c r="B115" s="8" t="s">
        <v>113</v>
      </c>
      <c r="C115" s="11" t="s">
        <v>304</v>
      </c>
      <c r="D115" s="648">
        <v>188722.55205976407</v>
      </c>
    </row>
    <row r="116" spans="1:4" ht="30" customHeight="1" thickTop="1" thickBot="1">
      <c r="A116" s="10" t="s">
        <v>309</v>
      </c>
      <c r="B116" s="8" t="s">
        <v>113</v>
      </c>
      <c r="C116" s="11" t="s">
        <v>1907</v>
      </c>
      <c r="D116" s="648">
        <v>181786.30318333639</v>
      </c>
    </row>
    <row r="117" spans="1:4" ht="30" customHeight="1" thickTop="1" thickBot="1">
      <c r="A117" s="10" t="s">
        <v>310</v>
      </c>
      <c r="B117" s="8" t="s">
        <v>113</v>
      </c>
      <c r="C117" s="11" t="s">
        <v>311</v>
      </c>
      <c r="D117" s="648">
        <v>283084.52491995314</v>
      </c>
    </row>
    <row r="118" spans="1:4" ht="30" customHeight="1" thickTop="1" thickBot="1">
      <c r="A118" s="10" t="s">
        <v>313</v>
      </c>
      <c r="B118" s="8" t="s">
        <v>113</v>
      </c>
      <c r="C118" s="11" t="s">
        <v>1909</v>
      </c>
      <c r="D118" s="648">
        <v>369582.07093471708</v>
      </c>
    </row>
    <row r="119" spans="1:4" ht="30" customHeight="1" thickTop="1" thickBot="1">
      <c r="A119" s="10" t="s">
        <v>318</v>
      </c>
      <c r="B119" s="8" t="s">
        <v>113</v>
      </c>
      <c r="C119" s="11" t="s">
        <v>319</v>
      </c>
      <c r="D119" s="648">
        <v>251630.99852009484</v>
      </c>
    </row>
    <row r="120" spans="1:4" ht="30" customHeight="1" thickTop="1" thickBot="1">
      <c r="A120" s="10" t="s">
        <v>314</v>
      </c>
      <c r="B120" s="8" t="s">
        <v>113</v>
      </c>
      <c r="C120" s="11" t="s">
        <v>315</v>
      </c>
      <c r="D120" s="648">
        <v>251630.99852009484</v>
      </c>
    </row>
    <row r="121" spans="1:4" ht="30" customHeight="1" thickTop="1" thickBot="1">
      <c r="A121" s="10" t="s">
        <v>1648</v>
      </c>
      <c r="B121" s="8" t="s">
        <v>113</v>
      </c>
      <c r="C121" s="11" t="s">
        <v>1649</v>
      </c>
      <c r="D121" s="648">
        <v>148137.76131625415</v>
      </c>
    </row>
    <row r="122" spans="1:4" ht="30" customHeight="1" thickTop="1" thickBot="1">
      <c r="A122" s="10" t="s">
        <v>322</v>
      </c>
      <c r="B122" s="8" t="s">
        <v>113</v>
      </c>
      <c r="C122" s="11" t="s">
        <v>323</v>
      </c>
      <c r="D122" s="648">
        <v>204450.01209000027</v>
      </c>
    </row>
    <row r="123" spans="1:4" ht="30" customHeight="1" thickTop="1" thickBot="1">
      <c r="A123" s="10" t="s">
        <v>320</v>
      </c>
      <c r="B123" s="8" t="s">
        <v>113</v>
      </c>
      <c r="C123" s="11" t="s">
        <v>321</v>
      </c>
      <c r="D123" s="648">
        <v>204450.01209000027</v>
      </c>
    </row>
    <row r="124" spans="1:4" ht="30" customHeight="1" thickTop="1" thickBot="1">
      <c r="A124" s="10" t="s">
        <v>312</v>
      </c>
      <c r="B124" s="8" t="s">
        <v>113</v>
      </c>
      <c r="C124" s="11" t="s">
        <v>1908</v>
      </c>
      <c r="D124" s="648">
        <v>269278.92287657521</v>
      </c>
    </row>
    <row r="125" spans="1:4" ht="30" customHeight="1" thickTop="1" thickBot="1">
      <c r="A125" s="10" t="s">
        <v>316</v>
      </c>
      <c r="B125" s="8" t="s">
        <v>113</v>
      </c>
      <c r="C125" s="11" t="s">
        <v>317</v>
      </c>
      <c r="D125" s="648">
        <v>228825.13623079172</v>
      </c>
    </row>
    <row r="126" spans="1:4" ht="30" customHeight="1" thickTop="1" thickBot="1">
      <c r="A126" s="10" t="s">
        <v>307</v>
      </c>
      <c r="B126" s="8" t="s">
        <v>113</v>
      </c>
      <c r="C126" s="11" t="s">
        <v>308</v>
      </c>
      <c r="D126" s="648">
        <v>180388.46158738367</v>
      </c>
    </row>
    <row r="127" spans="1:4" ht="30" customHeight="1" thickTop="1" thickBot="1">
      <c r="A127" s="10" t="s">
        <v>324</v>
      </c>
      <c r="B127" s="8" t="s">
        <v>113</v>
      </c>
      <c r="C127" s="11" t="s">
        <v>325</v>
      </c>
      <c r="D127" s="648">
        <v>6628.2498807092115</v>
      </c>
    </row>
    <row r="128" spans="1:4" ht="30" customHeight="1" thickTop="1" thickBot="1">
      <c r="A128" s="10" t="s">
        <v>326</v>
      </c>
      <c r="B128" s="8" t="s">
        <v>113</v>
      </c>
      <c r="C128" s="11" t="s">
        <v>327</v>
      </c>
      <c r="D128" s="648">
        <v>130540.00874188176</v>
      </c>
    </row>
    <row r="129" spans="1:4" ht="30" customHeight="1" thickTop="1" thickBot="1">
      <c r="A129" s="10" t="s">
        <v>328</v>
      </c>
      <c r="B129" s="8" t="s">
        <v>113</v>
      </c>
      <c r="C129" s="11" t="s">
        <v>329</v>
      </c>
      <c r="D129" s="648">
        <v>117.06749158527622</v>
      </c>
    </row>
    <row r="130" spans="1:4" ht="30" customHeight="1" thickTop="1" thickBot="1">
      <c r="A130" s="10" t="s">
        <v>330</v>
      </c>
      <c r="B130" s="8" t="s">
        <v>113</v>
      </c>
      <c r="C130" s="11" t="s">
        <v>331</v>
      </c>
      <c r="D130" s="648">
        <v>3491.1198383466303</v>
      </c>
    </row>
    <row r="131" spans="1:4" ht="30" customHeight="1" thickTop="1" thickBot="1">
      <c r="A131" s="10" t="s">
        <v>332</v>
      </c>
      <c r="B131" s="8" t="s">
        <v>113</v>
      </c>
      <c r="C131" s="11" t="s">
        <v>333</v>
      </c>
      <c r="D131" s="648">
        <v>3098.1075451674883</v>
      </c>
    </row>
    <row r="132" spans="1:4" ht="30" customHeight="1" thickTop="1" thickBot="1">
      <c r="A132" s="10" t="s">
        <v>334</v>
      </c>
      <c r="B132" s="8" t="s">
        <v>113</v>
      </c>
      <c r="C132" s="11" t="s">
        <v>1676</v>
      </c>
      <c r="D132" s="648">
        <v>5467.3305891552209</v>
      </c>
    </row>
    <row r="133" spans="1:4" ht="30" customHeight="1" thickTop="1" thickBot="1">
      <c r="A133" s="10" t="s">
        <v>335</v>
      </c>
      <c r="B133" s="8" t="s">
        <v>92</v>
      </c>
      <c r="C133" s="11" t="s">
        <v>1910</v>
      </c>
      <c r="D133" s="648">
        <v>362790.76276215701</v>
      </c>
    </row>
    <row r="134" spans="1:4" ht="30" customHeight="1" thickTop="1" thickBot="1">
      <c r="A134" s="10" t="s">
        <v>336</v>
      </c>
      <c r="B134" s="8" t="s">
        <v>113</v>
      </c>
      <c r="C134" s="11" t="s">
        <v>337</v>
      </c>
      <c r="D134" s="648">
        <v>62582.329876628908</v>
      </c>
    </row>
    <row r="135" spans="1:4" ht="30" customHeight="1" thickTop="1" thickBot="1">
      <c r="A135" s="10" t="s">
        <v>338</v>
      </c>
      <c r="B135" s="8" t="s">
        <v>339</v>
      </c>
      <c r="C135" s="11" t="s">
        <v>340</v>
      </c>
      <c r="D135" s="648">
        <v>1888.410132119634</v>
      </c>
    </row>
    <row r="136" spans="1:4" ht="30" customHeight="1" thickTop="1" thickBot="1">
      <c r="A136" s="10" t="s">
        <v>352</v>
      </c>
      <c r="B136" s="8" t="s">
        <v>339</v>
      </c>
      <c r="C136" s="11" t="s">
        <v>353</v>
      </c>
      <c r="D136" s="648">
        <v>2116.9704728337456</v>
      </c>
    </row>
    <row r="137" spans="1:4" ht="30" customHeight="1" thickTop="1" thickBot="1">
      <c r="A137" s="10" t="s">
        <v>343</v>
      </c>
      <c r="B137" s="8" t="s">
        <v>344</v>
      </c>
      <c r="C137" s="11" t="s">
        <v>345</v>
      </c>
      <c r="D137" s="648">
        <v>0.35306771209052623</v>
      </c>
    </row>
    <row r="138" spans="1:4" ht="30" customHeight="1" thickTop="1" thickBot="1">
      <c r="A138" s="10" t="s">
        <v>346</v>
      </c>
      <c r="B138" s="8" t="s">
        <v>344</v>
      </c>
      <c r="C138" s="11" t="s">
        <v>347</v>
      </c>
      <c r="D138" s="648">
        <v>0.4277896568454842</v>
      </c>
    </row>
    <row r="139" spans="1:4" ht="30" customHeight="1" thickTop="1" thickBot="1">
      <c r="A139" s="10" t="s">
        <v>350</v>
      </c>
      <c r="B139" s="8" t="s">
        <v>339</v>
      </c>
      <c r="C139" s="11" t="s">
        <v>351</v>
      </c>
      <c r="D139" s="648">
        <v>2062.6177088834384</v>
      </c>
    </row>
    <row r="140" spans="1:4" ht="30" customHeight="1" thickTop="1" thickBot="1">
      <c r="A140" s="10" t="s">
        <v>348</v>
      </c>
      <c r="B140" s="8" t="s">
        <v>339</v>
      </c>
      <c r="C140" s="11" t="s">
        <v>349</v>
      </c>
      <c r="D140" s="648">
        <v>1877.2608472067509</v>
      </c>
    </row>
    <row r="141" spans="1:4" ht="30" customHeight="1" thickTop="1" thickBot="1">
      <c r="A141" s="10" t="s">
        <v>356</v>
      </c>
      <c r="B141" s="8" t="s">
        <v>113</v>
      </c>
      <c r="C141" s="11" t="s">
        <v>357</v>
      </c>
      <c r="D141" s="648">
        <v>57990.218153135036</v>
      </c>
    </row>
    <row r="142" spans="1:4" ht="30" customHeight="1" thickTop="1" thickBot="1">
      <c r="A142" s="10" t="s">
        <v>341</v>
      </c>
      <c r="B142" s="8" t="s">
        <v>339</v>
      </c>
      <c r="C142" s="11" t="s">
        <v>342</v>
      </c>
      <c r="D142" s="648">
        <v>1149.7700066411057</v>
      </c>
    </row>
    <row r="143" spans="1:4" ht="30" customHeight="1" thickTop="1" thickBot="1">
      <c r="A143" s="10" t="s">
        <v>354</v>
      </c>
      <c r="B143" s="8" t="s">
        <v>113</v>
      </c>
      <c r="C143" s="11" t="s">
        <v>355</v>
      </c>
      <c r="D143" s="648">
        <v>52423.937660377982</v>
      </c>
    </row>
    <row r="144" spans="1:4" ht="30" customHeight="1" thickTop="1" thickBot="1">
      <c r="A144" s="10" t="s">
        <v>359</v>
      </c>
      <c r="B144" s="8" t="s">
        <v>113</v>
      </c>
      <c r="C144" s="11" t="s">
        <v>360</v>
      </c>
      <c r="D144" s="648">
        <v>226301.21685863769</v>
      </c>
    </row>
    <row r="145" spans="1:4" ht="68.25" customHeight="1" thickTop="1" thickBot="1">
      <c r="A145" s="10" t="s">
        <v>358</v>
      </c>
      <c r="B145" s="8" t="s">
        <v>113</v>
      </c>
      <c r="C145" s="11" t="s">
        <v>2197</v>
      </c>
      <c r="D145" s="648">
        <v>361719.03774990601</v>
      </c>
    </row>
    <row r="146" spans="1:4" ht="30" customHeight="1" thickTop="1" thickBot="1">
      <c r="A146" s="10" t="s">
        <v>361</v>
      </c>
      <c r="B146" s="8" t="s">
        <v>113</v>
      </c>
      <c r="C146" s="11" t="s">
        <v>1911</v>
      </c>
      <c r="D146" s="648">
        <v>178293.78968437569</v>
      </c>
    </row>
    <row r="147" spans="1:4" ht="30" customHeight="1" thickTop="1" thickBot="1">
      <c r="A147" s="10" t="s">
        <v>362</v>
      </c>
      <c r="B147" s="8" t="s">
        <v>113</v>
      </c>
      <c r="C147" s="11" t="s">
        <v>1912</v>
      </c>
      <c r="D147" s="648">
        <v>178293.78968437569</v>
      </c>
    </row>
    <row r="148" spans="1:4" ht="30" customHeight="1" thickTop="1" thickBot="1">
      <c r="A148" s="10" t="s">
        <v>367</v>
      </c>
      <c r="B148" s="8" t="s">
        <v>113</v>
      </c>
      <c r="C148" s="11" t="s">
        <v>368</v>
      </c>
      <c r="D148" s="648">
        <v>9759.8052806153482</v>
      </c>
    </row>
    <row r="149" spans="1:4" ht="30" customHeight="1" thickTop="1" thickBot="1">
      <c r="A149" s="10" t="s">
        <v>363</v>
      </c>
      <c r="B149" s="8" t="s">
        <v>113</v>
      </c>
      <c r="C149" s="11" t="s">
        <v>364</v>
      </c>
      <c r="D149" s="648">
        <v>9847.6058993043061</v>
      </c>
    </row>
    <row r="150" spans="1:4" ht="30" customHeight="1" thickTop="1" thickBot="1">
      <c r="A150" s="10" t="s">
        <v>158</v>
      </c>
      <c r="B150" s="8" t="s">
        <v>113</v>
      </c>
      <c r="C150" s="11" t="s">
        <v>159</v>
      </c>
      <c r="D150" s="648">
        <v>60979.620170401919</v>
      </c>
    </row>
    <row r="151" spans="1:4" ht="30" customHeight="1" thickTop="1" thickBot="1">
      <c r="A151" s="10" t="s">
        <v>369</v>
      </c>
      <c r="B151" s="8" t="s">
        <v>113</v>
      </c>
      <c r="C151" s="11" t="s">
        <v>370</v>
      </c>
      <c r="D151" s="648">
        <v>157269.02565990575</v>
      </c>
    </row>
    <row r="152" spans="1:4" ht="30" customHeight="1" thickTop="1" thickBot="1">
      <c r="A152" s="10" t="s">
        <v>371</v>
      </c>
      <c r="B152" s="8" t="s">
        <v>113</v>
      </c>
      <c r="C152" s="11" t="s">
        <v>372</v>
      </c>
      <c r="D152" s="648">
        <v>172996.48569014197</v>
      </c>
    </row>
    <row r="153" spans="1:4" ht="30" customHeight="1" thickTop="1" thickBot="1">
      <c r="A153" s="10" t="s">
        <v>365</v>
      </c>
      <c r="B153" s="8" t="s">
        <v>113</v>
      </c>
      <c r="C153" s="11" t="s">
        <v>366</v>
      </c>
      <c r="D153" s="648">
        <v>172996.48569014197</v>
      </c>
    </row>
    <row r="154" spans="1:4" ht="30" customHeight="1" thickTop="1" thickBot="1">
      <c r="A154" s="10" t="s">
        <v>373</v>
      </c>
      <c r="B154" s="8" t="s">
        <v>113</v>
      </c>
      <c r="C154" s="11" t="s">
        <v>374</v>
      </c>
      <c r="D154" s="648">
        <v>65599.605106178002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42578125" style="183" customWidth="1"/>
  </cols>
  <sheetData>
    <row r="1" spans="1:4" ht="81.75" customHeight="1" thickTop="1" thickBot="1">
      <c r="A1" s="685" t="s">
        <v>1850</v>
      </c>
      <c r="B1" s="686"/>
      <c r="C1" s="686"/>
      <c r="D1" s="687"/>
    </row>
    <row r="2" spans="1:4" ht="49.5" customHeight="1" thickTop="1" thickBot="1">
      <c r="A2" s="684" t="s">
        <v>375</v>
      </c>
      <c r="B2" s="684"/>
      <c r="C2" s="684"/>
      <c r="D2" s="684"/>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1" t="s">
        <v>742</v>
      </c>
      <c r="B6" s="661" t="s">
        <v>377</v>
      </c>
      <c r="C6" s="662" t="s">
        <v>2238</v>
      </c>
      <c r="D6" s="646">
        <v>5031.7119944977449</v>
      </c>
    </row>
    <row r="7" spans="1:4" ht="16.5" thickTop="1" thickBot="1">
      <c r="A7" s="661" t="s">
        <v>747</v>
      </c>
      <c r="B7" s="661" t="s">
        <v>377</v>
      </c>
      <c r="C7" s="662" t="s">
        <v>748</v>
      </c>
      <c r="D7" s="646">
        <v>4775.4259520733722</v>
      </c>
    </row>
    <row r="8" spans="1:4" ht="16.5" thickTop="1" thickBot="1">
      <c r="A8" s="661" t="s">
        <v>743</v>
      </c>
      <c r="B8" s="661" t="s">
        <v>377</v>
      </c>
      <c r="C8" s="662" t="s">
        <v>744</v>
      </c>
      <c r="D8" s="646">
        <v>4674.7021799415215</v>
      </c>
    </row>
    <row r="9" spans="1:4" ht="16.5" thickTop="1" thickBot="1">
      <c r="A9" s="661" t="s">
        <v>745</v>
      </c>
      <c r="B9" s="661" t="s">
        <v>377</v>
      </c>
      <c r="C9" s="662" t="s">
        <v>746</v>
      </c>
      <c r="D9" s="646">
        <v>3568.4417990871775</v>
      </c>
    </row>
    <row r="10" spans="1:4" ht="16.5" thickTop="1" thickBot="1">
      <c r="A10" s="661" t="s">
        <v>1668</v>
      </c>
      <c r="B10" s="661" t="s">
        <v>377</v>
      </c>
      <c r="C10" s="662" t="s">
        <v>1667</v>
      </c>
      <c r="D10" s="646">
        <v>4917.5583860816496</v>
      </c>
    </row>
    <row r="11" spans="1:4" ht="16.5" thickTop="1" thickBot="1">
      <c r="A11" s="661" t="s">
        <v>751</v>
      </c>
      <c r="B11" s="661" t="s">
        <v>377</v>
      </c>
      <c r="C11" s="662" t="s">
        <v>752</v>
      </c>
      <c r="D11" s="646">
        <v>17570.702471889366</v>
      </c>
    </row>
    <row r="12" spans="1:4" ht="16.5" thickTop="1" thickBot="1">
      <c r="A12" s="661" t="s">
        <v>749</v>
      </c>
      <c r="B12" s="661" t="s">
        <v>377</v>
      </c>
      <c r="C12" s="662" t="s">
        <v>750</v>
      </c>
      <c r="D12" s="646">
        <v>8445.0839506228222</v>
      </c>
    </row>
    <row r="13" spans="1:4" ht="16.5" thickTop="1" thickBot="1">
      <c r="A13" s="661" t="s">
        <v>753</v>
      </c>
      <c r="B13" s="661" t="s">
        <v>92</v>
      </c>
      <c r="C13" s="662" t="s">
        <v>1935</v>
      </c>
      <c r="D13" s="646">
        <v>1508.6182759303738</v>
      </c>
    </row>
    <row r="14" spans="1:4" ht="16.5" thickTop="1" thickBot="1">
      <c r="A14" s="661" t="s">
        <v>755</v>
      </c>
      <c r="B14" s="661" t="s">
        <v>233</v>
      </c>
      <c r="C14" s="662" t="s">
        <v>1937</v>
      </c>
      <c r="D14" s="646">
        <v>63192.975482498929</v>
      </c>
    </row>
    <row r="15" spans="1:4" ht="16.5" thickTop="1" thickBot="1">
      <c r="A15" s="661" t="s">
        <v>756</v>
      </c>
      <c r="B15" s="661" t="s">
        <v>92</v>
      </c>
      <c r="C15" s="662" t="s">
        <v>1938</v>
      </c>
      <c r="D15" s="646">
        <v>1610.4612010859109</v>
      </c>
    </row>
    <row r="16" spans="1:4" ht="16.5" thickTop="1" thickBot="1">
      <c r="A16" s="661" t="s">
        <v>754</v>
      </c>
      <c r="B16" s="661" t="s">
        <v>233</v>
      </c>
      <c r="C16" s="662" t="s">
        <v>1936</v>
      </c>
      <c r="D16" s="646">
        <v>51156.484712742873</v>
      </c>
    </row>
    <row r="17" spans="1:4" ht="16.5" thickTop="1" thickBot="1">
      <c r="A17" s="661" t="s">
        <v>776</v>
      </c>
      <c r="B17" s="661" t="s">
        <v>422</v>
      </c>
      <c r="C17" s="662" t="s">
        <v>777</v>
      </c>
      <c r="D17" s="646">
        <v>14679.930211705276</v>
      </c>
    </row>
    <row r="18" spans="1:4" ht="16.5" thickTop="1" thickBot="1">
      <c r="A18" s="661" t="s">
        <v>757</v>
      </c>
      <c r="B18" s="661" t="s">
        <v>387</v>
      </c>
      <c r="C18" s="662" t="s">
        <v>1939</v>
      </c>
      <c r="D18" s="646">
        <v>88347.058842892904</v>
      </c>
    </row>
    <row r="19" spans="1:4" ht="16.5" thickTop="1" thickBot="1">
      <c r="A19" s="661" t="s">
        <v>758</v>
      </c>
      <c r="B19" s="661" t="s">
        <v>387</v>
      </c>
      <c r="C19" s="662" t="s">
        <v>2239</v>
      </c>
      <c r="D19" s="646">
        <v>100174.26799721945</v>
      </c>
    </row>
    <row r="20" spans="1:4" ht="16.5" thickTop="1" thickBot="1">
      <c r="A20" s="661" t="s">
        <v>761</v>
      </c>
      <c r="B20" s="661" t="s">
        <v>387</v>
      </c>
      <c r="C20" s="662" t="s">
        <v>762</v>
      </c>
      <c r="D20" s="646">
        <v>103748.84275487643</v>
      </c>
    </row>
    <row r="21" spans="1:4" ht="16.5" thickTop="1" thickBot="1">
      <c r="A21" s="661" t="s">
        <v>759</v>
      </c>
      <c r="B21" s="661" t="s">
        <v>387</v>
      </c>
      <c r="C21" s="662" t="s">
        <v>2240</v>
      </c>
      <c r="D21" s="646">
        <v>100174.26799721945</v>
      </c>
    </row>
    <row r="22" spans="1:4" ht="16.5" thickTop="1" thickBot="1">
      <c r="A22" s="661" t="s">
        <v>760</v>
      </c>
      <c r="B22" s="661" t="s">
        <v>387</v>
      </c>
      <c r="C22" s="662" t="s">
        <v>2241</v>
      </c>
      <c r="D22" s="646">
        <v>100174.26799721945</v>
      </c>
    </row>
    <row r="23" spans="1:4" ht="16.5" thickTop="1" thickBot="1">
      <c r="A23" s="661" t="s">
        <v>763</v>
      </c>
      <c r="B23" s="661" t="s">
        <v>387</v>
      </c>
      <c r="C23" s="662" t="s">
        <v>764</v>
      </c>
      <c r="D23" s="646">
        <v>100174.26799721945</v>
      </c>
    </row>
    <row r="24" spans="1:4" ht="16.5" thickTop="1" thickBot="1">
      <c r="A24" s="661" t="s">
        <v>772</v>
      </c>
      <c r="B24" s="661" t="s">
        <v>387</v>
      </c>
      <c r="C24" s="662" t="s">
        <v>773</v>
      </c>
      <c r="D24" s="646">
        <v>30922.198044477918</v>
      </c>
    </row>
    <row r="25" spans="1:4" ht="16.5" thickTop="1" thickBot="1">
      <c r="A25" s="661" t="s">
        <v>765</v>
      </c>
      <c r="B25" s="661" t="s">
        <v>387</v>
      </c>
      <c r="C25" s="662" t="s">
        <v>766</v>
      </c>
      <c r="D25" s="646">
        <v>80730.103363677685</v>
      </c>
    </row>
    <row r="26" spans="1:4" ht="16.5" thickTop="1" thickBot="1">
      <c r="A26" s="661" t="s">
        <v>768</v>
      </c>
      <c r="B26" s="661" t="s">
        <v>387</v>
      </c>
      <c r="C26" s="662" t="s">
        <v>2002</v>
      </c>
      <c r="D26" s="646">
        <v>94778.831270023351</v>
      </c>
    </row>
    <row r="27" spans="1:4" ht="16.5" thickTop="1" thickBot="1">
      <c r="A27" s="661" t="s">
        <v>767</v>
      </c>
      <c r="B27" s="661" t="s">
        <v>387</v>
      </c>
      <c r="C27" s="662" t="s">
        <v>2004</v>
      </c>
      <c r="D27" s="646">
        <v>94778.831270023351</v>
      </c>
    </row>
    <row r="28" spans="1:4" ht="16.5" thickTop="1" thickBot="1">
      <c r="A28" s="661" t="s">
        <v>770</v>
      </c>
      <c r="B28" s="661" t="s">
        <v>387</v>
      </c>
      <c r="C28" s="662" t="s">
        <v>2003</v>
      </c>
      <c r="D28" s="646">
        <v>94778.831270023351</v>
      </c>
    </row>
    <row r="29" spans="1:4" ht="16.5" thickTop="1" thickBot="1">
      <c r="A29" s="661" t="s">
        <v>769</v>
      </c>
      <c r="B29" s="661" t="s">
        <v>387</v>
      </c>
      <c r="C29" s="662" t="s">
        <v>2001</v>
      </c>
      <c r="D29" s="646">
        <v>94778.831270023351</v>
      </c>
    </row>
    <row r="30" spans="1:4" ht="16.5" thickTop="1" thickBot="1">
      <c r="A30" s="661" t="s">
        <v>771</v>
      </c>
      <c r="B30" s="661" t="s">
        <v>387</v>
      </c>
      <c r="C30" s="662" t="s">
        <v>2242</v>
      </c>
      <c r="D30" s="646">
        <v>115341.02977422866</v>
      </c>
    </row>
    <row r="31" spans="1:4" ht="16.5" thickTop="1" thickBot="1">
      <c r="A31" s="661" t="s">
        <v>774</v>
      </c>
      <c r="B31" s="661" t="s">
        <v>422</v>
      </c>
      <c r="C31" s="662" t="s">
        <v>775</v>
      </c>
      <c r="D31" s="646">
        <v>78.340711658105462</v>
      </c>
    </row>
    <row r="32" spans="1:4" ht="16.5" thickTop="1" thickBot="1">
      <c r="A32" s="661" t="s">
        <v>779</v>
      </c>
      <c r="B32" s="661" t="s">
        <v>144</v>
      </c>
      <c r="C32" s="662" t="s">
        <v>1941</v>
      </c>
      <c r="D32" s="646">
        <v>508.9959231888156</v>
      </c>
    </row>
    <row r="33" spans="1:4" ht="16.5" thickTop="1" thickBot="1">
      <c r="A33" s="661" t="s">
        <v>780</v>
      </c>
      <c r="B33" s="661" t="s">
        <v>377</v>
      </c>
      <c r="C33" s="662" t="s">
        <v>781</v>
      </c>
      <c r="D33" s="646">
        <v>9348.2852068593547</v>
      </c>
    </row>
    <row r="34" spans="1:4" ht="16.5" thickTop="1" thickBot="1">
      <c r="A34" s="661" t="s">
        <v>786</v>
      </c>
      <c r="B34" s="661" t="s">
        <v>377</v>
      </c>
      <c r="C34" s="662" t="s">
        <v>787</v>
      </c>
      <c r="D34" s="646">
        <v>9294.5658617223689</v>
      </c>
    </row>
    <row r="35" spans="1:4" ht="16.5" thickTop="1" thickBot="1">
      <c r="A35" s="661" t="s">
        <v>782</v>
      </c>
      <c r="B35" s="661" t="s">
        <v>377</v>
      </c>
      <c r="C35" s="662" t="s">
        <v>783</v>
      </c>
      <c r="D35" s="646">
        <v>6714.9181421233252</v>
      </c>
    </row>
    <row r="36" spans="1:4" ht="16.5" thickTop="1" thickBot="1">
      <c r="A36" s="661" t="s">
        <v>784</v>
      </c>
      <c r="B36" s="661" t="s">
        <v>377</v>
      </c>
      <c r="C36" s="662" t="s">
        <v>785</v>
      </c>
      <c r="D36" s="646">
        <v>9355.0001250014775</v>
      </c>
    </row>
    <row r="37" spans="1:4" ht="16.5" thickTop="1" thickBot="1">
      <c r="A37" s="661" t="s">
        <v>898</v>
      </c>
      <c r="B37" s="661" t="s">
        <v>377</v>
      </c>
      <c r="C37" s="662" t="s">
        <v>899</v>
      </c>
      <c r="D37" s="646">
        <v>4711.7851550480855</v>
      </c>
    </row>
    <row r="38" spans="1:4" ht="16.5" thickTop="1" thickBot="1">
      <c r="A38" s="661" t="s">
        <v>788</v>
      </c>
      <c r="B38" s="661" t="s">
        <v>377</v>
      </c>
      <c r="C38" s="662" t="s">
        <v>789</v>
      </c>
      <c r="D38" s="646">
        <v>5740.1358584917562</v>
      </c>
    </row>
    <row r="39" spans="1:4" ht="16.5" thickTop="1" thickBot="1">
      <c r="A39" s="661" t="s">
        <v>917</v>
      </c>
      <c r="B39" s="661" t="s">
        <v>92</v>
      </c>
      <c r="C39" s="662" t="s">
        <v>2243</v>
      </c>
      <c r="D39" s="646">
        <v>395749.29647115665</v>
      </c>
    </row>
    <row r="40" spans="1:4" ht="16.5" thickTop="1" thickBot="1">
      <c r="A40" s="661" t="s">
        <v>896</v>
      </c>
      <c r="B40" s="661" t="s">
        <v>92</v>
      </c>
      <c r="C40" s="662" t="s">
        <v>897</v>
      </c>
      <c r="D40" s="646">
        <v>45711.805252504535</v>
      </c>
    </row>
    <row r="41" spans="1:4" ht="16.5" thickTop="1" thickBot="1">
      <c r="A41" s="661" t="s">
        <v>827</v>
      </c>
      <c r="B41" s="661" t="s">
        <v>92</v>
      </c>
      <c r="C41" s="662" t="s">
        <v>828</v>
      </c>
      <c r="D41" s="646">
        <v>952.39922315782496</v>
      </c>
    </row>
    <row r="42" spans="1:4" ht="16.5" thickTop="1" thickBot="1">
      <c r="A42" s="661" t="s">
        <v>432</v>
      </c>
      <c r="B42" s="661" t="s">
        <v>92</v>
      </c>
      <c r="C42" s="662" t="s">
        <v>433</v>
      </c>
      <c r="D42" s="646">
        <v>14751.556005221259</v>
      </c>
    </row>
    <row r="43" spans="1:4" ht="16.5" thickTop="1" thickBot="1">
      <c r="A43" s="661" t="s">
        <v>376</v>
      </c>
      <c r="B43" s="661" t="s">
        <v>377</v>
      </c>
      <c r="C43" s="662" t="s">
        <v>378</v>
      </c>
      <c r="D43" s="646">
        <v>7684.1046606364589</v>
      </c>
    </row>
    <row r="44" spans="1:4" ht="16.5" thickTop="1" thickBot="1">
      <c r="A44" s="661" t="s">
        <v>379</v>
      </c>
      <c r="B44" s="661" t="s">
        <v>144</v>
      </c>
      <c r="C44" s="662" t="s">
        <v>2244</v>
      </c>
      <c r="D44" s="646">
        <v>19469.905153086584</v>
      </c>
    </row>
    <row r="45" spans="1:4" ht="16.5" thickTop="1" thickBot="1">
      <c r="A45" s="661" t="s">
        <v>778</v>
      </c>
      <c r="B45" s="661" t="s">
        <v>377</v>
      </c>
      <c r="C45" s="662" t="s">
        <v>1940</v>
      </c>
      <c r="D45" s="646">
        <v>8113.153160115462</v>
      </c>
    </row>
    <row r="46" spans="1:4" ht="16.5" thickTop="1" thickBot="1">
      <c r="A46" s="661" t="s">
        <v>913</v>
      </c>
      <c r="B46" s="661" t="s">
        <v>92</v>
      </c>
      <c r="C46" s="662" t="s">
        <v>1954</v>
      </c>
      <c r="D46" s="646">
        <v>1443.7074005565148</v>
      </c>
    </row>
    <row r="47" spans="1:4" ht="16.5" thickTop="1" thickBot="1">
      <c r="A47" s="661" t="s">
        <v>914</v>
      </c>
      <c r="B47" s="661" t="s">
        <v>92</v>
      </c>
      <c r="C47" s="662" t="s">
        <v>1955</v>
      </c>
      <c r="D47" s="646">
        <v>26578.765159547813</v>
      </c>
    </row>
    <row r="48" spans="1:4" ht="16.5" thickTop="1" thickBot="1">
      <c r="A48" s="661" t="s">
        <v>797</v>
      </c>
      <c r="B48" s="661" t="s">
        <v>387</v>
      </c>
      <c r="C48" s="662" t="s">
        <v>798</v>
      </c>
      <c r="D48" s="646">
        <v>70009.736549777794</v>
      </c>
    </row>
    <row r="49" spans="1:4" ht="16.5" thickTop="1" thickBot="1">
      <c r="A49" s="661" t="s">
        <v>800</v>
      </c>
      <c r="B49" s="661" t="s">
        <v>387</v>
      </c>
      <c r="C49" s="662" t="s">
        <v>801</v>
      </c>
      <c r="D49" s="646">
        <v>70589.457816047754</v>
      </c>
    </row>
    <row r="50" spans="1:4" ht="16.5" thickTop="1" thickBot="1">
      <c r="A50" s="661" t="s">
        <v>799</v>
      </c>
      <c r="B50" s="661" t="s">
        <v>387</v>
      </c>
      <c r="C50" s="662" t="s">
        <v>1943</v>
      </c>
      <c r="D50" s="646">
        <v>64933.258434332551</v>
      </c>
    </row>
    <row r="51" spans="1:4" ht="16.5" thickTop="1" thickBot="1">
      <c r="A51" s="661" t="s">
        <v>796</v>
      </c>
      <c r="B51" s="661" t="s">
        <v>387</v>
      </c>
      <c r="C51" s="662" t="s">
        <v>1942</v>
      </c>
      <c r="D51" s="646">
        <v>67036.146965840846</v>
      </c>
    </row>
    <row r="52" spans="1:4" ht="16.5" thickTop="1" thickBot="1">
      <c r="A52" s="661" t="s">
        <v>802</v>
      </c>
      <c r="B52" s="661" t="s">
        <v>387</v>
      </c>
      <c r="C52" s="662" t="s">
        <v>803</v>
      </c>
      <c r="D52" s="646">
        <v>67112.249371451573</v>
      </c>
    </row>
    <row r="53" spans="1:4" ht="16.5" thickTop="1" thickBot="1">
      <c r="A53" s="661" t="s">
        <v>380</v>
      </c>
      <c r="B53" s="661" t="s">
        <v>144</v>
      </c>
      <c r="C53" s="662" t="s">
        <v>381</v>
      </c>
      <c r="D53" s="646">
        <v>5536.4500081806818</v>
      </c>
    </row>
    <row r="54" spans="1:4" ht="16.5" thickTop="1" thickBot="1">
      <c r="A54" s="661" t="s">
        <v>794</v>
      </c>
      <c r="B54" s="661" t="s">
        <v>377</v>
      </c>
      <c r="C54" s="662" t="s">
        <v>795</v>
      </c>
      <c r="D54" s="646">
        <v>4494.5185431278787</v>
      </c>
    </row>
    <row r="55" spans="1:4" ht="16.5" thickTop="1" thickBot="1">
      <c r="A55" s="661" t="s">
        <v>790</v>
      </c>
      <c r="B55" s="661" t="s">
        <v>422</v>
      </c>
      <c r="C55" s="662" t="s">
        <v>791</v>
      </c>
      <c r="D55" s="646">
        <v>4779.902564168121</v>
      </c>
    </row>
    <row r="56" spans="1:4" ht="16.5" thickTop="1" thickBot="1">
      <c r="A56" s="661" t="s">
        <v>792</v>
      </c>
      <c r="B56" s="661" t="s">
        <v>606</v>
      </c>
      <c r="C56" s="662" t="s">
        <v>793</v>
      </c>
      <c r="D56" s="646">
        <v>12292.776812180433</v>
      </c>
    </row>
    <row r="57" spans="1:4" ht="16.5" thickTop="1" thickBot="1">
      <c r="A57" s="661" t="s">
        <v>382</v>
      </c>
      <c r="B57" s="661" t="s">
        <v>377</v>
      </c>
      <c r="C57" s="662" t="s">
        <v>383</v>
      </c>
      <c r="D57" s="646">
        <v>6671.2711741995226</v>
      </c>
    </row>
    <row r="58" spans="1:4" ht="16.5" thickTop="1" thickBot="1">
      <c r="A58" s="661" t="s">
        <v>384</v>
      </c>
      <c r="B58" s="661" t="s">
        <v>377</v>
      </c>
      <c r="C58" s="662" t="s">
        <v>385</v>
      </c>
      <c r="D58" s="646">
        <v>4904.1285497974022</v>
      </c>
    </row>
    <row r="59" spans="1:4" ht="16.5" thickTop="1" thickBot="1">
      <c r="A59" s="661" t="s">
        <v>386</v>
      </c>
      <c r="B59" s="661" t="s">
        <v>387</v>
      </c>
      <c r="C59" s="662" t="s">
        <v>2245</v>
      </c>
      <c r="D59" s="646">
        <v>50773.734378641842</v>
      </c>
    </row>
    <row r="60" spans="1:4" ht="16.5" thickTop="1" thickBot="1">
      <c r="A60" s="661" t="s">
        <v>388</v>
      </c>
      <c r="B60" s="661" t="s">
        <v>377</v>
      </c>
      <c r="C60" s="662" t="s">
        <v>389</v>
      </c>
      <c r="D60" s="646">
        <v>8215.7023468878888</v>
      </c>
    </row>
    <row r="61" spans="1:4" ht="16.5" thickTop="1" thickBot="1">
      <c r="A61" s="661" t="s">
        <v>390</v>
      </c>
      <c r="B61" s="661" t="s">
        <v>233</v>
      </c>
      <c r="C61" s="662" t="s">
        <v>391</v>
      </c>
      <c r="D61" s="646">
        <v>93620.507890507084</v>
      </c>
    </row>
    <row r="62" spans="1:4" ht="16.5" thickTop="1" thickBot="1">
      <c r="A62" s="661" t="s">
        <v>398</v>
      </c>
      <c r="B62" s="661" t="s">
        <v>233</v>
      </c>
      <c r="C62" s="662" t="s">
        <v>399</v>
      </c>
      <c r="D62" s="646">
        <v>5037.3077596161811</v>
      </c>
    </row>
    <row r="63" spans="1:4" ht="16.5" thickTop="1" thickBot="1">
      <c r="A63" s="661" t="s">
        <v>392</v>
      </c>
      <c r="B63" s="661" t="s">
        <v>387</v>
      </c>
      <c r="C63" s="662" t="s">
        <v>393</v>
      </c>
      <c r="D63" s="646">
        <v>24823.933218406248</v>
      </c>
    </row>
    <row r="64" spans="1:4" ht="16.5" thickTop="1" thickBot="1">
      <c r="A64" s="661" t="s">
        <v>400</v>
      </c>
      <c r="B64" s="661" t="s">
        <v>92</v>
      </c>
      <c r="C64" s="662" t="s">
        <v>401</v>
      </c>
      <c r="D64" s="646">
        <v>44206.544435645228</v>
      </c>
    </row>
    <row r="65" spans="1:6" ht="16.5" thickTop="1" thickBot="1">
      <c r="A65" s="661" t="s">
        <v>394</v>
      </c>
      <c r="B65" s="661" t="s">
        <v>92</v>
      </c>
      <c r="C65" s="662" t="s">
        <v>395</v>
      </c>
      <c r="D65" s="646">
        <v>71393.009687055208</v>
      </c>
    </row>
    <row r="66" spans="1:6" ht="16.5" thickTop="1" thickBot="1">
      <c r="A66" s="661" t="s">
        <v>396</v>
      </c>
      <c r="B66" s="661" t="s">
        <v>92</v>
      </c>
      <c r="C66" s="662" t="s">
        <v>397</v>
      </c>
      <c r="D66" s="646">
        <v>90804.718882910034</v>
      </c>
    </row>
    <row r="67" spans="1:6" ht="16.5" thickTop="1" thickBot="1">
      <c r="A67" s="661" t="s">
        <v>918</v>
      </c>
      <c r="B67" s="661" t="s">
        <v>144</v>
      </c>
      <c r="C67" s="662" t="s">
        <v>919</v>
      </c>
      <c r="D67" s="646">
        <v>11849.592214800296</v>
      </c>
      <c r="F67" s="106"/>
    </row>
    <row r="68" spans="1:6" ht="16.5" thickTop="1" thickBot="1">
      <c r="A68" s="661" t="s">
        <v>402</v>
      </c>
      <c r="B68" s="661" t="s">
        <v>377</v>
      </c>
      <c r="C68" s="662" t="s">
        <v>403</v>
      </c>
      <c r="D68" s="646">
        <v>1492.9081289209755</v>
      </c>
    </row>
    <row r="69" spans="1:6" ht="16.5" thickTop="1" thickBot="1">
      <c r="A69" s="661" t="s">
        <v>404</v>
      </c>
      <c r="B69" s="661" t="s">
        <v>377</v>
      </c>
      <c r="C69" s="662" t="s">
        <v>405</v>
      </c>
      <c r="D69" s="646">
        <v>12408.049573620217</v>
      </c>
    </row>
    <row r="70" spans="1:6" ht="16.5" thickTop="1" thickBot="1">
      <c r="A70" s="661" t="s">
        <v>406</v>
      </c>
      <c r="B70" s="661" t="s">
        <v>144</v>
      </c>
      <c r="C70" s="662" t="s">
        <v>407</v>
      </c>
      <c r="D70" s="646">
        <v>61541.105619536582</v>
      </c>
    </row>
    <row r="71" spans="1:6" ht="16.5" thickTop="1" thickBot="1">
      <c r="A71" s="661" t="s">
        <v>408</v>
      </c>
      <c r="B71" s="661" t="s">
        <v>92</v>
      </c>
      <c r="C71" s="662" t="s">
        <v>409</v>
      </c>
      <c r="D71" s="646">
        <v>15117.51904396698</v>
      </c>
      <c r="F71" s="106"/>
    </row>
    <row r="72" spans="1:6" ht="16.5" thickTop="1" thickBot="1">
      <c r="A72" s="661" t="s">
        <v>410</v>
      </c>
      <c r="B72" s="661" t="s">
        <v>92</v>
      </c>
      <c r="C72" s="662" t="s">
        <v>411</v>
      </c>
      <c r="D72" s="646">
        <v>17305832.525773313</v>
      </c>
    </row>
    <row r="73" spans="1:6" ht="16.5" thickTop="1" thickBot="1">
      <c r="A73" s="661" t="s">
        <v>810</v>
      </c>
      <c r="B73" s="661" t="s">
        <v>377</v>
      </c>
      <c r="C73" s="662" t="s">
        <v>811</v>
      </c>
      <c r="D73" s="646">
        <v>2467.7324172303224</v>
      </c>
    </row>
    <row r="74" spans="1:6" ht="16.5" thickTop="1" thickBot="1">
      <c r="A74" s="661" t="s">
        <v>805</v>
      </c>
      <c r="B74" s="661" t="s">
        <v>377</v>
      </c>
      <c r="C74" s="662" t="s">
        <v>806</v>
      </c>
      <c r="D74" s="646">
        <v>2342.3872785773538</v>
      </c>
    </row>
    <row r="75" spans="1:6" ht="16.5" thickTop="1" thickBot="1">
      <c r="A75" s="661" t="s">
        <v>808</v>
      </c>
      <c r="B75" s="661" t="s">
        <v>377</v>
      </c>
      <c r="C75" s="662" t="s">
        <v>809</v>
      </c>
      <c r="D75" s="646">
        <v>2287.5487804166801</v>
      </c>
    </row>
    <row r="76" spans="1:6" ht="16.5" thickTop="1" thickBot="1">
      <c r="A76" s="661" t="s">
        <v>822</v>
      </c>
      <c r="B76" s="661" t="s">
        <v>377</v>
      </c>
      <c r="C76" s="662" t="s">
        <v>823</v>
      </c>
      <c r="D76" s="646">
        <v>4137.5087285716554</v>
      </c>
    </row>
    <row r="77" spans="1:6" ht="16.5" thickTop="1" thickBot="1">
      <c r="A77" s="661" t="s">
        <v>807</v>
      </c>
      <c r="B77" s="661" t="s">
        <v>377</v>
      </c>
      <c r="C77" s="662" t="s">
        <v>2037</v>
      </c>
      <c r="D77" s="646">
        <v>2424.0854493065199</v>
      </c>
    </row>
    <row r="78" spans="1:6" ht="16.5" thickTop="1" thickBot="1">
      <c r="A78" s="661" t="s">
        <v>817</v>
      </c>
      <c r="B78" s="661" t="s">
        <v>377</v>
      </c>
      <c r="C78" s="662" t="s">
        <v>818</v>
      </c>
      <c r="D78" s="646">
        <v>3746.924323304816</v>
      </c>
    </row>
    <row r="79" spans="1:6" ht="16.5" thickTop="1" thickBot="1">
      <c r="A79" s="661" t="s">
        <v>819</v>
      </c>
      <c r="B79" s="661" t="s">
        <v>377</v>
      </c>
      <c r="C79" s="662" t="s">
        <v>2023</v>
      </c>
      <c r="D79" s="646">
        <v>3855.4821666024759</v>
      </c>
    </row>
    <row r="80" spans="1:6" ht="16.5" thickTop="1" thickBot="1">
      <c r="A80" s="661" t="s">
        <v>820</v>
      </c>
      <c r="B80" s="661" t="s">
        <v>377</v>
      </c>
      <c r="C80" s="662" t="s">
        <v>2024</v>
      </c>
      <c r="D80" s="646">
        <v>3974.1123871133213</v>
      </c>
    </row>
    <row r="81" spans="1:4" ht="16.5" thickTop="1" thickBot="1">
      <c r="A81" s="661" t="s">
        <v>812</v>
      </c>
      <c r="B81" s="661" t="s">
        <v>377</v>
      </c>
      <c r="C81" s="662" t="s">
        <v>2246</v>
      </c>
      <c r="D81" s="646">
        <v>3743.5668642337537</v>
      </c>
    </row>
    <row r="82" spans="1:4" ht="16.5" thickTop="1" thickBot="1">
      <c r="A82" s="661" t="s">
        <v>813</v>
      </c>
      <c r="B82" s="661" t="s">
        <v>377</v>
      </c>
      <c r="C82" s="662" t="s">
        <v>2247</v>
      </c>
      <c r="D82" s="646">
        <v>4908.6051618921501</v>
      </c>
    </row>
    <row r="83" spans="1:4" ht="16.5" thickTop="1" thickBot="1">
      <c r="A83" s="661" t="s">
        <v>814</v>
      </c>
      <c r="B83" s="661" t="s">
        <v>377</v>
      </c>
      <c r="C83" s="662" t="s">
        <v>2248</v>
      </c>
      <c r="D83" s="646">
        <v>3981.9464582791315</v>
      </c>
    </row>
    <row r="84" spans="1:4" ht="16.5" thickTop="1" thickBot="1">
      <c r="A84" s="661" t="s">
        <v>815</v>
      </c>
      <c r="B84" s="661" t="s">
        <v>377</v>
      </c>
      <c r="C84" s="662" t="s">
        <v>2249</v>
      </c>
      <c r="D84" s="646">
        <v>4270.6879383904352</v>
      </c>
    </row>
    <row r="85" spans="1:4" ht="16.5" thickTop="1" thickBot="1">
      <c r="A85" s="661" t="s">
        <v>821</v>
      </c>
      <c r="B85" s="661" t="s">
        <v>377</v>
      </c>
      <c r="C85" s="662" t="s">
        <v>1944</v>
      </c>
      <c r="D85" s="646">
        <v>4087.1468425057301</v>
      </c>
    </row>
    <row r="86" spans="1:4" ht="16.5" thickTop="1" thickBot="1">
      <c r="A86" s="661" t="s">
        <v>816</v>
      </c>
      <c r="B86" s="661" t="s">
        <v>377</v>
      </c>
      <c r="C86" s="662" t="s">
        <v>2250</v>
      </c>
      <c r="D86" s="646">
        <v>4614.2679166624112</v>
      </c>
    </row>
    <row r="87" spans="1:4" ht="16.5" thickTop="1" thickBot="1">
      <c r="A87" s="661" t="s">
        <v>804</v>
      </c>
      <c r="B87" s="661" t="s">
        <v>377</v>
      </c>
      <c r="C87" s="662" t="s">
        <v>2251</v>
      </c>
      <c r="D87" s="646">
        <v>555.1683395471963</v>
      </c>
    </row>
    <row r="88" spans="1:4" ht="16.5" thickTop="1" thickBot="1">
      <c r="A88" s="661" t="s">
        <v>826</v>
      </c>
      <c r="B88" s="661" t="s">
        <v>377</v>
      </c>
      <c r="C88" s="662" t="s">
        <v>1945</v>
      </c>
      <c r="D88" s="646">
        <v>1291.502589335053</v>
      </c>
    </row>
    <row r="89" spans="1:4" ht="16.5" thickTop="1" thickBot="1">
      <c r="A89" s="661" t="s">
        <v>824</v>
      </c>
      <c r="B89" s="661" t="s">
        <v>377</v>
      </c>
      <c r="C89" s="662" t="s">
        <v>825</v>
      </c>
      <c r="D89" s="646">
        <v>1066.5528315739216</v>
      </c>
    </row>
    <row r="90" spans="1:4" ht="16.5" thickTop="1" thickBot="1">
      <c r="A90" s="661" t="s">
        <v>915</v>
      </c>
      <c r="B90" s="661" t="s">
        <v>233</v>
      </c>
      <c r="C90" s="662" t="s">
        <v>916</v>
      </c>
      <c r="D90" s="646">
        <v>8610.7633642494766</v>
      </c>
    </row>
    <row r="91" spans="1:4" ht="16.5" thickTop="1" thickBot="1">
      <c r="A91" s="661" t="s">
        <v>412</v>
      </c>
      <c r="B91" s="661" t="s">
        <v>377</v>
      </c>
      <c r="C91" s="662" t="s">
        <v>2252</v>
      </c>
      <c r="D91" s="646">
        <v>20806.173863369128</v>
      </c>
    </row>
    <row r="92" spans="1:4" ht="16.5" thickTop="1" thickBot="1">
      <c r="A92" s="661" t="s">
        <v>413</v>
      </c>
      <c r="B92" s="661" t="s">
        <v>144</v>
      </c>
      <c r="C92" s="662" t="s">
        <v>414</v>
      </c>
      <c r="D92" s="646">
        <v>46109.104575913501</v>
      </c>
    </row>
    <row r="93" spans="1:4" ht="16.5" thickTop="1" thickBot="1">
      <c r="A93" s="661" t="s">
        <v>415</v>
      </c>
      <c r="B93" s="661" t="s">
        <v>144</v>
      </c>
      <c r="C93" s="662" t="s">
        <v>416</v>
      </c>
      <c r="D93" s="646">
        <v>1692.159371815078</v>
      </c>
    </row>
    <row r="94" spans="1:4" ht="16.5" thickTop="1" thickBot="1">
      <c r="A94" s="661" t="s">
        <v>417</v>
      </c>
      <c r="B94" s="661" t="s">
        <v>144</v>
      </c>
      <c r="C94" s="662" t="s">
        <v>418</v>
      </c>
      <c r="D94" s="646">
        <v>1692.159371815078</v>
      </c>
    </row>
    <row r="95" spans="1:4" ht="16.5" thickTop="1" thickBot="1">
      <c r="A95" s="661" t="s">
        <v>419</v>
      </c>
      <c r="B95" s="661" t="s">
        <v>377</v>
      </c>
      <c r="C95" s="662" t="s">
        <v>420</v>
      </c>
      <c r="D95" s="646">
        <v>7497.2061056806924</v>
      </c>
    </row>
    <row r="96" spans="1:4" ht="16.5" thickTop="1" thickBot="1">
      <c r="A96" s="661" t="s">
        <v>436</v>
      </c>
      <c r="B96" s="661" t="s">
        <v>377</v>
      </c>
      <c r="C96" s="662" t="s">
        <v>437</v>
      </c>
      <c r="D96" s="646">
        <v>4756.4003506706895</v>
      </c>
    </row>
    <row r="97" spans="1:4" ht="16.5" thickTop="1" thickBot="1">
      <c r="A97" s="661" t="s">
        <v>434</v>
      </c>
      <c r="B97" s="661" t="s">
        <v>377</v>
      </c>
      <c r="C97" s="662" t="s">
        <v>435</v>
      </c>
      <c r="D97" s="646">
        <v>7497.2061056806924</v>
      </c>
    </row>
    <row r="98" spans="1:4" ht="16.5" thickTop="1" thickBot="1">
      <c r="A98" s="661" t="s">
        <v>421</v>
      </c>
      <c r="B98" s="661" t="s">
        <v>422</v>
      </c>
      <c r="C98" s="662" t="s">
        <v>423</v>
      </c>
      <c r="D98" s="646">
        <v>5923.6769543764594</v>
      </c>
    </row>
    <row r="99" spans="1:4" ht="16.5" thickTop="1" thickBot="1">
      <c r="A99" s="661" t="s">
        <v>835</v>
      </c>
      <c r="B99" s="661" t="s">
        <v>387</v>
      </c>
      <c r="C99" s="662" t="s">
        <v>2253</v>
      </c>
      <c r="D99" s="646">
        <v>610334.57807992049</v>
      </c>
    </row>
    <row r="100" spans="1:4" ht="16.5" thickTop="1" thickBot="1">
      <c r="A100" s="661" t="s">
        <v>836</v>
      </c>
      <c r="B100" s="661" t="s">
        <v>387</v>
      </c>
      <c r="C100" s="662" t="s">
        <v>2254</v>
      </c>
      <c r="D100" s="646">
        <v>667722.50682855397</v>
      </c>
    </row>
    <row r="101" spans="1:4" ht="16.5" thickTop="1" thickBot="1">
      <c r="A101" s="661" t="s">
        <v>837</v>
      </c>
      <c r="B101" s="661" t="s">
        <v>387</v>
      </c>
      <c r="C101" s="662" t="s">
        <v>2255</v>
      </c>
      <c r="D101" s="646">
        <v>845686.86319622479</v>
      </c>
    </row>
    <row r="102" spans="1:4" ht="16.5" thickTop="1" thickBot="1">
      <c r="A102" s="661" t="s">
        <v>838</v>
      </c>
      <c r="B102" s="661" t="s">
        <v>387</v>
      </c>
      <c r="C102" s="662" t="s">
        <v>2256</v>
      </c>
      <c r="D102" s="646">
        <v>745681.58730558213</v>
      </c>
    </row>
    <row r="103" spans="1:4" ht="16.5" thickTop="1" thickBot="1">
      <c r="A103" s="661" t="s">
        <v>839</v>
      </c>
      <c r="B103" s="661" t="s">
        <v>387</v>
      </c>
      <c r="C103" s="662" t="s">
        <v>2257</v>
      </c>
      <c r="D103" s="646">
        <v>780150.38128212467</v>
      </c>
    </row>
    <row r="104" spans="1:4" ht="16.5" thickTop="1" thickBot="1">
      <c r="A104" s="661" t="s">
        <v>833</v>
      </c>
      <c r="B104" s="661" t="s">
        <v>387</v>
      </c>
      <c r="C104" s="662" t="s">
        <v>2006</v>
      </c>
      <c r="D104" s="646">
        <v>543500.99781136715</v>
      </c>
    </row>
    <row r="105" spans="1:4" ht="16.5" thickTop="1" thickBot="1">
      <c r="A105" s="661" t="s">
        <v>832</v>
      </c>
      <c r="B105" s="661" t="s">
        <v>387</v>
      </c>
      <c r="C105" s="662" t="s">
        <v>2007</v>
      </c>
      <c r="D105" s="646">
        <v>556299.63179025415</v>
      </c>
    </row>
    <row r="106" spans="1:4" ht="16.5" thickTop="1" thickBot="1">
      <c r="A106" s="661" t="s">
        <v>1661</v>
      </c>
      <c r="B106" s="661" t="s">
        <v>387</v>
      </c>
      <c r="C106" s="662" t="s">
        <v>2005</v>
      </c>
      <c r="D106" s="646">
        <v>608886.39406726928</v>
      </c>
    </row>
    <row r="107" spans="1:4" ht="16.5" thickTop="1" thickBot="1">
      <c r="A107" s="661" t="s">
        <v>829</v>
      </c>
      <c r="B107" s="661" t="s">
        <v>387</v>
      </c>
      <c r="C107" s="662" t="s">
        <v>2005</v>
      </c>
      <c r="D107" s="646">
        <v>608886.39406726928</v>
      </c>
    </row>
    <row r="108" spans="1:4" ht="16.5" thickTop="1" thickBot="1">
      <c r="A108" s="661" t="s">
        <v>831</v>
      </c>
      <c r="B108" s="661" t="s">
        <v>387</v>
      </c>
      <c r="C108" s="662" t="s">
        <v>2008</v>
      </c>
      <c r="D108" s="646">
        <v>718523.1008797643</v>
      </c>
    </row>
    <row r="109" spans="1:4" ht="16.5" thickTop="1" thickBot="1">
      <c r="A109" s="661" t="s">
        <v>830</v>
      </c>
      <c r="B109" s="661" t="s">
        <v>387</v>
      </c>
      <c r="C109" s="662" t="s">
        <v>2009</v>
      </c>
      <c r="D109" s="646">
        <v>770957.65834555798</v>
      </c>
    </row>
    <row r="110" spans="1:4" ht="16.5" thickTop="1" thickBot="1">
      <c r="A110" s="661" t="s">
        <v>834</v>
      </c>
      <c r="B110" s="661" t="s">
        <v>387</v>
      </c>
      <c r="C110" s="662" t="s">
        <v>2010</v>
      </c>
      <c r="D110" s="646">
        <v>526906.19677613303</v>
      </c>
    </row>
    <row r="111" spans="1:4" ht="16.5" thickTop="1" thickBot="1">
      <c r="A111" s="661" t="s">
        <v>424</v>
      </c>
      <c r="B111" s="661" t="s">
        <v>144</v>
      </c>
      <c r="C111" s="662" t="s">
        <v>425</v>
      </c>
      <c r="D111" s="646">
        <v>3285.8332775456802</v>
      </c>
    </row>
    <row r="112" spans="1:4" ht="16.5" thickTop="1" thickBot="1">
      <c r="A112" s="661" t="s">
        <v>426</v>
      </c>
      <c r="B112" s="661" t="s">
        <v>233</v>
      </c>
      <c r="C112" s="662" t="s">
        <v>427</v>
      </c>
      <c r="D112" s="646">
        <v>1492.9501335987527</v>
      </c>
    </row>
    <row r="113" spans="1:4" ht="16.5" thickTop="1" thickBot="1">
      <c r="A113" s="661" t="s">
        <v>428</v>
      </c>
      <c r="B113" s="661" t="s">
        <v>92</v>
      </c>
      <c r="C113" s="662" t="s">
        <v>427</v>
      </c>
      <c r="D113" s="646">
        <v>727.44946539669354</v>
      </c>
    </row>
    <row r="114" spans="1:4" ht="16.5" thickTop="1" thickBot="1">
      <c r="A114" s="661" t="s">
        <v>429</v>
      </c>
      <c r="B114" s="661" t="s">
        <v>144</v>
      </c>
      <c r="C114" s="662" t="s">
        <v>2258</v>
      </c>
      <c r="D114" s="646">
        <v>64149.851317751505</v>
      </c>
    </row>
    <row r="115" spans="1:4" ht="16.5" thickTop="1" thickBot="1">
      <c r="A115" s="661" t="s">
        <v>430</v>
      </c>
      <c r="B115" s="661" t="s">
        <v>92</v>
      </c>
      <c r="C115" s="662" t="s">
        <v>431</v>
      </c>
      <c r="D115" s="646">
        <v>45137.679751352996</v>
      </c>
    </row>
    <row r="116" spans="1:4" ht="16.5" thickTop="1" thickBot="1">
      <c r="A116" s="661" t="s">
        <v>438</v>
      </c>
      <c r="B116" s="661" t="s">
        <v>92</v>
      </c>
      <c r="C116" s="662" t="s">
        <v>1913</v>
      </c>
      <c r="D116" s="646">
        <v>492247.14678556356</v>
      </c>
    </row>
    <row r="117" spans="1:4" ht="16.5" thickTop="1" thickBot="1">
      <c r="A117" s="661" t="s">
        <v>440</v>
      </c>
      <c r="B117" s="661" t="s">
        <v>92</v>
      </c>
      <c r="C117" s="662" t="s">
        <v>441</v>
      </c>
      <c r="D117" s="646">
        <v>59236.769543764596</v>
      </c>
    </row>
    <row r="118" spans="1:4" ht="16.5" thickTop="1" thickBot="1">
      <c r="A118" s="661" t="s">
        <v>439</v>
      </c>
      <c r="B118" s="661" t="s">
        <v>92</v>
      </c>
      <c r="C118" s="662" t="s">
        <v>2259</v>
      </c>
      <c r="D118" s="646">
        <v>59236.769543764596</v>
      </c>
    </row>
    <row r="119" spans="1:4" ht="16.5" thickTop="1" thickBot="1">
      <c r="A119" s="661" t="s">
        <v>443</v>
      </c>
      <c r="B119" s="661" t="s">
        <v>387</v>
      </c>
      <c r="C119" s="662" t="s">
        <v>2260</v>
      </c>
      <c r="D119" s="646">
        <v>7776.9943616024984</v>
      </c>
    </row>
    <row r="120" spans="1:4" ht="16.5" thickTop="1" thickBot="1">
      <c r="A120" s="661" t="s">
        <v>442</v>
      </c>
      <c r="B120" s="661" t="s">
        <v>387</v>
      </c>
      <c r="C120" s="662" t="s">
        <v>2261</v>
      </c>
      <c r="D120" s="646">
        <v>7225.2519209246984</v>
      </c>
    </row>
    <row r="121" spans="1:4" ht="16.5" thickTop="1" thickBot="1">
      <c r="A121" s="661" t="s">
        <v>840</v>
      </c>
      <c r="B121" s="661" t="s">
        <v>606</v>
      </c>
      <c r="C121" s="662" t="s">
        <v>2262</v>
      </c>
      <c r="D121" s="646">
        <v>24735.22304913251</v>
      </c>
    </row>
    <row r="122" spans="1:4" ht="16.5" thickTop="1" thickBot="1">
      <c r="A122" s="661" t="s">
        <v>841</v>
      </c>
      <c r="B122" s="661" t="s">
        <v>606</v>
      </c>
      <c r="C122" s="662" t="s">
        <v>1946</v>
      </c>
      <c r="D122" s="646">
        <v>33238.844803510459</v>
      </c>
    </row>
    <row r="123" spans="1:4" ht="16.5" thickTop="1" thickBot="1">
      <c r="A123" s="661" t="s">
        <v>444</v>
      </c>
      <c r="B123" s="661" t="s">
        <v>387</v>
      </c>
      <c r="C123" s="662" t="s">
        <v>1914</v>
      </c>
      <c r="D123" s="646">
        <v>4963.4436600528243</v>
      </c>
    </row>
    <row r="124" spans="1:4" ht="16.5" thickTop="1" thickBot="1">
      <c r="A124" s="661" t="s">
        <v>445</v>
      </c>
      <c r="B124" s="661" t="s">
        <v>144</v>
      </c>
      <c r="C124" s="662" t="s">
        <v>446</v>
      </c>
      <c r="D124" s="646">
        <v>27080.145714159684</v>
      </c>
    </row>
    <row r="125" spans="1:4" ht="16.5" thickTop="1" thickBot="1">
      <c r="A125" s="661" t="s">
        <v>865</v>
      </c>
      <c r="B125" s="661" t="s">
        <v>422</v>
      </c>
      <c r="C125" s="662" t="s">
        <v>1947</v>
      </c>
      <c r="D125" s="646">
        <v>3161.6072919163989</v>
      </c>
    </row>
    <row r="126" spans="1:4" ht="16.5" thickTop="1" thickBot="1">
      <c r="A126" s="661" t="s">
        <v>866</v>
      </c>
      <c r="B126" s="661" t="s">
        <v>422</v>
      </c>
      <c r="C126" s="662" t="s">
        <v>1948</v>
      </c>
      <c r="D126" s="646">
        <v>3631.6515618650315</v>
      </c>
    </row>
    <row r="127" spans="1:4" ht="16.5" thickTop="1" thickBot="1">
      <c r="A127" s="661" t="s">
        <v>864</v>
      </c>
      <c r="B127" s="661" t="s">
        <v>422</v>
      </c>
      <c r="C127" s="662" t="s">
        <v>2263</v>
      </c>
      <c r="D127" s="646">
        <v>7043.9491310873682</v>
      </c>
    </row>
    <row r="128" spans="1:4" ht="16.5" thickTop="1" thickBot="1">
      <c r="A128" s="661" t="s">
        <v>846</v>
      </c>
      <c r="B128" s="661" t="s">
        <v>422</v>
      </c>
      <c r="C128" s="662" t="s">
        <v>847</v>
      </c>
      <c r="D128" s="646">
        <v>2988.1385732448794</v>
      </c>
    </row>
    <row r="129" spans="1:4" ht="16.5" thickTop="1" thickBot="1">
      <c r="A129" s="661" t="s">
        <v>848</v>
      </c>
      <c r="B129" s="661" t="s">
        <v>422</v>
      </c>
      <c r="C129" s="662" t="s">
        <v>849</v>
      </c>
      <c r="D129" s="646">
        <v>2980.3045020790692</v>
      </c>
    </row>
    <row r="130" spans="1:4" ht="16.5" thickTop="1" thickBot="1">
      <c r="A130" s="661" t="s">
        <v>850</v>
      </c>
      <c r="B130" s="661" t="s">
        <v>422</v>
      </c>
      <c r="C130" s="662" t="s">
        <v>851</v>
      </c>
      <c r="D130" s="646">
        <v>2969.1129718421971</v>
      </c>
    </row>
    <row r="131" spans="1:4" ht="16.5" thickTop="1" thickBot="1">
      <c r="A131" s="661" t="s">
        <v>852</v>
      </c>
      <c r="B131" s="661" t="s">
        <v>422</v>
      </c>
      <c r="C131" s="662" t="s">
        <v>853</v>
      </c>
      <c r="D131" s="646">
        <v>3685.3709070020182</v>
      </c>
    </row>
    <row r="132" spans="1:4" ht="16.5" thickTop="1" thickBot="1">
      <c r="A132" s="661" t="s">
        <v>854</v>
      </c>
      <c r="B132" s="661" t="s">
        <v>422</v>
      </c>
      <c r="C132" s="662" t="s">
        <v>855</v>
      </c>
      <c r="D132" s="646">
        <v>2549.430587959489</v>
      </c>
    </row>
    <row r="133" spans="1:4" ht="16.5" thickTop="1" thickBot="1">
      <c r="A133" s="661" t="s">
        <v>858</v>
      </c>
      <c r="B133" s="661" t="s">
        <v>422</v>
      </c>
      <c r="C133" s="662" t="s">
        <v>859</v>
      </c>
      <c r="D133" s="646">
        <v>2924.346850894708</v>
      </c>
    </row>
    <row r="134" spans="1:4" ht="16.5" thickTop="1" thickBot="1">
      <c r="A134" s="661" t="s">
        <v>856</v>
      </c>
      <c r="B134" s="661" t="s">
        <v>422</v>
      </c>
      <c r="C134" s="662" t="s">
        <v>857</v>
      </c>
      <c r="D134" s="646">
        <v>2928.8234629894573</v>
      </c>
    </row>
    <row r="135" spans="1:4" ht="16.5" thickTop="1" thickBot="1">
      <c r="A135" s="661" t="s">
        <v>860</v>
      </c>
      <c r="B135" s="661" t="s">
        <v>422</v>
      </c>
      <c r="C135" s="662" t="s">
        <v>861</v>
      </c>
      <c r="D135" s="646">
        <v>2879.580729947219</v>
      </c>
    </row>
    <row r="136" spans="1:4" ht="16.5" thickTop="1" thickBot="1">
      <c r="A136" s="661" t="s">
        <v>862</v>
      </c>
      <c r="B136" s="661" t="s">
        <v>422</v>
      </c>
      <c r="C136" s="662" t="s">
        <v>863</v>
      </c>
      <c r="D136" s="646">
        <v>3421.2507934118344</v>
      </c>
    </row>
    <row r="137" spans="1:4" ht="16.5" thickTop="1" thickBot="1">
      <c r="A137" s="661" t="s">
        <v>845</v>
      </c>
      <c r="B137" s="661" t="s">
        <v>377</v>
      </c>
      <c r="C137" s="662" t="s">
        <v>2264</v>
      </c>
      <c r="D137" s="646">
        <v>9010.3009937058159</v>
      </c>
    </row>
    <row r="138" spans="1:4" ht="31.5" thickTop="1" thickBot="1">
      <c r="A138" s="661" t="s">
        <v>842</v>
      </c>
      <c r="B138" s="661" t="s">
        <v>843</v>
      </c>
      <c r="C138" s="662" t="s">
        <v>844</v>
      </c>
      <c r="D138" s="646">
        <v>0</v>
      </c>
    </row>
    <row r="139" spans="1:4" ht="16.5" thickTop="1" thickBot="1">
      <c r="A139" s="661" t="s">
        <v>447</v>
      </c>
      <c r="B139" s="661" t="s">
        <v>377</v>
      </c>
      <c r="C139" s="662" t="s">
        <v>448</v>
      </c>
      <c r="D139" s="646">
        <v>6825.7142914683609</v>
      </c>
    </row>
    <row r="140" spans="1:4" ht="16.5" thickTop="1" thickBot="1">
      <c r="A140" s="661" t="s">
        <v>449</v>
      </c>
      <c r="B140" s="661" t="s">
        <v>450</v>
      </c>
      <c r="C140" s="662" t="s">
        <v>2265</v>
      </c>
      <c r="D140" s="646">
        <v>758.78575005993571</v>
      </c>
    </row>
    <row r="141" spans="1:4" ht="16.5" thickTop="1" thickBot="1">
      <c r="A141" s="661" t="s">
        <v>451</v>
      </c>
      <c r="B141" s="661" t="s">
        <v>144</v>
      </c>
      <c r="C141" s="662" t="s">
        <v>2266</v>
      </c>
      <c r="D141" s="646">
        <v>6373.5764698987232</v>
      </c>
    </row>
    <row r="142" spans="1:4" ht="16.5" thickTop="1" thickBot="1">
      <c r="A142" s="661" t="s">
        <v>452</v>
      </c>
      <c r="B142" s="661" t="s">
        <v>92</v>
      </c>
      <c r="C142" s="662" t="s">
        <v>2267</v>
      </c>
      <c r="D142" s="646">
        <v>3807.3585865839254</v>
      </c>
    </row>
    <row r="143" spans="1:4" ht="16.5" thickTop="1" thickBot="1">
      <c r="A143" s="661" t="s">
        <v>453</v>
      </c>
      <c r="B143" s="661" t="s">
        <v>454</v>
      </c>
      <c r="C143" s="662" t="s">
        <v>455</v>
      </c>
      <c r="D143" s="646">
        <v>14363.209906001794</v>
      </c>
    </row>
    <row r="144" spans="1:4" ht="16.5" thickTop="1" thickBot="1">
      <c r="A144" s="661" t="s">
        <v>456</v>
      </c>
      <c r="B144" s="661" t="s">
        <v>422</v>
      </c>
      <c r="C144" s="662" t="s">
        <v>457</v>
      </c>
      <c r="D144" s="646">
        <v>33848.783201419996</v>
      </c>
    </row>
    <row r="145" spans="1:4" ht="16.5" thickTop="1" thickBot="1">
      <c r="A145" s="661" t="s">
        <v>873</v>
      </c>
      <c r="B145" s="661" t="s">
        <v>233</v>
      </c>
      <c r="C145" s="662" t="s">
        <v>875</v>
      </c>
      <c r="D145" s="646">
        <v>21077.00889510143</v>
      </c>
    </row>
    <row r="146" spans="1:4" ht="31.5" thickTop="1" thickBot="1">
      <c r="A146" s="661" t="s">
        <v>867</v>
      </c>
      <c r="B146" s="661" t="s">
        <v>233</v>
      </c>
      <c r="C146" s="662" t="s">
        <v>2268</v>
      </c>
      <c r="D146" s="646">
        <v>9611.2861674258547</v>
      </c>
    </row>
    <row r="147" spans="1:4" ht="16.5" thickTop="1" thickBot="1">
      <c r="A147" s="661" t="s">
        <v>868</v>
      </c>
      <c r="B147" s="661" t="s">
        <v>233</v>
      </c>
      <c r="C147" s="662" t="s">
        <v>2269</v>
      </c>
      <c r="D147" s="646">
        <v>35878.926786388613</v>
      </c>
    </row>
    <row r="148" spans="1:4" ht="16.5" thickTop="1" thickBot="1">
      <c r="A148" s="661" t="s">
        <v>1691</v>
      </c>
      <c r="B148" s="661" t="s">
        <v>233</v>
      </c>
      <c r="C148" s="662" t="s">
        <v>1949</v>
      </c>
      <c r="D148" s="646">
        <v>18589.131723444738</v>
      </c>
    </row>
    <row r="149" spans="1:4" ht="16.5" thickTop="1" thickBot="1">
      <c r="A149" s="661" t="s">
        <v>869</v>
      </c>
      <c r="B149" s="661" t="s">
        <v>144</v>
      </c>
      <c r="C149" s="662" t="s">
        <v>2270</v>
      </c>
      <c r="D149" s="646">
        <v>45012.334612700033</v>
      </c>
    </row>
    <row r="150" spans="1:4" ht="16.5" thickTop="1" thickBot="1">
      <c r="A150" s="661" t="s">
        <v>870</v>
      </c>
      <c r="B150" s="661" t="s">
        <v>233</v>
      </c>
      <c r="C150" s="662" t="s">
        <v>871</v>
      </c>
      <c r="D150" s="646">
        <v>10605.094052460105</v>
      </c>
    </row>
    <row r="151" spans="1:4" ht="16.5" thickTop="1" thickBot="1">
      <c r="A151" s="661" t="s">
        <v>872</v>
      </c>
      <c r="B151" s="661" t="s">
        <v>450</v>
      </c>
      <c r="C151" s="662" t="s">
        <v>2271</v>
      </c>
      <c r="D151" s="646">
        <v>304645.76373092207</v>
      </c>
    </row>
    <row r="152" spans="1:4" ht="16.5" thickTop="1" thickBot="1">
      <c r="A152" s="661" t="s">
        <v>458</v>
      </c>
      <c r="B152" s="661" t="s">
        <v>92</v>
      </c>
      <c r="C152" s="662" t="s">
        <v>459</v>
      </c>
      <c r="D152" s="646">
        <v>1573.5291513042325</v>
      </c>
    </row>
    <row r="153" spans="1:4" ht="16.5" thickTop="1" thickBot="1">
      <c r="A153" s="661" t="s">
        <v>460</v>
      </c>
      <c r="B153" s="661" t="s">
        <v>377</v>
      </c>
      <c r="C153" s="662" t="s">
        <v>461</v>
      </c>
      <c r="D153" s="646">
        <v>30934.508727738474</v>
      </c>
    </row>
    <row r="154" spans="1:4" ht="16.5" thickTop="1" thickBot="1">
      <c r="A154" s="661" t="s">
        <v>462</v>
      </c>
      <c r="B154" s="661" t="s">
        <v>377</v>
      </c>
      <c r="C154" s="662" t="s">
        <v>463</v>
      </c>
      <c r="D154" s="646">
        <v>3504.0681171646888</v>
      </c>
    </row>
    <row r="155" spans="1:4" ht="16.5" thickTop="1" thickBot="1">
      <c r="A155" s="661" t="s">
        <v>909</v>
      </c>
      <c r="B155" s="661" t="s">
        <v>144</v>
      </c>
      <c r="C155" s="662" t="s">
        <v>2272</v>
      </c>
      <c r="D155" s="646">
        <v>70781.952136121967</v>
      </c>
    </row>
    <row r="156" spans="1:4" ht="16.5" thickTop="1" thickBot="1">
      <c r="A156" s="661" t="s">
        <v>910</v>
      </c>
      <c r="B156" s="661" t="s">
        <v>144</v>
      </c>
      <c r="C156" s="662" t="s">
        <v>2273</v>
      </c>
      <c r="D156" s="646">
        <v>17581.894002126239</v>
      </c>
    </row>
    <row r="157" spans="1:4" ht="16.5" thickTop="1" thickBot="1">
      <c r="A157" s="661" t="s">
        <v>911</v>
      </c>
      <c r="B157" s="661" t="s">
        <v>144</v>
      </c>
      <c r="C157" s="662" t="s">
        <v>2274</v>
      </c>
      <c r="D157" s="646">
        <v>33281.372618410576</v>
      </c>
    </row>
    <row r="158" spans="1:4" ht="16.5" thickTop="1" thickBot="1">
      <c r="A158" s="661" t="s">
        <v>912</v>
      </c>
      <c r="B158" s="661" t="s">
        <v>144</v>
      </c>
      <c r="C158" s="662" t="s">
        <v>2275</v>
      </c>
      <c r="D158" s="646">
        <v>66559.387777750089</v>
      </c>
    </row>
    <row r="159" spans="1:4" ht="16.5" thickTop="1" thickBot="1">
      <c r="A159" s="661" t="s">
        <v>466</v>
      </c>
      <c r="B159" s="661" t="s">
        <v>233</v>
      </c>
      <c r="C159" s="662" t="s">
        <v>467</v>
      </c>
      <c r="D159" s="646">
        <v>8205.6299696747028</v>
      </c>
    </row>
    <row r="160" spans="1:4" ht="16.5" thickTop="1" thickBot="1">
      <c r="A160" s="661" t="s">
        <v>902</v>
      </c>
      <c r="B160" s="661" t="s">
        <v>233</v>
      </c>
      <c r="C160" s="662" t="s">
        <v>467</v>
      </c>
      <c r="D160" s="646">
        <v>8205.6299696747028</v>
      </c>
    </row>
    <row r="161" spans="1:4" ht="16.5" thickTop="1" thickBot="1">
      <c r="A161" s="661" t="s">
        <v>468</v>
      </c>
      <c r="B161" s="661" t="s">
        <v>233</v>
      </c>
      <c r="C161" s="662" t="s">
        <v>469</v>
      </c>
      <c r="D161" s="646">
        <v>12847.876711929297</v>
      </c>
    </row>
    <row r="162" spans="1:4" ht="16.5" thickTop="1" thickBot="1">
      <c r="A162" s="661" t="s">
        <v>903</v>
      </c>
      <c r="B162" s="661" t="s">
        <v>233</v>
      </c>
      <c r="C162" s="662" t="s">
        <v>469</v>
      </c>
      <c r="D162" s="646">
        <v>12847.876711929297</v>
      </c>
    </row>
    <row r="163" spans="1:4" ht="16.5" thickTop="1" thickBot="1">
      <c r="A163" s="661" t="s">
        <v>894</v>
      </c>
      <c r="B163" s="661" t="s">
        <v>233</v>
      </c>
      <c r="C163" s="662" t="s">
        <v>895</v>
      </c>
      <c r="D163" s="646">
        <v>14371.043977167603</v>
      </c>
    </row>
    <row r="164" spans="1:4" ht="16.5" thickTop="1" thickBot="1">
      <c r="A164" s="661" t="s">
        <v>900</v>
      </c>
      <c r="B164" s="661" t="s">
        <v>233</v>
      </c>
      <c r="C164" s="662" t="s">
        <v>895</v>
      </c>
      <c r="D164" s="646">
        <v>18311.581773570306</v>
      </c>
    </row>
    <row r="165" spans="1:4" ht="16.5" thickTop="1" thickBot="1">
      <c r="A165" s="661" t="s">
        <v>907</v>
      </c>
      <c r="B165" s="661" t="s">
        <v>874</v>
      </c>
      <c r="C165" s="662" t="s">
        <v>908</v>
      </c>
      <c r="D165" s="646">
        <v>16924.951177221839</v>
      </c>
    </row>
    <row r="166" spans="1:4" ht="16.5" thickTop="1" thickBot="1">
      <c r="A166" s="661" t="s">
        <v>905</v>
      </c>
      <c r="B166" s="661" t="s">
        <v>233</v>
      </c>
      <c r="C166" s="662" t="s">
        <v>906</v>
      </c>
      <c r="D166" s="646">
        <v>11358.284037401603</v>
      </c>
    </row>
    <row r="167" spans="1:4" ht="16.5" thickTop="1" thickBot="1">
      <c r="A167" s="661" t="s">
        <v>470</v>
      </c>
      <c r="B167" s="661" t="s">
        <v>233</v>
      </c>
      <c r="C167" s="662" t="s">
        <v>471</v>
      </c>
      <c r="D167" s="646">
        <v>11918.9797022689</v>
      </c>
    </row>
    <row r="168" spans="1:4" ht="16.5" thickTop="1" thickBot="1">
      <c r="A168" s="661" t="s">
        <v>904</v>
      </c>
      <c r="B168" s="661" t="s">
        <v>233</v>
      </c>
      <c r="C168" s="662" t="s">
        <v>471</v>
      </c>
      <c r="D168" s="646">
        <v>21074.770589054056</v>
      </c>
    </row>
    <row r="169" spans="1:4" ht="16.5" thickTop="1" thickBot="1">
      <c r="A169" s="661" t="s">
        <v>464</v>
      </c>
      <c r="B169" s="661" t="s">
        <v>233</v>
      </c>
      <c r="C169" s="662" t="s">
        <v>465</v>
      </c>
      <c r="D169" s="646">
        <v>14555.704226075994</v>
      </c>
    </row>
    <row r="170" spans="1:4" ht="16.5" thickTop="1" thickBot="1">
      <c r="A170" s="661" t="s">
        <v>901</v>
      </c>
      <c r="B170" s="661" t="s">
        <v>233</v>
      </c>
      <c r="C170" s="662" t="s">
        <v>465</v>
      </c>
      <c r="D170" s="646">
        <v>14555.704226075994</v>
      </c>
    </row>
    <row r="171" spans="1:4" ht="16.5" thickTop="1" thickBot="1">
      <c r="A171" s="661" t="s">
        <v>877</v>
      </c>
      <c r="B171" s="661" t="s">
        <v>233</v>
      </c>
      <c r="C171" s="662" t="s">
        <v>878</v>
      </c>
      <c r="D171" s="646">
        <v>12545.705395533747</v>
      </c>
    </row>
    <row r="172" spans="1:4" ht="16.5" thickTop="1" thickBot="1">
      <c r="A172" s="661" t="s">
        <v>890</v>
      </c>
      <c r="B172" s="661" t="s">
        <v>874</v>
      </c>
      <c r="C172" s="662" t="s">
        <v>891</v>
      </c>
      <c r="D172" s="646">
        <v>22002.548445690762</v>
      </c>
    </row>
    <row r="173" spans="1:4" ht="16.5" thickTop="1" thickBot="1">
      <c r="A173" s="661" t="s">
        <v>892</v>
      </c>
      <c r="B173" s="661" t="s">
        <v>874</v>
      </c>
      <c r="C173" s="662" t="s">
        <v>893</v>
      </c>
      <c r="D173" s="646">
        <v>7881.0755928054095</v>
      </c>
    </row>
    <row r="174" spans="1:4" ht="16.5" thickTop="1" thickBot="1">
      <c r="A174" s="661" t="s">
        <v>879</v>
      </c>
      <c r="B174" s="661" t="s">
        <v>233</v>
      </c>
      <c r="C174" s="662" t="s">
        <v>880</v>
      </c>
      <c r="D174" s="646">
        <v>6231.6454834347096</v>
      </c>
    </row>
    <row r="175" spans="1:4" ht="16.5" thickTop="1" thickBot="1">
      <c r="A175" s="661" t="s">
        <v>881</v>
      </c>
      <c r="B175" s="661" t="s">
        <v>233</v>
      </c>
      <c r="C175" s="662" t="s">
        <v>882</v>
      </c>
      <c r="D175" s="646">
        <v>5542.8886494989374</v>
      </c>
    </row>
    <row r="176" spans="1:4" ht="31.5" thickTop="1" thickBot="1">
      <c r="A176" s="661" t="s">
        <v>887</v>
      </c>
      <c r="B176" s="661" t="s">
        <v>233</v>
      </c>
      <c r="C176" s="662" t="s">
        <v>1952</v>
      </c>
      <c r="D176" s="646">
        <v>7952.7013863213915</v>
      </c>
    </row>
    <row r="177" spans="1:4" ht="31.5" thickTop="1" thickBot="1">
      <c r="A177" s="661" t="s">
        <v>883</v>
      </c>
      <c r="B177" s="661" t="s">
        <v>233</v>
      </c>
      <c r="C177" s="662" t="s">
        <v>1951</v>
      </c>
      <c r="D177" s="646">
        <v>7250.9924404695048</v>
      </c>
    </row>
    <row r="178" spans="1:4" ht="16.5" thickTop="1" thickBot="1">
      <c r="A178" s="661" t="s">
        <v>884</v>
      </c>
      <c r="B178" s="661" t="s">
        <v>233</v>
      </c>
      <c r="C178" s="662" t="s">
        <v>2276</v>
      </c>
      <c r="D178" s="646">
        <v>10614.047276649602</v>
      </c>
    </row>
    <row r="179" spans="1:4" ht="31.5" thickTop="1" thickBot="1">
      <c r="A179" s="661" t="s">
        <v>889</v>
      </c>
      <c r="B179" s="661" t="s">
        <v>233</v>
      </c>
      <c r="C179" s="662" t="s">
        <v>1953</v>
      </c>
      <c r="D179" s="646">
        <v>8656.6486382206531</v>
      </c>
    </row>
    <row r="180" spans="1:4" ht="31.5" thickTop="1" thickBot="1">
      <c r="A180" s="661" t="s">
        <v>876</v>
      </c>
      <c r="B180" s="661" t="s">
        <v>233</v>
      </c>
      <c r="C180" s="662" t="s">
        <v>1950</v>
      </c>
      <c r="D180" s="646">
        <v>9705.2950214155808</v>
      </c>
    </row>
    <row r="181" spans="1:4" ht="16.5" thickTop="1" thickBot="1">
      <c r="A181" s="661" t="s">
        <v>885</v>
      </c>
      <c r="B181" s="661" t="s">
        <v>233</v>
      </c>
      <c r="C181" s="662" t="s">
        <v>886</v>
      </c>
      <c r="D181" s="646">
        <v>8244.8003255037565</v>
      </c>
    </row>
    <row r="182" spans="1:4" ht="16.5" thickTop="1" thickBot="1">
      <c r="A182" s="661" t="s">
        <v>888</v>
      </c>
      <c r="B182" s="661" t="s">
        <v>233</v>
      </c>
      <c r="C182" s="662" t="s">
        <v>886</v>
      </c>
      <c r="D182" s="646">
        <v>8757.3724103525037</v>
      </c>
    </row>
    <row r="183" spans="1:4" ht="16.5" thickTop="1" thickBot="1">
      <c r="A183" s="661" t="s">
        <v>472</v>
      </c>
      <c r="B183" s="661" t="s">
        <v>377</v>
      </c>
      <c r="C183" s="662" t="s">
        <v>473</v>
      </c>
      <c r="D183" s="646">
        <v>9736.6313060788216</v>
      </c>
    </row>
    <row r="184" spans="1:4" ht="16.5" thickTop="1" thickBot="1">
      <c r="A184" s="661" t="s">
        <v>476</v>
      </c>
      <c r="B184" s="661" t="s">
        <v>92</v>
      </c>
      <c r="C184" s="662" t="s">
        <v>477</v>
      </c>
      <c r="D184" s="646">
        <v>6416.1042847988365</v>
      </c>
    </row>
    <row r="185" spans="1:4" ht="16.5" thickTop="1" thickBot="1">
      <c r="A185" s="661" t="s">
        <v>474</v>
      </c>
      <c r="B185" s="661" t="s">
        <v>387</v>
      </c>
      <c r="C185" s="662" t="s">
        <v>475</v>
      </c>
      <c r="D185" s="646">
        <v>61093.444410061697</v>
      </c>
    </row>
    <row r="186" spans="1:4" ht="16.5" thickTop="1" thickBot="1">
      <c r="A186" s="661" t="s">
        <v>478</v>
      </c>
      <c r="B186" s="661" t="s">
        <v>144</v>
      </c>
      <c r="C186" s="662" t="s">
        <v>1915</v>
      </c>
      <c r="D186" s="646">
        <v>1957.3986384289492</v>
      </c>
    </row>
    <row r="187" spans="1:4" ht="16.5" thickTop="1" thickBot="1">
      <c r="A187" s="661" t="s">
        <v>1455</v>
      </c>
      <c r="B187" s="661" t="s">
        <v>377</v>
      </c>
      <c r="C187" s="662" t="s">
        <v>1454</v>
      </c>
      <c r="D187" s="646">
        <v>14122.59200590904</v>
      </c>
    </row>
    <row r="188" spans="1:4" ht="16.5" thickTop="1" thickBot="1">
      <c r="A188" s="661" t="s">
        <v>1709</v>
      </c>
      <c r="B188" s="661" t="s">
        <v>377</v>
      </c>
      <c r="C188" s="662" t="s">
        <v>1708</v>
      </c>
      <c r="D188" s="646">
        <v>13960.314817474393</v>
      </c>
    </row>
    <row r="189" spans="1:4" ht="16.5" thickTop="1" thickBot="1">
      <c r="A189" s="661" t="s">
        <v>479</v>
      </c>
      <c r="B189" s="661" t="s">
        <v>377</v>
      </c>
      <c r="C189" s="662" t="s">
        <v>480</v>
      </c>
      <c r="D189" s="646">
        <v>43729.785247554471</v>
      </c>
    </row>
    <row r="190" spans="1:4" ht="16.5" thickTop="1" thickBot="1">
      <c r="A190" s="661" t="s">
        <v>1666</v>
      </c>
      <c r="B190" s="661" t="s">
        <v>144</v>
      </c>
      <c r="C190" s="662" t="s">
        <v>1665</v>
      </c>
      <c r="D190" s="646">
        <v>952271.63971312449</v>
      </c>
    </row>
    <row r="191" spans="1:4" ht="16.5" thickTop="1" thickBot="1">
      <c r="A191" s="661" t="s">
        <v>488</v>
      </c>
      <c r="B191" s="661" t="s">
        <v>92</v>
      </c>
      <c r="C191" s="662" t="s">
        <v>489</v>
      </c>
      <c r="D191" s="646">
        <v>1118811.6820149964</v>
      </c>
    </row>
    <row r="192" spans="1:4" ht="16.5" thickTop="1" thickBot="1">
      <c r="A192" s="661" t="s">
        <v>490</v>
      </c>
      <c r="B192" s="661" t="s">
        <v>92</v>
      </c>
      <c r="C192" s="662" t="s">
        <v>491</v>
      </c>
      <c r="D192" s="646">
        <v>600625.92559943406</v>
      </c>
    </row>
    <row r="193" spans="1:4" ht="16.5" thickTop="1" thickBot="1">
      <c r="A193" s="661" t="s">
        <v>481</v>
      </c>
      <c r="B193" s="661" t="s">
        <v>233</v>
      </c>
      <c r="C193" s="662" t="s">
        <v>482</v>
      </c>
      <c r="D193" s="646">
        <v>3911.439817786837</v>
      </c>
    </row>
    <row r="194" spans="1:4" ht="16.5" thickTop="1" thickBot="1">
      <c r="A194" s="661" t="s">
        <v>492</v>
      </c>
      <c r="B194" s="661" t="s">
        <v>92</v>
      </c>
      <c r="C194" s="662" t="s">
        <v>493</v>
      </c>
      <c r="D194" s="646">
        <v>1692.159371815078</v>
      </c>
    </row>
    <row r="195" spans="1:4" ht="16.5" thickTop="1" thickBot="1">
      <c r="A195" s="661" t="s">
        <v>483</v>
      </c>
      <c r="B195" s="661" t="s">
        <v>422</v>
      </c>
      <c r="C195" s="662" t="s">
        <v>2277</v>
      </c>
      <c r="D195" s="646">
        <v>1692.159371815078</v>
      </c>
    </row>
    <row r="196" spans="1:4" ht="16.5" thickTop="1" thickBot="1">
      <c r="A196" s="661" t="s">
        <v>484</v>
      </c>
      <c r="B196" s="661" t="s">
        <v>92</v>
      </c>
      <c r="C196" s="662" t="s">
        <v>485</v>
      </c>
      <c r="D196" s="646">
        <v>39170.355829052729</v>
      </c>
    </row>
    <row r="197" spans="1:4" ht="16.5" thickTop="1" thickBot="1">
      <c r="A197" s="661" t="s">
        <v>486</v>
      </c>
      <c r="B197" s="661" t="s">
        <v>144</v>
      </c>
      <c r="C197" s="662" t="s">
        <v>487</v>
      </c>
      <c r="D197" s="646">
        <v>2525.9283744620575</v>
      </c>
    </row>
    <row r="198" spans="1:4" ht="16.5" thickTop="1" thickBot="1">
      <c r="A198" s="661" t="s">
        <v>494</v>
      </c>
      <c r="B198" s="661" t="s">
        <v>92</v>
      </c>
      <c r="C198" s="662" t="s">
        <v>495</v>
      </c>
      <c r="D198" s="646">
        <v>19164.37637761997</v>
      </c>
    </row>
    <row r="199" spans="1:4" ht="16.5" thickTop="1" thickBot="1">
      <c r="A199" s="661" t="s">
        <v>925</v>
      </c>
      <c r="B199" s="661" t="s">
        <v>92</v>
      </c>
      <c r="C199" s="662" t="s">
        <v>926</v>
      </c>
      <c r="D199" s="646">
        <v>162478.63597891072</v>
      </c>
    </row>
    <row r="200" spans="1:4" ht="31.5" thickTop="1" thickBot="1">
      <c r="A200" s="661" t="s">
        <v>929</v>
      </c>
      <c r="B200" s="661" t="s">
        <v>92</v>
      </c>
      <c r="C200" s="662" t="s">
        <v>930</v>
      </c>
      <c r="D200" s="646">
        <v>191905.6455837425</v>
      </c>
    </row>
    <row r="201" spans="1:4" ht="16.5" thickTop="1" thickBot="1">
      <c r="A201" s="661" t="s">
        <v>927</v>
      </c>
      <c r="B201" s="661" t="s">
        <v>92</v>
      </c>
      <c r="C201" s="662" t="s">
        <v>928</v>
      </c>
      <c r="D201" s="646">
        <v>186172.2246433929</v>
      </c>
    </row>
    <row r="202" spans="1:4" ht="16.5" thickTop="1" thickBot="1">
      <c r="A202" s="661" t="s">
        <v>931</v>
      </c>
      <c r="B202" s="661" t="s">
        <v>233</v>
      </c>
      <c r="C202" s="662" t="s">
        <v>932</v>
      </c>
      <c r="D202" s="646">
        <v>7793.2668465669103</v>
      </c>
    </row>
    <row r="203" spans="1:4" ht="16.5" thickTop="1" thickBot="1">
      <c r="A203" s="661" t="s">
        <v>920</v>
      </c>
      <c r="B203" s="661" t="s">
        <v>233</v>
      </c>
      <c r="C203" s="662" t="s">
        <v>2278</v>
      </c>
      <c r="D203" s="646">
        <v>20144.754426369975</v>
      </c>
    </row>
    <row r="204" spans="1:4" ht="16.5" thickTop="1" thickBot="1">
      <c r="A204" s="661" t="s">
        <v>923</v>
      </c>
      <c r="B204" s="661" t="s">
        <v>92</v>
      </c>
      <c r="C204" s="662" t="s">
        <v>924</v>
      </c>
      <c r="D204" s="646">
        <v>96857.098435010514</v>
      </c>
    </row>
    <row r="205" spans="1:4" ht="16.5" thickTop="1" thickBot="1">
      <c r="A205" s="661" t="s">
        <v>921</v>
      </c>
      <c r="B205" s="661" t="s">
        <v>92</v>
      </c>
      <c r="C205" s="662" t="s">
        <v>922</v>
      </c>
      <c r="D205" s="646">
        <v>217115.68659532085</v>
      </c>
    </row>
    <row r="206" spans="1:4" ht="16.5" thickTop="1" thickBot="1">
      <c r="A206" s="661" t="s">
        <v>496</v>
      </c>
      <c r="B206" s="661" t="s">
        <v>144</v>
      </c>
      <c r="C206" s="662" t="s">
        <v>1916</v>
      </c>
      <c r="D206" s="646">
        <v>143103.85883283755</v>
      </c>
    </row>
    <row r="207" spans="1:4" ht="16.5" thickTop="1" thickBot="1">
      <c r="A207" s="661" t="s">
        <v>505</v>
      </c>
      <c r="B207" s="661" t="s">
        <v>144</v>
      </c>
      <c r="C207" s="662" t="s">
        <v>506</v>
      </c>
      <c r="D207" s="646">
        <v>110512.10830762304</v>
      </c>
    </row>
    <row r="208" spans="1:4" ht="16.5" thickTop="1" thickBot="1">
      <c r="A208" s="661" t="s">
        <v>507</v>
      </c>
      <c r="B208" s="661" t="s">
        <v>144</v>
      </c>
      <c r="C208" s="662" t="s">
        <v>508</v>
      </c>
      <c r="D208" s="646">
        <v>10358.880387248917</v>
      </c>
    </row>
    <row r="209" spans="1:4" ht="16.5" thickTop="1" thickBot="1">
      <c r="A209" s="661" t="s">
        <v>509</v>
      </c>
      <c r="B209" s="661" t="s">
        <v>233</v>
      </c>
      <c r="C209" s="662" t="s">
        <v>510</v>
      </c>
      <c r="D209" s="646">
        <v>12602.558369137058</v>
      </c>
    </row>
    <row r="210" spans="1:4" ht="16.5" thickTop="1" thickBot="1">
      <c r="A210" s="661" t="s">
        <v>512</v>
      </c>
      <c r="B210" s="661" t="s">
        <v>233</v>
      </c>
      <c r="C210" s="662" t="s">
        <v>1918</v>
      </c>
      <c r="D210" s="646">
        <v>14201.850423046568</v>
      </c>
    </row>
    <row r="211" spans="1:4" ht="16.5" thickTop="1" thickBot="1">
      <c r="A211" s="661" t="s">
        <v>511</v>
      </c>
      <c r="B211" s="661" t="s">
        <v>233</v>
      </c>
      <c r="C211" s="662" t="s">
        <v>1917</v>
      </c>
      <c r="D211" s="646">
        <v>5933.7045654686972</v>
      </c>
    </row>
    <row r="212" spans="1:4" ht="16.5" thickTop="1" thickBot="1">
      <c r="A212" s="661" t="s">
        <v>519</v>
      </c>
      <c r="B212" s="661" t="s">
        <v>387</v>
      </c>
      <c r="C212" s="662" t="s">
        <v>520</v>
      </c>
      <c r="D212" s="646">
        <v>44766.120947488831</v>
      </c>
    </row>
    <row r="213" spans="1:4" ht="16.5" thickTop="1" thickBot="1">
      <c r="A213" s="661" t="s">
        <v>515</v>
      </c>
      <c r="B213" s="661" t="s">
        <v>387</v>
      </c>
      <c r="C213" s="662" t="s">
        <v>516</v>
      </c>
      <c r="D213" s="646">
        <v>60548.416887526022</v>
      </c>
    </row>
    <row r="214" spans="1:4" ht="16.5" thickTop="1" thickBot="1">
      <c r="A214" s="661" t="s">
        <v>513</v>
      </c>
      <c r="B214" s="661" t="s">
        <v>387</v>
      </c>
      <c r="C214" s="662" t="s">
        <v>514</v>
      </c>
      <c r="D214" s="646">
        <v>46172.41635838068</v>
      </c>
    </row>
    <row r="215" spans="1:4" ht="16.5" thickTop="1" thickBot="1">
      <c r="A215" s="661" t="s">
        <v>521</v>
      </c>
      <c r="B215" s="661" t="s">
        <v>387</v>
      </c>
      <c r="C215" s="662" t="s">
        <v>522</v>
      </c>
      <c r="D215" s="646">
        <v>76161.720720986443</v>
      </c>
    </row>
    <row r="216" spans="1:4" ht="16.5" thickTop="1" thickBot="1">
      <c r="A216" s="661" t="s">
        <v>525</v>
      </c>
      <c r="B216" s="661" t="s">
        <v>387</v>
      </c>
      <c r="C216" s="662" t="s">
        <v>526</v>
      </c>
      <c r="D216" s="646">
        <v>80358.544559813527</v>
      </c>
    </row>
    <row r="217" spans="1:4" ht="16.5" thickTop="1" thickBot="1">
      <c r="A217" s="661" t="s">
        <v>527</v>
      </c>
      <c r="B217" s="661" t="s">
        <v>387</v>
      </c>
      <c r="C217" s="662" t="s">
        <v>528</v>
      </c>
      <c r="D217" s="646">
        <v>79228.200005889419</v>
      </c>
    </row>
    <row r="218" spans="1:4" ht="16.5" thickTop="1" thickBot="1">
      <c r="A218" s="661" t="s">
        <v>529</v>
      </c>
      <c r="B218" s="661" t="s">
        <v>387</v>
      </c>
      <c r="C218" s="662" t="s">
        <v>530</v>
      </c>
      <c r="D218" s="646">
        <v>78285.873159944793</v>
      </c>
    </row>
    <row r="219" spans="1:4" ht="16.5" thickTop="1" thickBot="1">
      <c r="A219" s="661" t="s">
        <v>531</v>
      </c>
      <c r="B219" s="661" t="s">
        <v>387</v>
      </c>
      <c r="C219" s="662" t="s">
        <v>532</v>
      </c>
      <c r="D219" s="646">
        <v>77452.104157297814</v>
      </c>
    </row>
    <row r="220" spans="1:4" ht="16.5" thickTop="1" thickBot="1">
      <c r="A220" s="661" t="s">
        <v>523</v>
      </c>
      <c r="B220" s="661" t="s">
        <v>387</v>
      </c>
      <c r="C220" s="662" t="s">
        <v>524</v>
      </c>
      <c r="D220" s="646">
        <v>15132.068033274913</v>
      </c>
    </row>
    <row r="221" spans="1:4" ht="16.5" thickTop="1" thickBot="1">
      <c r="A221" s="661" t="s">
        <v>533</v>
      </c>
      <c r="B221" s="661" t="s">
        <v>387</v>
      </c>
      <c r="C221" s="662" t="s">
        <v>534</v>
      </c>
      <c r="D221" s="646">
        <v>50773.734378641842</v>
      </c>
    </row>
    <row r="222" spans="1:4" ht="16.5" thickTop="1" thickBot="1">
      <c r="A222" s="661" t="s">
        <v>540</v>
      </c>
      <c r="B222" s="661" t="s">
        <v>387</v>
      </c>
      <c r="C222" s="662" t="s">
        <v>541</v>
      </c>
      <c r="D222" s="646">
        <v>26403.058134828916</v>
      </c>
    </row>
    <row r="223" spans="1:4" ht="16.5" thickTop="1" thickBot="1">
      <c r="A223" s="661" t="s">
        <v>551</v>
      </c>
      <c r="B223" s="661" t="s">
        <v>387</v>
      </c>
      <c r="C223" s="662" t="s">
        <v>1856</v>
      </c>
      <c r="D223" s="646">
        <v>7837.4286248816088</v>
      </c>
    </row>
    <row r="224" spans="1:4" ht="16.5" thickTop="1" thickBot="1">
      <c r="A224" s="661" t="s">
        <v>535</v>
      </c>
      <c r="B224" s="661" t="s">
        <v>387</v>
      </c>
      <c r="C224" s="662" t="s">
        <v>2279</v>
      </c>
      <c r="D224" s="646">
        <v>76161.720720986443</v>
      </c>
    </row>
    <row r="225" spans="1:4" ht="16.5" thickTop="1" thickBot="1">
      <c r="A225" s="661" t="s">
        <v>536</v>
      </c>
      <c r="B225" s="661" t="s">
        <v>387</v>
      </c>
      <c r="C225" s="662" t="s">
        <v>2280</v>
      </c>
      <c r="D225" s="646">
        <v>58427.621907638742</v>
      </c>
    </row>
    <row r="226" spans="1:4" ht="16.5" thickTop="1" thickBot="1">
      <c r="A226" s="661" t="s">
        <v>537</v>
      </c>
      <c r="B226" s="661" t="s">
        <v>387</v>
      </c>
      <c r="C226" s="662" t="s">
        <v>1919</v>
      </c>
      <c r="D226" s="646">
        <v>57578.184762660145</v>
      </c>
    </row>
    <row r="227" spans="1:4" ht="16.5" thickTop="1" thickBot="1">
      <c r="A227" s="661" t="s">
        <v>538</v>
      </c>
      <c r="B227" s="661" t="s">
        <v>387</v>
      </c>
      <c r="C227" s="662" t="s">
        <v>2281</v>
      </c>
      <c r="D227" s="646">
        <v>76161.720720986443</v>
      </c>
    </row>
    <row r="228" spans="1:4" ht="16.5" thickTop="1" thickBot="1">
      <c r="A228" s="661" t="s">
        <v>539</v>
      </c>
      <c r="B228" s="661" t="s">
        <v>387</v>
      </c>
      <c r="C228" s="662" t="s">
        <v>2282</v>
      </c>
      <c r="D228" s="646">
        <v>60195.883685064553</v>
      </c>
    </row>
    <row r="229" spans="1:4" ht="16.5" thickTop="1" thickBot="1">
      <c r="A229" s="661" t="s">
        <v>542</v>
      </c>
      <c r="B229" s="661" t="s">
        <v>387</v>
      </c>
      <c r="C229" s="662" t="s">
        <v>543</v>
      </c>
      <c r="D229" s="646">
        <v>76161.720720986443</v>
      </c>
    </row>
    <row r="230" spans="1:4" ht="16.5" thickTop="1" thickBot="1">
      <c r="A230" s="661" t="s">
        <v>544</v>
      </c>
      <c r="B230" s="661" t="s">
        <v>387</v>
      </c>
      <c r="C230" s="662" t="s">
        <v>545</v>
      </c>
      <c r="D230" s="646">
        <v>46920.490518086728</v>
      </c>
    </row>
    <row r="231" spans="1:4" ht="16.5" thickTop="1" thickBot="1">
      <c r="A231" s="661" t="s">
        <v>517</v>
      </c>
      <c r="B231" s="661" t="s">
        <v>387</v>
      </c>
      <c r="C231" s="662" t="s">
        <v>518</v>
      </c>
      <c r="D231" s="646">
        <v>53625.336282996876</v>
      </c>
    </row>
    <row r="232" spans="1:4" ht="16.5" thickTop="1" thickBot="1">
      <c r="A232" s="661" t="s">
        <v>546</v>
      </c>
      <c r="B232" s="661" t="s">
        <v>387</v>
      </c>
      <c r="C232" s="662" t="s">
        <v>547</v>
      </c>
      <c r="D232" s="646">
        <v>76161.720720986443</v>
      </c>
    </row>
    <row r="233" spans="1:4" ht="16.5" thickTop="1" thickBot="1">
      <c r="A233" s="661" t="s">
        <v>548</v>
      </c>
      <c r="B233" s="661" t="s">
        <v>387</v>
      </c>
      <c r="C233" s="662" t="s">
        <v>549</v>
      </c>
      <c r="D233" s="646">
        <v>51310.9278300117</v>
      </c>
    </row>
    <row r="234" spans="1:4" ht="16.5" thickTop="1" thickBot="1">
      <c r="A234" s="661" t="s">
        <v>550</v>
      </c>
      <c r="B234" s="661" t="s">
        <v>387</v>
      </c>
      <c r="C234" s="662" t="s">
        <v>2283</v>
      </c>
      <c r="D234" s="646">
        <v>43646.967923801618</v>
      </c>
    </row>
    <row r="235" spans="1:4" ht="16.5" thickTop="1" thickBot="1">
      <c r="A235" s="661" t="s">
        <v>552</v>
      </c>
      <c r="B235" s="661" t="s">
        <v>144</v>
      </c>
      <c r="C235" s="662" t="s">
        <v>553</v>
      </c>
      <c r="D235" s="646">
        <v>1601.5079768964131</v>
      </c>
    </row>
    <row r="236" spans="1:4" ht="16.5" thickTop="1" thickBot="1">
      <c r="A236" s="661" t="s">
        <v>556</v>
      </c>
      <c r="B236" s="661" t="s">
        <v>387</v>
      </c>
      <c r="C236" s="662" t="s">
        <v>2284</v>
      </c>
      <c r="D236" s="646">
        <v>568514.06789077667</v>
      </c>
    </row>
    <row r="237" spans="1:4" ht="16.5" thickTop="1" thickBot="1">
      <c r="A237" s="661" t="s">
        <v>557</v>
      </c>
      <c r="B237" s="661" t="s">
        <v>387</v>
      </c>
      <c r="C237" s="662" t="s">
        <v>2285</v>
      </c>
      <c r="D237" s="646">
        <v>566582.40977189236</v>
      </c>
    </row>
    <row r="238" spans="1:4" ht="16.5" thickTop="1" thickBot="1">
      <c r="A238" s="661" t="s">
        <v>558</v>
      </c>
      <c r="B238" s="661" t="s">
        <v>387</v>
      </c>
      <c r="C238" s="662" t="s">
        <v>2286</v>
      </c>
      <c r="D238" s="646">
        <v>599775.3693014317</v>
      </c>
    </row>
    <row r="239" spans="1:4" ht="16.5" thickTop="1" thickBot="1">
      <c r="A239" s="661" t="s">
        <v>570</v>
      </c>
      <c r="B239" s="661" t="s">
        <v>571</v>
      </c>
      <c r="C239" s="662" t="s">
        <v>572</v>
      </c>
      <c r="D239" s="646">
        <v>530750.48741249868</v>
      </c>
    </row>
    <row r="240" spans="1:4" ht="16.5" thickTop="1" thickBot="1">
      <c r="A240" s="661" t="s">
        <v>559</v>
      </c>
      <c r="B240" s="661" t="s">
        <v>387</v>
      </c>
      <c r="C240" s="662" t="s">
        <v>1920</v>
      </c>
      <c r="D240" s="646">
        <v>530750.48741249868</v>
      </c>
    </row>
    <row r="241" spans="1:4" ht="16.5" thickTop="1" thickBot="1">
      <c r="A241" s="661" t="s">
        <v>560</v>
      </c>
      <c r="B241" s="661" t="s">
        <v>387</v>
      </c>
      <c r="C241" s="662" t="s">
        <v>2011</v>
      </c>
      <c r="D241" s="646">
        <v>530750.48741249868</v>
      </c>
    </row>
    <row r="242" spans="1:4" ht="16.5" thickTop="1" thickBot="1">
      <c r="A242" s="663" t="s">
        <v>2013</v>
      </c>
      <c r="B242" s="661" t="s">
        <v>387</v>
      </c>
      <c r="C242" s="662" t="s">
        <v>2012</v>
      </c>
      <c r="D242" s="647">
        <v>543314.09925641143</v>
      </c>
    </row>
    <row r="243" spans="1:4" ht="16.5" thickTop="1" thickBot="1">
      <c r="A243" s="661" t="s">
        <v>561</v>
      </c>
      <c r="B243" s="661" t="s">
        <v>387</v>
      </c>
      <c r="C243" s="662" t="s">
        <v>562</v>
      </c>
      <c r="D243" s="646">
        <v>758321.3015551056</v>
      </c>
    </row>
    <row r="244" spans="1:4" ht="16.5" thickTop="1" thickBot="1">
      <c r="A244" s="661" t="s">
        <v>563</v>
      </c>
      <c r="B244" s="661" t="s">
        <v>387</v>
      </c>
      <c r="C244" s="662" t="s">
        <v>564</v>
      </c>
      <c r="D244" s="646">
        <v>582551.6042668852</v>
      </c>
    </row>
    <row r="245" spans="1:4" ht="16.5" thickTop="1" thickBot="1">
      <c r="A245" s="661" t="s">
        <v>565</v>
      </c>
      <c r="B245" s="661" t="s">
        <v>387</v>
      </c>
      <c r="C245" s="662" t="s">
        <v>566</v>
      </c>
      <c r="D245" s="646">
        <v>663532.39790786896</v>
      </c>
    </row>
    <row r="246" spans="1:4" ht="16.5" thickTop="1" thickBot="1">
      <c r="A246" s="661" t="s">
        <v>567</v>
      </c>
      <c r="B246" s="661" t="s">
        <v>387</v>
      </c>
      <c r="C246" s="662" t="s">
        <v>2014</v>
      </c>
      <c r="D246" s="646">
        <v>530750.48741249868</v>
      </c>
    </row>
    <row r="247" spans="1:4" ht="16.5" thickTop="1" thickBot="1">
      <c r="A247" s="661" t="s">
        <v>568</v>
      </c>
      <c r="B247" s="661" t="s">
        <v>387</v>
      </c>
      <c r="C247" s="662" t="s">
        <v>569</v>
      </c>
      <c r="D247" s="646">
        <v>530750.48741249868</v>
      </c>
    </row>
    <row r="248" spans="1:4" ht="16.5" thickTop="1" thickBot="1">
      <c r="A248" s="661" t="s">
        <v>573</v>
      </c>
      <c r="B248" s="661" t="s">
        <v>387</v>
      </c>
      <c r="C248" s="662" t="s">
        <v>574</v>
      </c>
      <c r="D248" s="646">
        <v>530750.48741249868</v>
      </c>
    </row>
    <row r="249" spans="1:4" ht="16.5" thickTop="1" thickBot="1">
      <c r="A249" s="661" t="s">
        <v>575</v>
      </c>
      <c r="B249" s="661" t="s">
        <v>387</v>
      </c>
      <c r="C249" s="662" t="s">
        <v>576</v>
      </c>
      <c r="D249" s="646">
        <v>530750.48741249868</v>
      </c>
    </row>
    <row r="250" spans="1:4" ht="16.5" thickTop="1" thickBot="1">
      <c r="A250" s="661" t="s">
        <v>577</v>
      </c>
      <c r="B250" s="661" t="s">
        <v>387</v>
      </c>
      <c r="C250" s="662" t="s">
        <v>578</v>
      </c>
      <c r="D250" s="646">
        <v>391625.21757886925</v>
      </c>
    </row>
    <row r="251" spans="1:4" ht="16.5" thickTop="1" thickBot="1">
      <c r="A251" s="661" t="s">
        <v>579</v>
      </c>
      <c r="B251" s="661" t="s">
        <v>387</v>
      </c>
      <c r="C251" s="662" t="s">
        <v>580</v>
      </c>
      <c r="D251" s="646">
        <v>396218.22158808156</v>
      </c>
    </row>
    <row r="252" spans="1:4" ht="16.5" thickTop="1" thickBot="1">
      <c r="A252" s="661" t="s">
        <v>581</v>
      </c>
      <c r="B252" s="661" t="s">
        <v>387</v>
      </c>
      <c r="C252" s="662" t="s">
        <v>2287</v>
      </c>
      <c r="D252" s="646">
        <v>419912.92940558738</v>
      </c>
    </row>
    <row r="253" spans="1:4" ht="16.5" thickTop="1" thickBot="1">
      <c r="A253" s="661" t="s">
        <v>582</v>
      </c>
      <c r="B253" s="661" t="s">
        <v>387</v>
      </c>
      <c r="C253" s="662" t="s">
        <v>2288</v>
      </c>
      <c r="D253" s="646">
        <v>375711.98073506064</v>
      </c>
    </row>
    <row r="254" spans="1:4" ht="16.5" thickTop="1" thickBot="1">
      <c r="A254" s="661" t="s">
        <v>584</v>
      </c>
      <c r="B254" s="661" t="s">
        <v>233</v>
      </c>
      <c r="C254" s="662" t="s">
        <v>1921</v>
      </c>
      <c r="D254" s="646">
        <v>25055.5978943095</v>
      </c>
    </row>
    <row r="255" spans="1:4" ht="16.5" thickTop="1" thickBot="1">
      <c r="A255" s="661" t="s">
        <v>583</v>
      </c>
      <c r="B255" s="661" t="s">
        <v>387</v>
      </c>
      <c r="C255" s="662" t="s">
        <v>2289</v>
      </c>
      <c r="D255" s="646">
        <v>598896.83417783736</v>
      </c>
    </row>
    <row r="256" spans="1:4" ht="16.5" thickTop="1" thickBot="1">
      <c r="A256" s="661" t="s">
        <v>554</v>
      </c>
      <c r="B256" s="661" t="s">
        <v>387</v>
      </c>
      <c r="C256" s="662" t="s">
        <v>555</v>
      </c>
      <c r="D256" s="646">
        <v>530750.48741249868</v>
      </c>
    </row>
    <row r="257" spans="1:4" ht="16.5" thickTop="1" thickBot="1">
      <c r="A257" s="661" t="s">
        <v>585</v>
      </c>
      <c r="B257" s="661" t="s">
        <v>387</v>
      </c>
      <c r="C257" s="662" t="s">
        <v>586</v>
      </c>
      <c r="D257" s="646">
        <v>564959.63788754598</v>
      </c>
    </row>
    <row r="258" spans="1:4" ht="16.5" thickTop="1" thickBot="1">
      <c r="A258" s="661" t="s">
        <v>587</v>
      </c>
      <c r="B258" s="661" t="s">
        <v>387</v>
      </c>
      <c r="C258" s="662" t="s">
        <v>588</v>
      </c>
      <c r="D258" s="646">
        <v>537419.52028065082</v>
      </c>
    </row>
    <row r="259" spans="1:4" ht="16.5" thickTop="1" thickBot="1">
      <c r="A259" s="661" t="s">
        <v>497</v>
      </c>
      <c r="B259" s="661" t="s">
        <v>387</v>
      </c>
      <c r="C259" s="662" t="s">
        <v>498</v>
      </c>
      <c r="D259" s="646">
        <v>540183.82824915822</v>
      </c>
    </row>
    <row r="260" spans="1:4" ht="16.5" thickTop="1" thickBot="1">
      <c r="A260" s="661" t="s">
        <v>1669</v>
      </c>
      <c r="B260" s="661" t="s">
        <v>387</v>
      </c>
      <c r="C260" s="662" t="s">
        <v>1670</v>
      </c>
      <c r="D260" s="646">
        <v>479485.44485645823</v>
      </c>
    </row>
    <row r="261" spans="1:4" ht="16.5" thickTop="1" thickBot="1">
      <c r="A261" s="661" t="s">
        <v>499</v>
      </c>
      <c r="B261" s="661" t="s">
        <v>377</v>
      </c>
      <c r="C261" s="662" t="s">
        <v>500</v>
      </c>
      <c r="D261" s="646">
        <v>3354.1016119906012</v>
      </c>
    </row>
    <row r="262" spans="1:4" ht="31.5" thickTop="1" thickBot="1">
      <c r="A262" s="661" t="s">
        <v>589</v>
      </c>
      <c r="B262" s="661" t="s">
        <v>377</v>
      </c>
      <c r="C262" s="662" t="s">
        <v>2290</v>
      </c>
      <c r="D262" s="646">
        <v>3481.6850566909438</v>
      </c>
    </row>
    <row r="263" spans="1:4" ht="16.5" thickTop="1" thickBot="1">
      <c r="A263" s="661" t="s">
        <v>590</v>
      </c>
      <c r="B263" s="661" t="s">
        <v>233</v>
      </c>
      <c r="C263" s="662" t="s">
        <v>2291</v>
      </c>
      <c r="D263" s="646">
        <v>77649.075089466744</v>
      </c>
    </row>
    <row r="264" spans="1:4" ht="16.5" thickTop="1" thickBot="1">
      <c r="A264" s="661" t="s">
        <v>591</v>
      </c>
      <c r="B264" s="661" t="s">
        <v>377</v>
      </c>
      <c r="C264" s="662" t="s">
        <v>2292</v>
      </c>
      <c r="D264" s="646">
        <v>13768.939650423878</v>
      </c>
    </row>
    <row r="265" spans="1:4" ht="16.5" thickTop="1" thickBot="1">
      <c r="A265" s="661" t="s">
        <v>592</v>
      </c>
      <c r="B265" s="661" t="s">
        <v>144</v>
      </c>
      <c r="C265" s="662" t="s">
        <v>2293</v>
      </c>
      <c r="D265" s="646">
        <v>9767.9675907420642</v>
      </c>
    </row>
    <row r="266" spans="1:4" ht="16.5" thickTop="1" thickBot="1">
      <c r="A266" s="661" t="s">
        <v>593</v>
      </c>
      <c r="B266" s="661" t="s">
        <v>92</v>
      </c>
      <c r="C266" s="662" t="s">
        <v>2294</v>
      </c>
      <c r="D266" s="646">
        <v>46049.789465658076</v>
      </c>
    </row>
    <row r="267" spans="1:4" ht="16.5" thickTop="1" thickBot="1">
      <c r="A267" s="661" t="s">
        <v>594</v>
      </c>
      <c r="B267" s="661" t="s">
        <v>92</v>
      </c>
      <c r="C267" s="662" t="s">
        <v>2295</v>
      </c>
      <c r="D267" s="646">
        <v>76161.720720986443</v>
      </c>
    </row>
    <row r="268" spans="1:4" ht="16.5" thickTop="1" thickBot="1">
      <c r="A268" s="661" t="s">
        <v>595</v>
      </c>
      <c r="B268" s="661" t="s">
        <v>92</v>
      </c>
      <c r="C268" s="662" t="s">
        <v>2296</v>
      </c>
      <c r="D268" s="646">
        <v>87868.061348754782</v>
      </c>
    </row>
    <row r="269" spans="1:4" ht="16.5" thickTop="1" thickBot="1">
      <c r="A269" s="661" t="s">
        <v>596</v>
      </c>
      <c r="B269" s="661" t="s">
        <v>377</v>
      </c>
      <c r="C269" s="662" t="s">
        <v>597</v>
      </c>
      <c r="D269" s="646">
        <v>70718.160413771795</v>
      </c>
    </row>
    <row r="270" spans="1:4" ht="16.5" thickTop="1" thickBot="1">
      <c r="A270" s="661" t="s">
        <v>599</v>
      </c>
      <c r="B270" s="661" t="s">
        <v>144</v>
      </c>
      <c r="C270" s="662" t="s">
        <v>600</v>
      </c>
      <c r="D270" s="646">
        <v>199708.38046488984</v>
      </c>
    </row>
    <row r="271" spans="1:4" ht="16.5" thickTop="1" thickBot="1">
      <c r="A271" s="661" t="s">
        <v>601</v>
      </c>
      <c r="B271" s="661" t="s">
        <v>387</v>
      </c>
      <c r="C271" s="662" t="s">
        <v>1922</v>
      </c>
      <c r="D271" s="646">
        <v>68482.09267244472</v>
      </c>
    </row>
    <row r="272" spans="1:4" ht="16.5" thickTop="1" thickBot="1">
      <c r="A272" s="661" t="s">
        <v>598</v>
      </c>
      <c r="B272" s="661" t="s">
        <v>387</v>
      </c>
      <c r="C272" s="662" t="s">
        <v>2297</v>
      </c>
      <c r="D272" s="646">
        <v>66108.369109204141</v>
      </c>
    </row>
    <row r="273" spans="1:4" ht="16.5" thickTop="1" thickBot="1">
      <c r="A273" s="661" t="s">
        <v>602</v>
      </c>
      <c r="B273" s="661" t="s">
        <v>387</v>
      </c>
      <c r="C273" s="662" t="s">
        <v>2298</v>
      </c>
      <c r="D273" s="646">
        <v>69634.820286842558</v>
      </c>
    </row>
    <row r="274" spans="1:4" ht="16.5" thickTop="1" thickBot="1">
      <c r="A274" s="661" t="s">
        <v>603</v>
      </c>
      <c r="B274" s="661" t="s">
        <v>144</v>
      </c>
      <c r="C274" s="662" t="s">
        <v>2299</v>
      </c>
      <c r="D274" s="646">
        <v>84622.517580061831</v>
      </c>
    </row>
    <row r="275" spans="1:4" ht="16.5" thickTop="1" thickBot="1">
      <c r="A275" s="661" t="s">
        <v>604</v>
      </c>
      <c r="B275" s="661" t="s">
        <v>144</v>
      </c>
      <c r="C275" s="662" t="s">
        <v>2300</v>
      </c>
      <c r="D275" s="646">
        <v>67698.685555863674</v>
      </c>
    </row>
    <row r="276" spans="1:4" ht="16.5" thickTop="1" thickBot="1">
      <c r="A276" s="661" t="s">
        <v>605</v>
      </c>
      <c r="B276" s="661" t="s">
        <v>606</v>
      </c>
      <c r="C276" s="662" t="s">
        <v>2301</v>
      </c>
      <c r="D276" s="646">
        <v>129473.6941573509</v>
      </c>
    </row>
    <row r="277" spans="1:4" ht="16.5" thickTop="1" thickBot="1">
      <c r="A277" s="661" t="s">
        <v>607</v>
      </c>
      <c r="B277" s="661" t="s">
        <v>606</v>
      </c>
      <c r="C277" s="662" t="s">
        <v>1923</v>
      </c>
      <c r="D277" s="646">
        <v>93285.881136424607</v>
      </c>
    </row>
    <row r="278" spans="1:4" ht="16.5" thickTop="1" thickBot="1">
      <c r="A278" s="661" t="s">
        <v>608</v>
      </c>
      <c r="B278" s="661" t="s">
        <v>606</v>
      </c>
      <c r="C278" s="662" t="s">
        <v>609</v>
      </c>
      <c r="D278" s="646">
        <v>36568.5537558375</v>
      </c>
    </row>
    <row r="279" spans="1:4" ht="16.5" thickTop="1" thickBot="1">
      <c r="A279" s="661" t="s">
        <v>501</v>
      </c>
      <c r="B279" s="661" t="s">
        <v>141</v>
      </c>
      <c r="C279" s="662" t="s">
        <v>502</v>
      </c>
      <c r="D279" s="646">
        <v>58485.060720615533</v>
      </c>
    </row>
    <row r="280" spans="1:4" ht="16.5" thickTop="1" thickBot="1">
      <c r="A280" s="661" t="s">
        <v>503</v>
      </c>
      <c r="B280" s="661" t="s">
        <v>141</v>
      </c>
      <c r="C280" s="662" t="s">
        <v>504</v>
      </c>
      <c r="D280" s="646">
        <v>69390.844927678743</v>
      </c>
    </row>
    <row r="281" spans="1:4" ht="16.5" thickTop="1" thickBot="1">
      <c r="A281" s="661" t="s">
        <v>610</v>
      </c>
      <c r="B281" s="661" t="s">
        <v>92</v>
      </c>
      <c r="C281" s="662" t="s">
        <v>2302</v>
      </c>
      <c r="D281" s="646">
        <v>87938.567989247065</v>
      </c>
    </row>
    <row r="282" spans="1:4" ht="16.5" thickTop="1" thickBot="1">
      <c r="A282" s="661" t="s">
        <v>611</v>
      </c>
      <c r="B282" s="661" t="s">
        <v>377</v>
      </c>
      <c r="C282" s="662" t="s">
        <v>2303</v>
      </c>
      <c r="D282" s="646">
        <v>14246.817991538321</v>
      </c>
    </row>
    <row r="283" spans="1:4" ht="16.5" thickTop="1" thickBot="1">
      <c r="A283" s="661" t="s">
        <v>612</v>
      </c>
      <c r="B283" s="661" t="s">
        <v>144</v>
      </c>
      <c r="C283" s="662" t="s">
        <v>2304</v>
      </c>
      <c r="D283" s="646">
        <v>8136.2424822060966</v>
      </c>
    </row>
    <row r="284" spans="1:4" ht="16.5" thickTop="1" thickBot="1">
      <c r="A284" s="661" t="s">
        <v>613</v>
      </c>
      <c r="B284" s="661" t="s">
        <v>92</v>
      </c>
      <c r="C284" s="662" t="s">
        <v>614</v>
      </c>
      <c r="D284" s="646">
        <v>16924.951177221839</v>
      </c>
    </row>
    <row r="285" spans="1:4" ht="16.5" thickTop="1" thickBot="1">
      <c r="A285" s="661" t="s">
        <v>615</v>
      </c>
      <c r="B285" s="661" t="s">
        <v>92</v>
      </c>
      <c r="C285" s="662" t="s">
        <v>2305</v>
      </c>
      <c r="D285" s="646">
        <v>165861.83556951716</v>
      </c>
    </row>
    <row r="286" spans="1:4" ht="16.5" thickTop="1" thickBot="1">
      <c r="A286" s="661" t="s">
        <v>616</v>
      </c>
      <c r="B286" s="661" t="s">
        <v>92</v>
      </c>
      <c r="C286" s="662" t="s">
        <v>617</v>
      </c>
      <c r="D286" s="646">
        <v>148789.15619316866</v>
      </c>
    </row>
    <row r="287" spans="1:4" ht="16.5" thickTop="1" thickBot="1">
      <c r="A287" s="661" t="s">
        <v>620</v>
      </c>
      <c r="B287" s="661" t="s">
        <v>92</v>
      </c>
      <c r="C287" s="662" t="s">
        <v>621</v>
      </c>
      <c r="D287" s="646">
        <v>39170.355829052729</v>
      </c>
    </row>
    <row r="288" spans="1:4" ht="16.5" thickTop="1" thickBot="1">
      <c r="A288" s="661" t="s">
        <v>618</v>
      </c>
      <c r="B288" s="661" t="s">
        <v>92</v>
      </c>
      <c r="C288" s="662" t="s">
        <v>2306</v>
      </c>
      <c r="D288" s="646">
        <v>44231.327974674357</v>
      </c>
    </row>
    <row r="289" spans="1:4" ht="16.5" thickTop="1" thickBot="1">
      <c r="A289" s="661" t="s">
        <v>619</v>
      </c>
      <c r="B289" s="661" t="s">
        <v>92</v>
      </c>
      <c r="C289" s="662" t="s">
        <v>2307</v>
      </c>
      <c r="D289" s="646">
        <v>194635.25980851564</v>
      </c>
    </row>
    <row r="290" spans="1:4" ht="16.5" thickTop="1" thickBot="1">
      <c r="A290" s="661" t="s">
        <v>622</v>
      </c>
      <c r="B290" s="661" t="s">
        <v>454</v>
      </c>
      <c r="C290" s="662" t="s">
        <v>623</v>
      </c>
      <c r="D290" s="646">
        <v>3023.1939282273065</v>
      </c>
    </row>
    <row r="291" spans="1:4" ht="16.5" thickTop="1" thickBot="1">
      <c r="A291" s="661" t="s">
        <v>624</v>
      </c>
      <c r="B291" s="661" t="s">
        <v>422</v>
      </c>
      <c r="C291" s="662" t="s">
        <v>1924</v>
      </c>
      <c r="D291" s="646">
        <v>98672.364639431209</v>
      </c>
    </row>
    <row r="292" spans="1:4" ht="16.5" thickTop="1" thickBot="1">
      <c r="A292" s="661" t="s">
        <v>625</v>
      </c>
      <c r="B292" s="661" t="s">
        <v>377</v>
      </c>
      <c r="C292" s="662" t="s">
        <v>2308</v>
      </c>
      <c r="D292" s="646">
        <v>4244.9474188456288</v>
      </c>
    </row>
    <row r="293" spans="1:4" ht="16.5" thickTop="1" thickBot="1">
      <c r="A293" s="661" t="s">
        <v>626</v>
      </c>
      <c r="B293" s="661" t="s">
        <v>377</v>
      </c>
      <c r="C293" s="662" t="s">
        <v>1925</v>
      </c>
      <c r="D293" s="646">
        <v>10668.885774810276</v>
      </c>
    </row>
    <row r="294" spans="1:4" ht="16.5" thickTop="1" thickBot="1">
      <c r="A294" s="661" t="s">
        <v>627</v>
      </c>
      <c r="B294" s="661" t="s">
        <v>92</v>
      </c>
      <c r="C294" s="662" t="s">
        <v>628</v>
      </c>
      <c r="D294" s="646">
        <v>3109.0070998030992</v>
      </c>
    </row>
    <row r="295" spans="1:4" ht="16.5" thickTop="1" thickBot="1">
      <c r="A295" s="661" t="s">
        <v>633</v>
      </c>
      <c r="B295" s="661" t="s">
        <v>92</v>
      </c>
      <c r="C295" s="662" t="s">
        <v>1926</v>
      </c>
      <c r="D295" s="646">
        <v>74260.27973374186</v>
      </c>
    </row>
    <row r="296" spans="1:4" ht="16.5" thickTop="1" thickBot="1">
      <c r="A296" s="661" t="s">
        <v>629</v>
      </c>
      <c r="B296" s="661" t="s">
        <v>92</v>
      </c>
      <c r="C296" s="662" t="s">
        <v>630</v>
      </c>
      <c r="D296" s="646">
        <v>101548.58791030735</v>
      </c>
    </row>
    <row r="297" spans="1:4" ht="16.5" thickTop="1" thickBot="1">
      <c r="A297" s="661" t="s">
        <v>631</v>
      </c>
      <c r="B297" s="661" t="s">
        <v>92</v>
      </c>
      <c r="C297" s="662" t="s">
        <v>632</v>
      </c>
      <c r="D297" s="646">
        <v>75872.979240875138</v>
      </c>
    </row>
    <row r="298" spans="1:4" ht="16.5" thickTop="1" thickBot="1">
      <c r="A298" s="661" t="s">
        <v>646</v>
      </c>
      <c r="B298" s="661" t="s">
        <v>144</v>
      </c>
      <c r="C298" s="662" t="s">
        <v>647</v>
      </c>
      <c r="D298" s="646">
        <v>5822.9531822446097</v>
      </c>
    </row>
    <row r="299" spans="1:4" ht="16.5" thickTop="1" thickBot="1">
      <c r="A299" s="661" t="s">
        <v>634</v>
      </c>
      <c r="B299" s="661" t="s">
        <v>377</v>
      </c>
      <c r="C299" s="662" t="s">
        <v>635</v>
      </c>
      <c r="D299" s="646">
        <v>74367.718424015824</v>
      </c>
    </row>
    <row r="300" spans="1:4" ht="16.5" thickTop="1" thickBot="1">
      <c r="A300" s="661" t="s">
        <v>650</v>
      </c>
      <c r="B300" s="661" t="s">
        <v>377</v>
      </c>
      <c r="C300" s="662" t="s">
        <v>651</v>
      </c>
      <c r="D300" s="646">
        <v>29974.275433414838</v>
      </c>
    </row>
    <row r="301" spans="1:4" ht="31.5" thickTop="1" thickBot="1">
      <c r="A301" s="661" t="s">
        <v>652</v>
      </c>
      <c r="B301" s="661" t="s">
        <v>92</v>
      </c>
      <c r="C301" s="662" t="s">
        <v>2309</v>
      </c>
      <c r="D301" s="646">
        <v>327149.6927312247</v>
      </c>
    </row>
    <row r="302" spans="1:4" ht="31.5" thickTop="1" thickBot="1">
      <c r="A302" s="661" t="s">
        <v>653</v>
      </c>
      <c r="B302" s="661" t="s">
        <v>92</v>
      </c>
      <c r="C302" s="662" t="s">
        <v>2310</v>
      </c>
      <c r="D302" s="646">
        <v>274856.14854641561</v>
      </c>
    </row>
    <row r="303" spans="1:4" ht="31.5" thickTop="1" thickBot="1">
      <c r="A303" s="661" t="s">
        <v>654</v>
      </c>
      <c r="B303" s="661" t="s">
        <v>92</v>
      </c>
      <c r="C303" s="662" t="s">
        <v>2311</v>
      </c>
      <c r="D303" s="646">
        <v>266450.19018550089</v>
      </c>
    </row>
    <row r="304" spans="1:4" ht="31.5" thickTop="1" thickBot="1">
      <c r="A304" s="661" t="s">
        <v>655</v>
      </c>
      <c r="B304" s="661" t="s">
        <v>92</v>
      </c>
      <c r="C304" s="662" t="s">
        <v>2312</v>
      </c>
      <c r="D304" s="646">
        <v>336295.41124079673</v>
      </c>
    </row>
    <row r="305" spans="1:4" ht="31.5" thickTop="1" thickBot="1">
      <c r="A305" s="661" t="s">
        <v>656</v>
      </c>
      <c r="B305" s="661" t="s">
        <v>92</v>
      </c>
      <c r="C305" s="662" t="s">
        <v>2313</v>
      </c>
      <c r="D305" s="646">
        <v>237195.53014631695</v>
      </c>
    </row>
    <row r="306" spans="1:4" ht="31.5" thickTop="1" thickBot="1">
      <c r="A306" s="661" t="s">
        <v>657</v>
      </c>
      <c r="B306" s="661" t="s">
        <v>233</v>
      </c>
      <c r="C306" s="662" t="s">
        <v>2314</v>
      </c>
      <c r="D306" s="646">
        <v>361902.75157578394</v>
      </c>
    </row>
    <row r="307" spans="1:4" ht="16.5" thickTop="1" thickBot="1">
      <c r="A307" s="661" t="s">
        <v>658</v>
      </c>
      <c r="B307" s="661" t="s">
        <v>92</v>
      </c>
      <c r="C307" s="662" t="s">
        <v>659</v>
      </c>
      <c r="D307" s="646">
        <v>194587.13622849708</v>
      </c>
    </row>
    <row r="308" spans="1:4" ht="16.5" thickTop="1" thickBot="1">
      <c r="A308" s="661" t="s">
        <v>636</v>
      </c>
      <c r="B308" s="661" t="s">
        <v>377</v>
      </c>
      <c r="C308" s="662" t="s">
        <v>637</v>
      </c>
      <c r="D308" s="646">
        <v>29895.934721756734</v>
      </c>
    </row>
    <row r="309" spans="1:4" ht="16.5" thickTop="1" thickBot="1">
      <c r="A309" s="661" t="s">
        <v>642</v>
      </c>
      <c r="B309" s="661" t="s">
        <v>377</v>
      </c>
      <c r="C309" s="662" t="s">
        <v>643</v>
      </c>
      <c r="D309" s="646">
        <v>8725.4785537413482</v>
      </c>
    </row>
    <row r="310" spans="1:4" ht="16.5" thickTop="1" thickBot="1">
      <c r="A310" s="661" t="s">
        <v>640</v>
      </c>
      <c r="B310" s="661" t="s">
        <v>377</v>
      </c>
      <c r="C310" s="662" t="s">
        <v>641</v>
      </c>
      <c r="D310" s="646">
        <v>19304.871969104399</v>
      </c>
    </row>
    <row r="311" spans="1:4" ht="16.5" thickTop="1" thickBot="1">
      <c r="A311" s="661" t="s">
        <v>638</v>
      </c>
      <c r="B311" s="661" t="s">
        <v>377</v>
      </c>
      <c r="C311" s="662" t="s">
        <v>639</v>
      </c>
      <c r="D311" s="646">
        <v>96774.799031849834</v>
      </c>
    </row>
    <row r="312" spans="1:4" ht="16.5" thickTop="1" thickBot="1">
      <c r="A312" s="661" t="s">
        <v>644</v>
      </c>
      <c r="B312" s="661" t="s">
        <v>377</v>
      </c>
      <c r="C312" s="662" t="s">
        <v>645</v>
      </c>
      <c r="D312" s="646">
        <v>20315.863197687497</v>
      </c>
    </row>
    <row r="313" spans="1:4" ht="16.5" thickTop="1" thickBot="1">
      <c r="A313" s="661" t="s">
        <v>660</v>
      </c>
      <c r="B313" s="661" t="s">
        <v>377</v>
      </c>
      <c r="C313" s="662" t="s">
        <v>661</v>
      </c>
      <c r="D313" s="646">
        <v>13386.189316322849</v>
      </c>
    </row>
    <row r="314" spans="1:4" ht="16.5" thickTop="1" thickBot="1">
      <c r="A314" s="661" t="s">
        <v>662</v>
      </c>
      <c r="B314" s="661" t="s">
        <v>377</v>
      </c>
      <c r="C314" s="662" t="s">
        <v>663</v>
      </c>
      <c r="D314" s="646">
        <v>11191.530236872208</v>
      </c>
    </row>
    <row r="315" spans="1:4" ht="16.5" thickTop="1" thickBot="1">
      <c r="A315" s="661" t="s">
        <v>667</v>
      </c>
      <c r="B315" s="661" t="s">
        <v>377</v>
      </c>
      <c r="C315" s="662" t="s">
        <v>2315</v>
      </c>
      <c r="D315" s="646">
        <v>18715.596015121399</v>
      </c>
    </row>
    <row r="316" spans="1:4" ht="16.5" thickTop="1" thickBot="1">
      <c r="A316" s="661" t="s">
        <v>664</v>
      </c>
      <c r="B316" s="661" t="s">
        <v>92</v>
      </c>
      <c r="C316" s="662" t="s">
        <v>2316</v>
      </c>
      <c r="D316" s="646">
        <v>25996.91730642266</v>
      </c>
    </row>
    <row r="317" spans="1:4" ht="16.5" thickTop="1" thickBot="1">
      <c r="A317" s="661" t="s">
        <v>665</v>
      </c>
      <c r="B317" s="661" t="s">
        <v>377</v>
      </c>
      <c r="C317" s="662" t="s">
        <v>666</v>
      </c>
      <c r="D317" s="646">
        <v>27861.31452469336</v>
      </c>
    </row>
    <row r="318" spans="1:4" ht="16.5" thickTop="1" thickBot="1">
      <c r="A318" s="661" t="s">
        <v>668</v>
      </c>
      <c r="B318" s="661" t="s">
        <v>606</v>
      </c>
      <c r="C318" s="662" t="s">
        <v>2317</v>
      </c>
      <c r="D318" s="646">
        <v>55640.930878657557</v>
      </c>
    </row>
    <row r="319" spans="1:4" ht="16.5" thickTop="1" thickBot="1">
      <c r="A319" s="661" t="s">
        <v>669</v>
      </c>
      <c r="B319" s="661" t="s">
        <v>92</v>
      </c>
      <c r="C319" s="662" t="s">
        <v>2318</v>
      </c>
      <c r="D319" s="646">
        <v>23874.891454319484</v>
      </c>
    </row>
    <row r="320" spans="1:4" ht="16.5" thickTop="1" thickBot="1">
      <c r="A320" s="661" t="s">
        <v>673</v>
      </c>
      <c r="B320" s="661" t="s">
        <v>92</v>
      </c>
      <c r="C320" s="662" t="s">
        <v>2319</v>
      </c>
      <c r="D320" s="646">
        <v>135398.49026475102</v>
      </c>
    </row>
    <row r="321" spans="1:4" ht="16.5" thickTop="1" thickBot="1">
      <c r="A321" s="661" t="s">
        <v>674</v>
      </c>
      <c r="B321" s="661" t="s">
        <v>92</v>
      </c>
      <c r="C321" s="662" t="s">
        <v>2320</v>
      </c>
      <c r="D321" s="646">
        <v>236945.95902203469</v>
      </c>
    </row>
    <row r="322" spans="1:4" ht="16.5" thickTop="1" thickBot="1">
      <c r="A322" s="661" t="s">
        <v>672</v>
      </c>
      <c r="B322" s="661" t="s">
        <v>92</v>
      </c>
      <c r="C322" s="662" t="s">
        <v>2321</v>
      </c>
      <c r="D322" s="646">
        <v>186172.2246433929</v>
      </c>
    </row>
    <row r="323" spans="1:4" ht="31.5" thickTop="1" thickBot="1">
      <c r="A323" s="661" t="s">
        <v>671</v>
      </c>
      <c r="B323" s="661" t="s">
        <v>92</v>
      </c>
      <c r="C323" s="662" t="s">
        <v>2322</v>
      </c>
      <c r="D323" s="646">
        <v>208220.65836305483</v>
      </c>
    </row>
    <row r="324" spans="1:4" ht="16.5" thickTop="1" thickBot="1">
      <c r="A324" s="661" t="s">
        <v>675</v>
      </c>
      <c r="B324" s="661" t="s">
        <v>92</v>
      </c>
      <c r="C324" s="662" t="s">
        <v>676</v>
      </c>
      <c r="D324" s="646">
        <v>338494.54693234205</v>
      </c>
    </row>
    <row r="325" spans="1:4" ht="16.5" thickTop="1" thickBot="1">
      <c r="A325" s="661" t="s">
        <v>678</v>
      </c>
      <c r="B325" s="661" t="s">
        <v>92</v>
      </c>
      <c r="C325" s="662" t="s">
        <v>679</v>
      </c>
      <c r="D325" s="646">
        <v>16590.324423139366</v>
      </c>
    </row>
    <row r="326" spans="1:4" ht="16.5" thickTop="1" thickBot="1">
      <c r="A326" s="661" t="s">
        <v>670</v>
      </c>
      <c r="B326" s="661" t="s">
        <v>92</v>
      </c>
      <c r="C326" s="662" t="s">
        <v>2323</v>
      </c>
      <c r="D326" s="646">
        <v>30091.786500901995</v>
      </c>
    </row>
    <row r="327" spans="1:4" ht="16.5" thickTop="1" thickBot="1">
      <c r="A327" s="661" t="s">
        <v>677</v>
      </c>
      <c r="B327" s="661" t="s">
        <v>92</v>
      </c>
      <c r="C327" s="662" t="s">
        <v>2324</v>
      </c>
      <c r="D327" s="646">
        <v>18454.833360602268</v>
      </c>
    </row>
    <row r="328" spans="1:4" ht="16.5" thickTop="1" thickBot="1">
      <c r="A328" s="661" t="s">
        <v>680</v>
      </c>
      <c r="B328" s="661" t="s">
        <v>92</v>
      </c>
      <c r="C328" s="662" t="s">
        <v>2325</v>
      </c>
      <c r="D328" s="646">
        <v>106625.06602575259</v>
      </c>
    </row>
    <row r="329" spans="1:4" ht="16.5" thickTop="1" thickBot="1">
      <c r="A329" s="661" t="s">
        <v>681</v>
      </c>
      <c r="B329" s="661" t="s">
        <v>92</v>
      </c>
      <c r="C329" s="662" t="s">
        <v>682</v>
      </c>
      <c r="D329" s="646">
        <v>9158.0291928325278</v>
      </c>
    </row>
    <row r="330" spans="1:4" ht="16.5" thickTop="1" thickBot="1">
      <c r="A330" s="661" t="s">
        <v>683</v>
      </c>
      <c r="B330" s="661" t="s">
        <v>92</v>
      </c>
      <c r="C330" s="662" t="s">
        <v>2326</v>
      </c>
      <c r="D330" s="646">
        <v>41267.648595442581</v>
      </c>
    </row>
    <row r="331" spans="1:4" ht="16.5" thickTop="1" thickBot="1">
      <c r="A331" s="661" t="s">
        <v>684</v>
      </c>
      <c r="B331" s="661" t="s">
        <v>92</v>
      </c>
      <c r="C331" s="662" t="s">
        <v>2327</v>
      </c>
      <c r="D331" s="646">
        <v>2333.4340543878557</v>
      </c>
    </row>
    <row r="332" spans="1:4" ht="16.5" thickTop="1" thickBot="1">
      <c r="A332" s="661" t="s">
        <v>686</v>
      </c>
      <c r="B332" s="661" t="s">
        <v>387</v>
      </c>
      <c r="C332" s="662" t="s">
        <v>687</v>
      </c>
      <c r="D332" s="646">
        <v>42746.049739733404</v>
      </c>
    </row>
    <row r="333" spans="1:4" ht="16.5" thickTop="1" thickBot="1">
      <c r="A333" s="661" t="s">
        <v>685</v>
      </c>
      <c r="B333" s="661" t="s">
        <v>387</v>
      </c>
      <c r="C333" s="662" t="s">
        <v>2328</v>
      </c>
      <c r="D333" s="646">
        <v>30091.786500901995</v>
      </c>
    </row>
    <row r="334" spans="1:4" ht="16.5" thickTop="1" thickBot="1">
      <c r="A334" s="661" t="s">
        <v>690</v>
      </c>
      <c r="B334" s="661" t="s">
        <v>92</v>
      </c>
      <c r="C334" s="662" t="s">
        <v>1929</v>
      </c>
      <c r="D334" s="646">
        <v>1461.6138489355105</v>
      </c>
    </row>
    <row r="335" spans="1:4" ht="16.5" thickTop="1" thickBot="1">
      <c r="A335" s="661" t="s">
        <v>688</v>
      </c>
      <c r="B335" s="661" t="s">
        <v>92</v>
      </c>
      <c r="C335" s="662" t="s">
        <v>689</v>
      </c>
      <c r="D335" s="646">
        <v>5193.9891829323915</v>
      </c>
    </row>
    <row r="336" spans="1:4" ht="16.5" thickTop="1" thickBot="1">
      <c r="A336" s="661" t="s">
        <v>691</v>
      </c>
      <c r="B336" s="661" t="s">
        <v>377</v>
      </c>
      <c r="C336" s="662" t="s">
        <v>692</v>
      </c>
      <c r="D336" s="646">
        <v>5759.1614598944379</v>
      </c>
    </row>
    <row r="337" spans="1:4" ht="16.5" thickTop="1" thickBot="1">
      <c r="A337" s="661" t="s">
        <v>696</v>
      </c>
      <c r="B337" s="661" t="s">
        <v>92</v>
      </c>
      <c r="C337" s="662" t="s">
        <v>697</v>
      </c>
      <c r="D337" s="646">
        <v>494202.30711794511</v>
      </c>
    </row>
    <row r="338" spans="1:4" ht="16.5" thickTop="1" thickBot="1">
      <c r="A338" s="661" t="s">
        <v>694</v>
      </c>
      <c r="B338" s="661" t="s">
        <v>92</v>
      </c>
      <c r="C338" s="662" t="s">
        <v>695</v>
      </c>
      <c r="D338" s="646">
        <v>93085.552745184585</v>
      </c>
    </row>
    <row r="339" spans="1:4" ht="16.5" thickTop="1" thickBot="1">
      <c r="A339" s="661" t="s">
        <v>693</v>
      </c>
      <c r="B339" s="661" t="s">
        <v>144</v>
      </c>
      <c r="C339" s="662" t="s">
        <v>2329</v>
      </c>
      <c r="D339" s="646">
        <v>117958.72869663309</v>
      </c>
    </row>
    <row r="340" spans="1:4" ht="31.5" thickTop="1" thickBot="1">
      <c r="A340" s="661" t="s">
        <v>648</v>
      </c>
      <c r="B340" s="661" t="s">
        <v>92</v>
      </c>
      <c r="C340" s="662" t="s">
        <v>1927</v>
      </c>
      <c r="D340" s="646">
        <v>2193846.574355443</v>
      </c>
    </row>
    <row r="341" spans="1:4" ht="31.5" thickTop="1" thickBot="1">
      <c r="A341" s="661" t="s">
        <v>698</v>
      </c>
      <c r="B341" s="661" t="s">
        <v>92</v>
      </c>
      <c r="C341" s="662" t="s">
        <v>699</v>
      </c>
      <c r="D341" s="646">
        <v>2181578.4189097839</v>
      </c>
    </row>
    <row r="342" spans="1:4" ht="31.5" thickTop="1" thickBot="1">
      <c r="A342" s="661" t="s">
        <v>649</v>
      </c>
      <c r="B342" s="661" t="s">
        <v>92</v>
      </c>
      <c r="C342" s="662" t="s">
        <v>1928</v>
      </c>
      <c r="D342" s="646">
        <v>1373086.6064558038</v>
      </c>
    </row>
    <row r="343" spans="1:4" ht="31.5" thickTop="1" thickBot="1">
      <c r="A343" s="661" t="s">
        <v>700</v>
      </c>
      <c r="B343" s="661" t="s">
        <v>92</v>
      </c>
      <c r="C343" s="662" t="s">
        <v>701</v>
      </c>
      <c r="D343" s="646">
        <v>1332475.9006852659</v>
      </c>
    </row>
    <row r="344" spans="1:4" ht="16.5" thickTop="1" thickBot="1">
      <c r="A344" s="661" t="s">
        <v>737</v>
      </c>
      <c r="B344" s="661" t="s">
        <v>387</v>
      </c>
      <c r="C344" s="662" t="s">
        <v>2330</v>
      </c>
      <c r="D344" s="646">
        <v>94790.022800260238</v>
      </c>
    </row>
    <row r="345" spans="1:4" ht="16.5" thickTop="1" thickBot="1">
      <c r="A345" s="661" t="s">
        <v>702</v>
      </c>
      <c r="B345" s="661" t="s">
        <v>377</v>
      </c>
      <c r="C345" s="662" t="s">
        <v>2331</v>
      </c>
      <c r="D345" s="646">
        <v>110010.50392240644</v>
      </c>
    </row>
    <row r="346" spans="1:4" ht="16.5" thickTop="1" thickBot="1">
      <c r="A346" s="661" t="s">
        <v>703</v>
      </c>
      <c r="B346" s="661" t="s">
        <v>144</v>
      </c>
      <c r="C346" s="662" t="s">
        <v>2332</v>
      </c>
      <c r="D346" s="646">
        <v>67802.76678706659</v>
      </c>
    </row>
    <row r="347" spans="1:4" ht="16.5" thickTop="1" thickBot="1">
      <c r="A347" s="661" t="s">
        <v>708</v>
      </c>
      <c r="B347" s="661" t="s">
        <v>92</v>
      </c>
      <c r="C347" s="662" t="s">
        <v>2333</v>
      </c>
      <c r="D347" s="646">
        <v>135398.49026475102</v>
      </c>
    </row>
    <row r="348" spans="1:4" ht="16.5" thickTop="1" thickBot="1">
      <c r="A348" s="661" t="s">
        <v>713</v>
      </c>
      <c r="B348" s="661" t="s">
        <v>144</v>
      </c>
      <c r="C348" s="662" t="s">
        <v>1931</v>
      </c>
      <c r="D348" s="646">
        <v>19250.551160443883</v>
      </c>
    </row>
    <row r="349" spans="1:4" ht="16.5" thickTop="1" thickBot="1">
      <c r="A349" s="661" t="s">
        <v>704</v>
      </c>
      <c r="B349" s="661" t="s">
        <v>144</v>
      </c>
      <c r="C349" s="662" t="s">
        <v>2334</v>
      </c>
      <c r="D349" s="646">
        <v>77410.695495421402</v>
      </c>
    </row>
    <row r="350" spans="1:4" ht="16.5" thickTop="1" thickBot="1">
      <c r="A350" s="661" t="s">
        <v>705</v>
      </c>
      <c r="B350" s="661" t="s">
        <v>144</v>
      </c>
      <c r="C350" s="662" t="s">
        <v>2335</v>
      </c>
      <c r="D350" s="646">
        <v>35204.077513105221</v>
      </c>
    </row>
    <row r="351" spans="1:4" ht="16.5" thickTop="1" thickBot="1">
      <c r="A351" s="661" t="s">
        <v>736</v>
      </c>
      <c r="B351" s="661" t="s">
        <v>144</v>
      </c>
      <c r="C351" s="662" t="s">
        <v>1933</v>
      </c>
      <c r="D351" s="646">
        <v>198885.80299247973</v>
      </c>
    </row>
    <row r="352" spans="1:4" ht="16.5" thickTop="1" thickBot="1">
      <c r="A352" s="661" t="s">
        <v>709</v>
      </c>
      <c r="B352" s="661" t="s">
        <v>144</v>
      </c>
      <c r="C352" s="662" t="s">
        <v>710</v>
      </c>
      <c r="D352" s="646">
        <v>275317.95585010998</v>
      </c>
    </row>
    <row r="353" spans="1:4" ht="16.5" thickTop="1" thickBot="1">
      <c r="A353" s="661" t="s">
        <v>711</v>
      </c>
      <c r="B353" s="661" t="s">
        <v>144</v>
      </c>
      <c r="C353" s="662" t="s">
        <v>712</v>
      </c>
      <c r="D353" s="646">
        <v>742233.61113796453</v>
      </c>
    </row>
    <row r="354" spans="1:4" ht="16.5" thickTop="1" thickBot="1">
      <c r="A354" s="661" t="s">
        <v>707</v>
      </c>
      <c r="B354" s="661" t="s">
        <v>144</v>
      </c>
      <c r="C354" s="662" t="s">
        <v>2336</v>
      </c>
      <c r="D354" s="646">
        <v>8064.6166886901137</v>
      </c>
    </row>
    <row r="355" spans="1:4" ht="16.5" thickTop="1" thickBot="1">
      <c r="A355" s="661" t="s">
        <v>706</v>
      </c>
      <c r="B355" s="661" t="s">
        <v>144</v>
      </c>
      <c r="C355" s="662" t="s">
        <v>1930</v>
      </c>
      <c r="D355" s="646">
        <v>5627.1014030993474</v>
      </c>
    </row>
    <row r="356" spans="1:4" ht="16.5" thickTop="1" thickBot="1">
      <c r="A356" s="661" t="s">
        <v>716</v>
      </c>
      <c r="B356" s="661" t="s">
        <v>144</v>
      </c>
      <c r="C356" s="662" t="s">
        <v>717</v>
      </c>
      <c r="D356" s="646">
        <v>73971.53825363057</v>
      </c>
    </row>
    <row r="357" spans="1:4" ht="16.5" thickTop="1" thickBot="1">
      <c r="A357" s="661" t="s">
        <v>714</v>
      </c>
      <c r="B357" s="661" t="s">
        <v>144</v>
      </c>
      <c r="C357" s="662" t="s">
        <v>2337</v>
      </c>
      <c r="D357" s="646">
        <v>499279.9043864141</v>
      </c>
    </row>
    <row r="358" spans="1:4" ht="16.5" thickTop="1" thickBot="1">
      <c r="A358" s="661" t="s">
        <v>715</v>
      </c>
      <c r="B358" s="661" t="s">
        <v>144</v>
      </c>
      <c r="C358" s="662" t="s">
        <v>2338</v>
      </c>
      <c r="D358" s="646">
        <v>507742.93955153681</v>
      </c>
    </row>
    <row r="359" spans="1:4" ht="16.5" thickTop="1" thickBot="1">
      <c r="A359" s="661" t="s">
        <v>718</v>
      </c>
      <c r="B359" s="661" t="s">
        <v>144</v>
      </c>
      <c r="C359" s="662" t="s">
        <v>719</v>
      </c>
      <c r="D359" s="646">
        <v>170788.34717978831</v>
      </c>
    </row>
    <row r="360" spans="1:4" ht="16.5" thickTop="1" thickBot="1">
      <c r="A360" s="661" t="s">
        <v>720</v>
      </c>
      <c r="B360" s="661" t="s">
        <v>144</v>
      </c>
      <c r="C360" s="662" t="s">
        <v>721</v>
      </c>
      <c r="D360" s="646">
        <v>153469.45413822858</v>
      </c>
    </row>
    <row r="361" spans="1:4" ht="16.5" thickTop="1" thickBot="1">
      <c r="A361" s="661" t="s">
        <v>722</v>
      </c>
      <c r="B361" s="661" t="s">
        <v>144</v>
      </c>
      <c r="C361" s="662" t="s">
        <v>723</v>
      </c>
      <c r="D361" s="646">
        <v>173030.01068623384</v>
      </c>
    </row>
    <row r="362" spans="1:4" ht="16.5" thickTop="1" thickBot="1">
      <c r="A362" s="661" t="s">
        <v>724</v>
      </c>
      <c r="B362" s="661" t="s">
        <v>144</v>
      </c>
      <c r="C362" s="662" t="s">
        <v>725</v>
      </c>
      <c r="D362" s="646">
        <v>338494.54693234205</v>
      </c>
    </row>
    <row r="363" spans="1:4" ht="16.5" thickTop="1" thickBot="1">
      <c r="A363" s="661" t="s">
        <v>726</v>
      </c>
      <c r="B363" s="661" t="s">
        <v>144</v>
      </c>
      <c r="C363" s="662" t="s">
        <v>2339</v>
      </c>
      <c r="D363" s="646">
        <v>239272.67815828047</v>
      </c>
    </row>
    <row r="364" spans="1:4" ht="16.5" thickTop="1" thickBot="1">
      <c r="A364" s="661" t="s">
        <v>738</v>
      </c>
      <c r="B364" s="661" t="s">
        <v>144</v>
      </c>
      <c r="C364" s="662" t="s">
        <v>2340</v>
      </c>
      <c r="D364" s="646">
        <v>203119.55888108848</v>
      </c>
    </row>
    <row r="365" spans="1:4" ht="16.5" thickTop="1" thickBot="1">
      <c r="A365" s="661" t="s">
        <v>727</v>
      </c>
      <c r="B365" s="661" t="s">
        <v>144</v>
      </c>
      <c r="C365" s="662" t="s">
        <v>728</v>
      </c>
      <c r="D365" s="646">
        <v>121453.84358960828</v>
      </c>
    </row>
    <row r="366" spans="1:4" ht="16.5" thickTop="1" thickBot="1">
      <c r="A366" s="661" t="s">
        <v>729</v>
      </c>
      <c r="B366" s="661" t="s">
        <v>144</v>
      </c>
      <c r="C366" s="662" t="s">
        <v>1932</v>
      </c>
      <c r="D366" s="646">
        <v>125065.35039704695</v>
      </c>
    </row>
    <row r="367" spans="1:4" ht="16.5" thickTop="1" thickBot="1">
      <c r="A367" s="661" t="s">
        <v>730</v>
      </c>
      <c r="B367" s="661" t="s">
        <v>92</v>
      </c>
      <c r="C367" s="662" t="s">
        <v>2341</v>
      </c>
      <c r="D367" s="646">
        <v>57175.289674132735</v>
      </c>
    </row>
    <row r="368" spans="1:4" ht="16.5" thickTop="1" thickBot="1">
      <c r="A368" s="661" t="s">
        <v>732</v>
      </c>
      <c r="B368" s="661" t="s">
        <v>92</v>
      </c>
      <c r="C368" s="662" t="s">
        <v>733</v>
      </c>
      <c r="D368" s="646">
        <v>2528.1666805094319</v>
      </c>
    </row>
    <row r="369" spans="1:4" ht="16.5" thickTop="1" thickBot="1">
      <c r="A369" s="661" t="s">
        <v>731</v>
      </c>
      <c r="B369" s="661" t="s">
        <v>92</v>
      </c>
      <c r="C369" s="662" t="s">
        <v>2342</v>
      </c>
      <c r="D369" s="646">
        <v>1692.159371815078</v>
      </c>
    </row>
    <row r="370" spans="1:4" ht="16.5" thickTop="1" thickBot="1">
      <c r="A370" s="661" t="s">
        <v>734</v>
      </c>
      <c r="B370" s="661" t="s">
        <v>92</v>
      </c>
      <c r="C370" s="662" t="s">
        <v>735</v>
      </c>
      <c r="D370" s="646">
        <v>57489.771673788855</v>
      </c>
    </row>
    <row r="371" spans="1:4" ht="16.5" thickTop="1" thickBot="1">
      <c r="A371" s="661" t="s">
        <v>741</v>
      </c>
      <c r="B371" s="661" t="s">
        <v>92</v>
      </c>
      <c r="C371" s="662" t="s">
        <v>1934</v>
      </c>
      <c r="D371" s="646">
        <v>50831.930335873571</v>
      </c>
    </row>
    <row r="372" spans="1:4" ht="16.5" thickTop="1" thickBot="1">
      <c r="A372" s="661" t="s">
        <v>739</v>
      </c>
      <c r="B372" s="661" t="s">
        <v>377</v>
      </c>
      <c r="C372" s="662" t="s">
        <v>740</v>
      </c>
      <c r="D372" s="646">
        <v>3367.8380360452193</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5" t="s">
        <v>1850</v>
      </c>
      <c r="B1" s="686"/>
      <c r="C1" s="686"/>
      <c r="D1" s="687"/>
    </row>
    <row r="2" spans="1:5" ht="16.5" thickTop="1" thickBot="1">
      <c r="A2" s="684" t="s">
        <v>1409</v>
      </c>
      <c r="B2" s="684"/>
      <c r="C2" s="684"/>
      <c r="D2" s="684"/>
    </row>
    <row r="3" spans="1:5" ht="16.5" thickTop="1" thickBot="1">
      <c r="A3" s="688"/>
      <c r="B3" s="688"/>
      <c r="C3" s="688"/>
      <c r="D3" s="688"/>
    </row>
    <row r="4" spans="1:5" ht="16.5" thickTop="1" thickBot="1">
      <c r="A4" s="689"/>
      <c r="B4" s="689"/>
      <c r="C4" s="689"/>
      <c r="D4" s="689"/>
    </row>
    <row r="5" spans="1:5" ht="30" customHeight="1" thickTop="1" thickBot="1">
      <c r="A5" s="199"/>
      <c r="B5" s="100"/>
      <c r="C5" s="101"/>
      <c r="D5" s="187"/>
    </row>
    <row r="6" spans="1:5" ht="30" customHeight="1" thickTop="1" thickBot="1">
      <c r="A6" s="200" t="s">
        <v>1266</v>
      </c>
      <c r="B6" s="100" t="s">
        <v>339</v>
      </c>
      <c r="C6" s="102" t="s">
        <v>2026</v>
      </c>
      <c r="D6" s="649">
        <v>1540.7830144748382</v>
      </c>
    </row>
    <row r="7" spans="1:5" ht="30" customHeight="1" thickTop="1" thickBot="1">
      <c r="A7" s="200" t="s">
        <v>1352</v>
      </c>
      <c r="B7" s="100" t="s">
        <v>339</v>
      </c>
      <c r="C7" s="102" t="s">
        <v>2025</v>
      </c>
      <c r="D7" s="649">
        <v>988.51636113438963</v>
      </c>
      <c r="E7" s="103"/>
    </row>
    <row r="8" spans="1:5" ht="30" customHeight="1" thickTop="1" thickBot="1">
      <c r="A8" s="200" t="s">
        <v>1364</v>
      </c>
      <c r="B8" s="100" t="s">
        <v>339</v>
      </c>
      <c r="C8" s="102" t="s">
        <v>2027</v>
      </c>
      <c r="D8" s="649">
        <v>988.51636113438963</v>
      </c>
    </row>
    <row r="9" spans="1:5" ht="30" customHeight="1" thickTop="1" thickBot="1">
      <c r="A9" s="200" t="s">
        <v>1225</v>
      </c>
      <c r="B9" s="100" t="s">
        <v>1223</v>
      </c>
      <c r="C9" s="102" t="s">
        <v>1226</v>
      </c>
      <c r="D9" s="649">
        <v>988.51636113438963</v>
      </c>
    </row>
    <row r="10" spans="1:5" ht="30" customHeight="1" thickTop="1" thickBot="1">
      <c r="A10" s="200" t="s">
        <v>1388</v>
      </c>
      <c r="B10" s="100" t="s">
        <v>339</v>
      </c>
      <c r="C10" s="102" t="s">
        <v>1389</v>
      </c>
      <c r="D10" s="649">
        <v>1540.7830144748382</v>
      </c>
    </row>
    <row r="11" spans="1:5" ht="30" customHeight="1" thickTop="1" thickBot="1">
      <c r="A11" s="200" t="s">
        <v>1329</v>
      </c>
      <c r="B11" s="100" t="s">
        <v>339</v>
      </c>
      <c r="C11" s="102" t="s">
        <v>1330</v>
      </c>
      <c r="D11" s="649">
        <v>988.51636113438963</v>
      </c>
    </row>
    <row r="12" spans="1:5" ht="30" customHeight="1" thickTop="1" thickBot="1">
      <c r="A12" s="200" t="s">
        <v>1331</v>
      </c>
      <c r="B12" s="100" t="s">
        <v>339</v>
      </c>
      <c r="C12" s="102" t="s">
        <v>1332</v>
      </c>
      <c r="D12" s="649">
        <v>988.51636113438963</v>
      </c>
    </row>
    <row r="13" spans="1:5" ht="30" customHeight="1" thickTop="1" thickBot="1">
      <c r="A13" s="200" t="s">
        <v>1333</v>
      </c>
      <c r="B13" s="100" t="s">
        <v>339</v>
      </c>
      <c r="C13" s="102" t="s">
        <v>1334</v>
      </c>
      <c r="D13" s="649">
        <v>988.51636113438963</v>
      </c>
    </row>
    <row r="14" spans="1:5" ht="30" customHeight="1" thickTop="1" thickBot="1">
      <c r="A14" s="200" t="s">
        <v>1335</v>
      </c>
      <c r="B14" s="100" t="s">
        <v>339</v>
      </c>
      <c r="C14" s="102" t="s">
        <v>1336</v>
      </c>
      <c r="D14" s="649">
        <v>988.51636113438963</v>
      </c>
    </row>
    <row r="15" spans="1:5" ht="30" customHeight="1" thickTop="1" thickBot="1">
      <c r="A15" s="200" t="s">
        <v>1317</v>
      </c>
      <c r="B15" s="100" t="s">
        <v>339</v>
      </c>
      <c r="C15" s="102" t="s">
        <v>1860</v>
      </c>
      <c r="D15" s="649">
        <v>988.51636113438963</v>
      </c>
    </row>
    <row r="16" spans="1:5" ht="30" customHeight="1" thickTop="1" thickBot="1">
      <c r="A16" s="200" t="s">
        <v>1227</v>
      </c>
      <c r="B16" s="100" t="s">
        <v>339</v>
      </c>
      <c r="C16" s="102" t="s">
        <v>1228</v>
      </c>
      <c r="D16" s="649">
        <v>988.51636113438963</v>
      </c>
    </row>
    <row r="17" spans="1:4" ht="30" customHeight="1" thickTop="1" thickBot="1">
      <c r="A17" s="200" t="s">
        <v>1229</v>
      </c>
      <c r="B17" s="100" t="s">
        <v>339</v>
      </c>
      <c r="C17" s="102" t="s">
        <v>1230</v>
      </c>
      <c r="D17" s="649">
        <v>1540.7830144748382</v>
      </c>
    </row>
    <row r="18" spans="1:4" ht="30" customHeight="1" thickTop="1" thickBot="1">
      <c r="A18" s="200" t="s">
        <v>1231</v>
      </c>
      <c r="B18" s="100" t="s">
        <v>339</v>
      </c>
      <c r="C18" s="102" t="s">
        <v>1232</v>
      </c>
      <c r="D18" s="649">
        <v>1540.7830144748382</v>
      </c>
    </row>
    <row r="19" spans="1:4" ht="30" customHeight="1" thickTop="1" thickBot="1">
      <c r="A19" s="200" t="s">
        <v>1235</v>
      </c>
      <c r="B19" s="100" t="s">
        <v>339</v>
      </c>
      <c r="C19" s="102" t="s">
        <v>1236</v>
      </c>
      <c r="D19" s="649">
        <v>988.51636113438963</v>
      </c>
    </row>
    <row r="20" spans="1:4" ht="30" customHeight="1" thickTop="1" thickBot="1">
      <c r="A20" s="200" t="s">
        <v>1407</v>
      </c>
      <c r="B20" s="100" t="s">
        <v>339</v>
      </c>
      <c r="C20" s="102" t="s">
        <v>1869</v>
      </c>
      <c r="D20" s="649">
        <v>988.51636113438963</v>
      </c>
    </row>
    <row r="21" spans="1:4" ht="30" customHeight="1" thickTop="1" thickBot="1">
      <c r="A21" s="200" t="s">
        <v>1239</v>
      </c>
      <c r="B21" s="100" t="s">
        <v>339</v>
      </c>
      <c r="C21" s="102" t="s">
        <v>1240</v>
      </c>
      <c r="D21" s="649">
        <v>988.51636113438963</v>
      </c>
    </row>
    <row r="22" spans="1:4" ht="30" customHeight="1" thickTop="1" thickBot="1">
      <c r="A22" s="200" t="s">
        <v>1390</v>
      </c>
      <c r="B22" s="100" t="s">
        <v>339</v>
      </c>
      <c r="C22" s="102" t="s">
        <v>1391</v>
      </c>
      <c r="D22" s="649">
        <v>988.51636113438963</v>
      </c>
    </row>
    <row r="23" spans="1:4" ht="30" customHeight="1" thickTop="1" thickBot="1">
      <c r="A23" s="200" t="s">
        <v>1247</v>
      </c>
      <c r="B23" s="100" t="s">
        <v>339</v>
      </c>
      <c r="C23" s="102" t="s">
        <v>1248</v>
      </c>
      <c r="D23" s="649">
        <v>1540.7830144748382</v>
      </c>
    </row>
    <row r="24" spans="1:4" ht="30" customHeight="1" thickTop="1" thickBot="1">
      <c r="A24" s="200" t="s">
        <v>1269</v>
      </c>
      <c r="B24" s="100" t="s">
        <v>339</v>
      </c>
      <c r="C24" s="102" t="s">
        <v>1270</v>
      </c>
      <c r="D24" s="649">
        <v>988.51636113438963</v>
      </c>
    </row>
    <row r="25" spans="1:4" ht="30" customHeight="1" thickTop="1" thickBot="1">
      <c r="A25" s="200" t="s">
        <v>1241</v>
      </c>
      <c r="B25" s="100" t="s">
        <v>339</v>
      </c>
      <c r="C25" s="102" t="s">
        <v>1242</v>
      </c>
      <c r="D25" s="649">
        <v>1540.7830144748382</v>
      </c>
    </row>
    <row r="26" spans="1:4" ht="30" customHeight="1" thickTop="1" thickBot="1">
      <c r="A26" s="200" t="s">
        <v>1246</v>
      </c>
      <c r="B26" s="100" t="s">
        <v>339</v>
      </c>
      <c r="C26" s="102" t="s">
        <v>1242</v>
      </c>
      <c r="D26" s="649">
        <v>1540.7830144748382</v>
      </c>
    </row>
    <row r="27" spans="1:4" ht="30" customHeight="1" thickTop="1" thickBot="1">
      <c r="A27" s="200" t="s">
        <v>1303</v>
      </c>
      <c r="B27" s="100" t="s">
        <v>339</v>
      </c>
      <c r="C27" s="102" t="s">
        <v>1304</v>
      </c>
      <c r="D27" s="649">
        <v>988.51636113438963</v>
      </c>
    </row>
    <row r="28" spans="1:4" ht="30" customHeight="1" thickTop="1" thickBot="1">
      <c r="A28" s="200" t="s">
        <v>1249</v>
      </c>
      <c r="B28" s="100" t="s">
        <v>339</v>
      </c>
      <c r="C28" s="102" t="s">
        <v>1250</v>
      </c>
      <c r="D28" s="649">
        <v>1540.7830144748382</v>
      </c>
    </row>
    <row r="29" spans="1:4" ht="30" customHeight="1" thickTop="1" thickBot="1">
      <c r="A29" s="200" t="s">
        <v>1254</v>
      </c>
      <c r="B29" s="100" t="s">
        <v>339</v>
      </c>
      <c r="C29" s="102" t="s">
        <v>1255</v>
      </c>
      <c r="D29" s="649">
        <v>1540.7830144748382</v>
      </c>
    </row>
    <row r="30" spans="1:4" ht="30" customHeight="1" thickTop="1" thickBot="1">
      <c r="A30" s="200" t="s">
        <v>1252</v>
      </c>
      <c r="B30" s="100" t="s">
        <v>339</v>
      </c>
      <c r="C30" s="102" t="s">
        <v>1253</v>
      </c>
      <c r="D30" s="649">
        <v>988.51636113438963</v>
      </c>
    </row>
    <row r="31" spans="1:4" ht="30" customHeight="1" thickTop="1" thickBot="1">
      <c r="A31" s="200" t="s">
        <v>1267</v>
      </c>
      <c r="B31" s="100" t="s">
        <v>339</v>
      </c>
      <c r="C31" s="102" t="s">
        <v>1268</v>
      </c>
      <c r="D31" s="649">
        <v>1540.7830144748382</v>
      </c>
    </row>
    <row r="32" spans="1:4" ht="30" customHeight="1" thickTop="1" thickBot="1">
      <c r="A32" s="200" t="s">
        <v>1256</v>
      </c>
      <c r="B32" s="100" t="s">
        <v>339</v>
      </c>
      <c r="C32" s="102" t="s">
        <v>1257</v>
      </c>
      <c r="D32" s="649">
        <v>1540.7830144748382</v>
      </c>
    </row>
    <row r="33" spans="1:4" ht="30" customHeight="1" thickTop="1" thickBot="1">
      <c r="A33" s="200" t="s">
        <v>1272</v>
      </c>
      <c r="B33" s="100" t="s">
        <v>339</v>
      </c>
      <c r="C33" s="102" t="s">
        <v>1257</v>
      </c>
      <c r="D33" s="649">
        <v>1540.7830144748382</v>
      </c>
    </row>
    <row r="34" spans="1:4" ht="30" customHeight="1" thickTop="1" thickBot="1">
      <c r="A34" s="200" t="s">
        <v>1273</v>
      </c>
      <c r="B34" s="100" t="s">
        <v>339</v>
      </c>
      <c r="C34" s="102" t="s">
        <v>1274</v>
      </c>
      <c r="D34" s="649">
        <v>1540.7830144748382</v>
      </c>
    </row>
    <row r="35" spans="1:4" ht="30" customHeight="1" thickTop="1" thickBot="1">
      <c r="A35" s="200" t="s">
        <v>1323</v>
      </c>
      <c r="B35" s="100" t="s">
        <v>339</v>
      </c>
      <c r="C35" s="102" t="s">
        <v>1864</v>
      </c>
      <c r="D35" s="649">
        <v>988.51636113438963</v>
      </c>
    </row>
    <row r="36" spans="1:4" ht="30" customHeight="1" thickTop="1" thickBot="1">
      <c r="A36" s="200" t="s">
        <v>1404</v>
      </c>
      <c r="B36" s="100" t="s">
        <v>339</v>
      </c>
      <c r="C36" s="102" t="s">
        <v>1405</v>
      </c>
      <c r="D36" s="649">
        <v>988.51636113438963</v>
      </c>
    </row>
    <row r="37" spans="1:4" ht="30" customHeight="1" thickTop="1" thickBot="1">
      <c r="A37" s="200" t="s">
        <v>1385</v>
      </c>
      <c r="B37" s="100" t="s">
        <v>339</v>
      </c>
      <c r="C37" s="102" t="s">
        <v>1386</v>
      </c>
      <c r="D37" s="649">
        <v>988.51636113438963</v>
      </c>
    </row>
    <row r="38" spans="1:4" ht="30" customHeight="1" thickTop="1" thickBot="1">
      <c r="A38" s="200" t="s">
        <v>1264</v>
      </c>
      <c r="B38" s="100" t="s">
        <v>339</v>
      </c>
      <c r="C38" s="102" t="s">
        <v>1265</v>
      </c>
      <c r="D38" s="649">
        <v>988.51636113438963</v>
      </c>
    </row>
    <row r="39" spans="1:4" ht="30" customHeight="1" thickTop="1" thickBot="1">
      <c r="A39" s="200" t="s">
        <v>1221</v>
      </c>
      <c r="B39" s="100" t="s">
        <v>1223</v>
      </c>
      <c r="C39" s="102" t="s">
        <v>1280</v>
      </c>
      <c r="D39" s="649">
        <v>988.51636113438963</v>
      </c>
    </row>
    <row r="40" spans="1:4" ht="30" customHeight="1" thickTop="1" thickBot="1">
      <c r="A40" s="200" t="s">
        <v>1261</v>
      </c>
      <c r="B40" s="100" t="s">
        <v>339</v>
      </c>
      <c r="C40" s="102" t="s">
        <v>1262</v>
      </c>
      <c r="D40" s="649">
        <v>988.51636113438963</v>
      </c>
    </row>
    <row r="41" spans="1:4" ht="30" customHeight="1" thickTop="1" thickBot="1">
      <c r="A41" s="200" t="s">
        <v>1259</v>
      </c>
      <c r="B41" s="100" t="s">
        <v>339</v>
      </c>
      <c r="C41" s="102" t="s">
        <v>1260</v>
      </c>
      <c r="D41" s="649">
        <v>988.51636113438963</v>
      </c>
    </row>
    <row r="42" spans="1:4" ht="30" customHeight="1" thickTop="1" thickBot="1">
      <c r="A42" s="200" t="s">
        <v>1392</v>
      </c>
      <c r="B42" s="100" t="s">
        <v>339</v>
      </c>
      <c r="C42" s="102" t="s">
        <v>1260</v>
      </c>
      <c r="D42" s="649">
        <v>988.51636113438963</v>
      </c>
    </row>
    <row r="43" spans="1:4" ht="30" customHeight="1" thickTop="1" thickBot="1">
      <c r="A43" s="200" t="s">
        <v>1233</v>
      </c>
      <c r="B43" s="100" t="s">
        <v>339</v>
      </c>
      <c r="C43" s="102" t="s">
        <v>1234</v>
      </c>
      <c r="D43" s="649">
        <v>988.51636113438963</v>
      </c>
    </row>
    <row r="44" spans="1:4" ht="30" customHeight="1" thickTop="1" thickBot="1">
      <c r="A44" s="200" t="s">
        <v>1387</v>
      </c>
      <c r="B44" s="100" t="s">
        <v>339</v>
      </c>
      <c r="C44" s="102" t="s">
        <v>1234</v>
      </c>
      <c r="D44" s="649">
        <v>988.51636113438963</v>
      </c>
    </row>
    <row r="45" spans="1:4" ht="30" customHeight="1" thickTop="1" thickBot="1">
      <c r="A45" s="200" t="s">
        <v>1278</v>
      </c>
      <c r="B45" s="100" t="s">
        <v>339</v>
      </c>
      <c r="C45" s="102" t="s">
        <v>1279</v>
      </c>
      <c r="D45" s="649">
        <v>1540.7830144748382</v>
      </c>
    </row>
    <row r="46" spans="1:4" ht="30" customHeight="1" thickTop="1" thickBot="1">
      <c r="A46" s="200" t="s">
        <v>1287</v>
      </c>
      <c r="B46" s="100" t="s">
        <v>339</v>
      </c>
      <c r="C46" s="102" t="s">
        <v>1288</v>
      </c>
      <c r="D46" s="649">
        <v>1540.7830144748382</v>
      </c>
    </row>
    <row r="47" spans="1:4" ht="30" customHeight="1" thickTop="1" thickBot="1">
      <c r="A47" s="200" t="s">
        <v>1291</v>
      </c>
      <c r="B47" s="100" t="s">
        <v>339</v>
      </c>
      <c r="C47" s="102" t="s">
        <v>1292</v>
      </c>
      <c r="D47" s="649">
        <v>1540.7830144748382</v>
      </c>
    </row>
    <row r="48" spans="1:4" ht="30" customHeight="1" thickTop="1" thickBot="1">
      <c r="A48" s="200" t="s">
        <v>1283</v>
      </c>
      <c r="B48" s="100" t="s">
        <v>1223</v>
      </c>
      <c r="C48" s="102" t="s">
        <v>1284</v>
      </c>
      <c r="D48" s="649">
        <v>1540.7830144748382</v>
      </c>
    </row>
    <row r="49" spans="1:4" ht="30" customHeight="1" thickTop="1" thickBot="1">
      <c r="A49" s="200" t="s">
        <v>1281</v>
      </c>
      <c r="B49" s="100" t="s">
        <v>339</v>
      </c>
      <c r="C49" s="102" t="s">
        <v>1282</v>
      </c>
      <c r="D49" s="649">
        <v>988.51636113438963</v>
      </c>
    </row>
    <row r="50" spans="1:4" ht="30" customHeight="1" thickTop="1" thickBot="1">
      <c r="A50" s="200" t="s">
        <v>1285</v>
      </c>
      <c r="B50" s="100" t="s">
        <v>339</v>
      </c>
      <c r="C50" s="102" t="s">
        <v>1286</v>
      </c>
      <c r="D50" s="649">
        <v>1540.7830144748382</v>
      </c>
    </row>
    <row r="51" spans="1:4" ht="30" customHeight="1" thickTop="1" thickBot="1">
      <c r="A51" s="200" t="s">
        <v>1314</v>
      </c>
      <c r="B51" s="100" t="s">
        <v>1306</v>
      </c>
      <c r="C51" s="102" t="s">
        <v>1315</v>
      </c>
      <c r="D51" s="649">
        <v>988.51636113438963</v>
      </c>
    </row>
    <row r="52" spans="1:4" ht="30" customHeight="1" thickTop="1" thickBot="1">
      <c r="A52" s="200" t="s">
        <v>1316</v>
      </c>
      <c r="B52" s="100" t="s">
        <v>1306</v>
      </c>
      <c r="C52" s="102" t="s">
        <v>1315</v>
      </c>
      <c r="D52" s="649">
        <v>988.51636113438963</v>
      </c>
    </row>
    <row r="53" spans="1:4" ht="30" customHeight="1" thickTop="1" thickBot="1">
      <c r="A53" s="200" t="s">
        <v>1289</v>
      </c>
      <c r="B53" s="100" t="s">
        <v>339</v>
      </c>
      <c r="C53" s="102" t="s">
        <v>1290</v>
      </c>
      <c r="D53" s="649">
        <v>988.51636113438963</v>
      </c>
    </row>
    <row r="54" spans="1:4" ht="30" customHeight="1" thickTop="1" thickBot="1">
      <c r="A54" s="200" t="s">
        <v>1293</v>
      </c>
      <c r="B54" s="100" t="s">
        <v>339</v>
      </c>
      <c r="C54" s="102" t="s">
        <v>1294</v>
      </c>
      <c r="D54" s="649">
        <v>988.51636113438963</v>
      </c>
    </row>
    <row r="55" spans="1:4" ht="30" customHeight="1" thickTop="1" thickBot="1">
      <c r="A55" s="200" t="s">
        <v>1378</v>
      </c>
      <c r="B55" s="100" t="s">
        <v>339</v>
      </c>
      <c r="C55" s="102" t="s">
        <v>2029</v>
      </c>
      <c r="D55" s="649">
        <v>988.51636113438963</v>
      </c>
    </row>
    <row r="56" spans="1:4" ht="30" customHeight="1" thickTop="1" thickBot="1">
      <c r="A56" s="200" t="s">
        <v>1379</v>
      </c>
      <c r="B56" s="100" t="s">
        <v>339</v>
      </c>
      <c r="C56" s="102" t="s">
        <v>2030</v>
      </c>
      <c r="D56" s="649">
        <v>988.51636113438963</v>
      </c>
    </row>
    <row r="57" spans="1:4" ht="30" customHeight="1" thickTop="1" thickBot="1">
      <c r="A57" s="200" t="s">
        <v>1380</v>
      </c>
      <c r="B57" s="100" t="s">
        <v>339</v>
      </c>
      <c r="C57" s="102" t="s">
        <v>2031</v>
      </c>
      <c r="D57" s="649">
        <v>988.51636113438963</v>
      </c>
    </row>
    <row r="58" spans="1:4" ht="30" customHeight="1" thickTop="1" thickBot="1">
      <c r="A58" s="200" t="s">
        <v>1357</v>
      </c>
      <c r="B58" s="100" t="s">
        <v>339</v>
      </c>
      <c r="C58" s="102" t="s">
        <v>1867</v>
      </c>
      <c r="D58" s="649">
        <v>988.51636113438963</v>
      </c>
    </row>
    <row r="59" spans="1:4" ht="30" customHeight="1" thickTop="1" thickBot="1">
      <c r="A59" s="200" t="s">
        <v>1295</v>
      </c>
      <c r="B59" s="100" t="s">
        <v>339</v>
      </c>
      <c r="C59" s="102" t="s">
        <v>1296</v>
      </c>
      <c r="D59" s="649">
        <v>988.51636113438963</v>
      </c>
    </row>
    <row r="60" spans="1:4" ht="30" customHeight="1" thickTop="1" thickBot="1">
      <c r="A60" s="200" t="s">
        <v>1376</v>
      </c>
      <c r="B60" s="100" t="s">
        <v>339</v>
      </c>
      <c r="C60" s="102" t="s">
        <v>1377</v>
      </c>
      <c r="D60" s="649">
        <v>988.51636113438963</v>
      </c>
    </row>
    <row r="61" spans="1:4" ht="30" customHeight="1" thickTop="1" thickBot="1">
      <c r="A61" s="200" t="s">
        <v>1362</v>
      </c>
      <c r="B61" s="100" t="s">
        <v>339</v>
      </c>
      <c r="C61" s="102" t="s">
        <v>1363</v>
      </c>
      <c r="D61" s="649">
        <v>988.51636113438963</v>
      </c>
    </row>
    <row r="62" spans="1:4" ht="30" customHeight="1" thickTop="1" thickBot="1">
      <c r="A62" s="200" t="s">
        <v>1369</v>
      </c>
      <c r="B62" s="100" t="s">
        <v>339</v>
      </c>
      <c r="C62" s="102" t="s">
        <v>1370</v>
      </c>
      <c r="D62" s="649">
        <v>988.51636113438963</v>
      </c>
    </row>
    <row r="63" spans="1:4" ht="30" customHeight="1" thickTop="1" thickBot="1">
      <c r="A63" s="200" t="s">
        <v>1373</v>
      </c>
      <c r="B63" s="100" t="s">
        <v>339</v>
      </c>
      <c r="C63" s="102" t="s">
        <v>1374</v>
      </c>
      <c r="D63" s="649">
        <v>988.51636113438963</v>
      </c>
    </row>
    <row r="64" spans="1:4" ht="30" customHeight="1" thickTop="1" thickBot="1">
      <c r="A64" s="200" t="s">
        <v>1360</v>
      </c>
      <c r="B64" s="100" t="s">
        <v>339</v>
      </c>
      <c r="C64" s="102" t="s">
        <v>1361</v>
      </c>
      <c r="D64" s="649">
        <v>988.51636113438963</v>
      </c>
    </row>
    <row r="65" spans="1:4" ht="30" customHeight="1" thickTop="1" thickBot="1">
      <c r="A65" s="200" t="s">
        <v>1297</v>
      </c>
      <c r="B65" s="100" t="s">
        <v>339</v>
      </c>
      <c r="C65" s="102" t="s">
        <v>1298</v>
      </c>
      <c r="D65" s="649">
        <v>988.51636113438963</v>
      </c>
    </row>
    <row r="66" spans="1:4" ht="30" customHeight="1" thickTop="1" thickBot="1">
      <c r="A66" s="200" t="s">
        <v>1367</v>
      </c>
      <c r="B66" s="100" t="s">
        <v>339</v>
      </c>
      <c r="C66" s="102" t="s">
        <v>1368</v>
      </c>
      <c r="D66" s="649">
        <v>988.51636113438963</v>
      </c>
    </row>
    <row r="67" spans="1:4" ht="30" customHeight="1" thickTop="1" thickBot="1">
      <c r="A67" s="200" t="s">
        <v>1371</v>
      </c>
      <c r="B67" s="100" t="s">
        <v>339</v>
      </c>
      <c r="C67" s="102" t="s">
        <v>1372</v>
      </c>
      <c r="D67" s="649">
        <v>988.51636113438963</v>
      </c>
    </row>
    <row r="68" spans="1:4" ht="30" customHeight="1" thickTop="1" thickBot="1">
      <c r="A68" s="200" t="s">
        <v>1343</v>
      </c>
      <c r="B68" s="100" t="s">
        <v>339</v>
      </c>
      <c r="C68" s="102" t="s">
        <v>1344</v>
      </c>
      <c r="D68" s="649">
        <v>988.51636113438963</v>
      </c>
    </row>
    <row r="69" spans="1:4" ht="30" customHeight="1" thickTop="1" thickBot="1">
      <c r="A69" s="200" t="s">
        <v>1383</v>
      </c>
      <c r="B69" s="100" t="s">
        <v>339</v>
      </c>
      <c r="C69" s="102" t="s">
        <v>2033</v>
      </c>
      <c r="D69" s="649">
        <v>988.51636113438963</v>
      </c>
    </row>
    <row r="70" spans="1:4" ht="30" customHeight="1" thickTop="1" thickBot="1">
      <c r="A70" s="200" t="s">
        <v>1384</v>
      </c>
      <c r="B70" s="100" t="s">
        <v>339</v>
      </c>
      <c r="C70" s="102" t="s">
        <v>2034</v>
      </c>
      <c r="D70" s="649">
        <v>988.51636113438963</v>
      </c>
    </row>
    <row r="71" spans="1:4" ht="30" customHeight="1" thickTop="1" thickBot="1">
      <c r="A71" s="200" t="s">
        <v>1381</v>
      </c>
      <c r="B71" s="100" t="s">
        <v>339</v>
      </c>
      <c r="C71" s="102" t="s">
        <v>2035</v>
      </c>
      <c r="D71" s="649">
        <v>988.51636113438963</v>
      </c>
    </row>
    <row r="72" spans="1:4" ht="30" customHeight="1" thickTop="1" thickBot="1">
      <c r="A72" s="200" t="s">
        <v>1382</v>
      </c>
      <c r="B72" s="100" t="s">
        <v>339</v>
      </c>
      <c r="C72" s="102" t="s">
        <v>2036</v>
      </c>
      <c r="D72" s="649">
        <v>988.51636113438963</v>
      </c>
    </row>
    <row r="73" spans="1:4" ht="30" customHeight="1" thickTop="1" thickBot="1">
      <c r="A73" s="200" t="s">
        <v>1350</v>
      </c>
      <c r="B73" s="100" t="s">
        <v>339</v>
      </c>
      <c r="C73" s="102" t="s">
        <v>1351</v>
      </c>
      <c r="D73" s="649">
        <v>988.51636113438963</v>
      </c>
    </row>
    <row r="74" spans="1:4" ht="30" customHeight="1" thickTop="1" thickBot="1">
      <c r="A74" s="200" t="s">
        <v>1349</v>
      </c>
      <c r="B74" s="100" t="s">
        <v>339</v>
      </c>
      <c r="C74" s="102" t="s">
        <v>1866</v>
      </c>
      <c r="D74" s="649">
        <v>988.51636113438963</v>
      </c>
    </row>
    <row r="75" spans="1:4" ht="30" customHeight="1" thickTop="1" thickBot="1">
      <c r="A75" s="200" t="s">
        <v>1347</v>
      </c>
      <c r="B75" s="100" t="s">
        <v>339</v>
      </c>
      <c r="C75" s="102" t="s">
        <v>1348</v>
      </c>
      <c r="D75" s="649">
        <v>988.51636113438963</v>
      </c>
    </row>
    <row r="76" spans="1:4" ht="30" customHeight="1" thickTop="1" thickBot="1">
      <c r="A76" s="200" t="s">
        <v>1375</v>
      </c>
      <c r="B76" s="100" t="s">
        <v>339</v>
      </c>
      <c r="C76" s="102" t="s">
        <v>2028</v>
      </c>
      <c r="D76" s="649">
        <v>988.51636113438963</v>
      </c>
    </row>
    <row r="77" spans="1:4" ht="30" customHeight="1" thickTop="1" thickBot="1">
      <c r="A77" s="200" t="s">
        <v>1353</v>
      </c>
      <c r="B77" s="100" t="s">
        <v>339</v>
      </c>
      <c r="C77" s="102" t="s">
        <v>1354</v>
      </c>
      <c r="D77" s="649">
        <v>988.51636113438963</v>
      </c>
    </row>
    <row r="78" spans="1:4" ht="30" customHeight="1" thickTop="1" thickBot="1">
      <c r="A78" s="200" t="s">
        <v>1355</v>
      </c>
      <c r="B78" s="100" t="s">
        <v>339</v>
      </c>
      <c r="C78" s="102" t="s">
        <v>1356</v>
      </c>
      <c r="D78" s="649">
        <v>988.51636113438963</v>
      </c>
    </row>
    <row r="79" spans="1:4" ht="30" customHeight="1" thickTop="1" thickBot="1">
      <c r="A79" s="200" t="s">
        <v>1358</v>
      </c>
      <c r="B79" s="100" t="s">
        <v>339</v>
      </c>
      <c r="C79" s="102" t="s">
        <v>1359</v>
      </c>
      <c r="D79" s="649">
        <v>988.51636113438963</v>
      </c>
    </row>
    <row r="80" spans="1:4" ht="30" customHeight="1" thickTop="1" thickBot="1">
      <c r="A80" s="200" t="s">
        <v>1337</v>
      </c>
      <c r="B80" s="100" t="s">
        <v>339</v>
      </c>
      <c r="C80" s="102" t="s">
        <v>1338</v>
      </c>
      <c r="D80" s="649">
        <v>988.51636113438963</v>
      </c>
    </row>
    <row r="81" spans="1:4" ht="30" customHeight="1" thickTop="1" thickBot="1">
      <c r="A81" s="200" t="s">
        <v>1341</v>
      </c>
      <c r="B81" s="100" t="s">
        <v>339</v>
      </c>
      <c r="C81" s="102" t="s">
        <v>1342</v>
      </c>
      <c r="D81" s="649">
        <v>988.51636113438963</v>
      </c>
    </row>
    <row r="82" spans="1:4" ht="30" customHeight="1" thickTop="1" thickBot="1">
      <c r="A82" s="200" t="s">
        <v>1345</v>
      </c>
      <c r="B82" s="100" t="s">
        <v>339</v>
      </c>
      <c r="C82" s="102" t="s">
        <v>1346</v>
      </c>
      <c r="D82" s="649">
        <v>988.51636113438963</v>
      </c>
    </row>
    <row r="83" spans="1:4" ht="30" customHeight="1" thickTop="1" thickBot="1">
      <c r="A83" s="200" t="s">
        <v>1339</v>
      </c>
      <c r="B83" s="100" t="s">
        <v>339</v>
      </c>
      <c r="C83" s="102" t="s">
        <v>1340</v>
      </c>
      <c r="D83" s="649">
        <v>988.51636113438963</v>
      </c>
    </row>
    <row r="84" spans="1:4" ht="30" customHeight="1" thickTop="1" thickBot="1">
      <c r="A84" s="200" t="s">
        <v>1305</v>
      </c>
      <c r="B84" s="100" t="s">
        <v>339</v>
      </c>
      <c r="C84" s="102" t="s">
        <v>1307</v>
      </c>
      <c r="D84" s="649">
        <v>1540.7830144748382</v>
      </c>
    </row>
    <row r="85" spans="1:4" ht="30" customHeight="1" thickTop="1" thickBot="1">
      <c r="A85" s="200" t="s">
        <v>1308</v>
      </c>
      <c r="B85" s="100" t="s">
        <v>339</v>
      </c>
      <c r="C85" s="102" t="s">
        <v>1859</v>
      </c>
      <c r="D85" s="649">
        <v>1540.7830144748382</v>
      </c>
    </row>
    <row r="86" spans="1:4" ht="30" customHeight="1" thickTop="1" thickBot="1">
      <c r="A86" s="200" t="s">
        <v>1309</v>
      </c>
      <c r="B86" s="100" t="s">
        <v>1306</v>
      </c>
      <c r="C86" s="102" t="s">
        <v>1310</v>
      </c>
      <c r="D86" s="649">
        <v>1540.7830144748382</v>
      </c>
    </row>
    <row r="87" spans="1:4" ht="30" customHeight="1" thickTop="1" thickBot="1">
      <c r="A87" s="200" t="s">
        <v>1311</v>
      </c>
      <c r="B87" s="100" t="s">
        <v>339</v>
      </c>
      <c r="C87" s="102" t="s">
        <v>1312</v>
      </c>
      <c r="D87" s="649">
        <v>1540.7830144748382</v>
      </c>
    </row>
    <row r="88" spans="1:4" ht="30" customHeight="1" thickTop="1" thickBot="1">
      <c r="A88" s="200" t="s">
        <v>1313</v>
      </c>
      <c r="B88" s="100" t="s">
        <v>339</v>
      </c>
      <c r="C88" s="102" t="s">
        <v>1312</v>
      </c>
      <c r="D88" s="649">
        <v>1540.7830144748382</v>
      </c>
    </row>
    <row r="89" spans="1:4" ht="30" customHeight="1" thickTop="1" thickBot="1">
      <c r="A89" s="200" t="s">
        <v>1243</v>
      </c>
      <c r="B89" s="100" t="s">
        <v>339</v>
      </c>
      <c r="C89" s="102" t="s">
        <v>1852</v>
      </c>
      <c r="D89" s="649">
        <v>988.51636113438963</v>
      </c>
    </row>
    <row r="90" spans="1:4" ht="30" customHeight="1" thickTop="1" thickBot="1">
      <c r="A90" s="200" t="s">
        <v>1365</v>
      </c>
      <c r="B90" s="100" t="s">
        <v>339</v>
      </c>
      <c r="C90" s="102" t="s">
        <v>1366</v>
      </c>
      <c r="D90" s="649">
        <v>1540.7830144748382</v>
      </c>
    </row>
    <row r="91" spans="1:4" ht="30" customHeight="1" thickTop="1" thickBot="1">
      <c r="A91" s="200" t="s">
        <v>1244</v>
      </c>
      <c r="B91" s="100" t="s">
        <v>339</v>
      </c>
      <c r="C91" s="102" t="s">
        <v>1245</v>
      </c>
      <c r="D91" s="649">
        <v>988.51636113438963</v>
      </c>
    </row>
    <row r="92" spans="1:4" ht="30" customHeight="1" thickTop="1" thickBot="1">
      <c r="A92" s="200" t="s">
        <v>1277</v>
      </c>
      <c r="B92" s="100" t="s">
        <v>339</v>
      </c>
      <c r="C92" s="102" t="s">
        <v>1858</v>
      </c>
      <c r="D92" s="649">
        <v>988.51636113438963</v>
      </c>
    </row>
    <row r="93" spans="1:4" ht="30" customHeight="1" thickTop="1" thickBot="1">
      <c r="A93" s="200" t="s">
        <v>1408</v>
      </c>
      <c r="B93" s="100" t="s">
        <v>1406</v>
      </c>
      <c r="C93" s="102" t="s">
        <v>1870</v>
      </c>
      <c r="D93" s="649">
        <v>53.656420437357255</v>
      </c>
    </row>
    <row r="94" spans="1:4" ht="30" customHeight="1" thickTop="1" thickBot="1">
      <c r="A94" s="200" t="s">
        <v>1399</v>
      </c>
      <c r="B94" s="100" t="s">
        <v>92</v>
      </c>
      <c r="C94" s="102" t="s">
        <v>1868</v>
      </c>
      <c r="D94" s="649">
        <v>348597.5087475967</v>
      </c>
    </row>
    <row r="95" spans="1:4" ht="30" customHeight="1" thickTop="1" thickBot="1">
      <c r="A95" s="200" t="s">
        <v>1222</v>
      </c>
      <c r="B95" s="100" t="s">
        <v>1223</v>
      </c>
      <c r="C95" s="102" t="s">
        <v>1224</v>
      </c>
      <c r="D95" s="649">
        <v>0.31951889393206562</v>
      </c>
    </row>
    <row r="96" spans="1:4" ht="30" customHeight="1" thickTop="1" thickBot="1">
      <c r="A96" s="200" t="s">
        <v>1631</v>
      </c>
      <c r="B96" s="100" t="s">
        <v>339</v>
      </c>
      <c r="C96" s="102" t="s">
        <v>1851</v>
      </c>
      <c r="D96" s="649">
        <v>1836.7005457403063</v>
      </c>
    </row>
    <row r="97" spans="1:4" ht="30" customHeight="1" thickTop="1" thickBot="1">
      <c r="A97" s="200" t="s">
        <v>1412</v>
      </c>
      <c r="B97" s="100" t="s">
        <v>339</v>
      </c>
      <c r="C97" s="102" t="s">
        <v>1411</v>
      </c>
      <c r="D97" s="649">
        <v>1507.5390434419028</v>
      </c>
    </row>
    <row r="98" spans="1:4" ht="30" customHeight="1" thickTop="1" thickBot="1">
      <c r="A98" s="200" t="s">
        <v>1237</v>
      </c>
      <c r="B98" s="100" t="s">
        <v>92</v>
      </c>
      <c r="C98" s="102" t="s">
        <v>1238</v>
      </c>
      <c r="D98" s="649">
        <v>29703.987983273142</v>
      </c>
    </row>
    <row r="99" spans="1:4" ht="30" customHeight="1" thickTop="1" thickBot="1">
      <c r="A99" s="200" t="s">
        <v>1251</v>
      </c>
      <c r="B99" s="100" t="s">
        <v>339</v>
      </c>
      <c r="C99" s="102" t="s">
        <v>1853</v>
      </c>
      <c r="D99" s="649">
        <v>1947.1089493325603</v>
      </c>
    </row>
    <row r="100" spans="1:4" ht="30" customHeight="1" thickTop="1" thickBot="1">
      <c r="A100" s="200" t="s">
        <v>1320</v>
      </c>
      <c r="B100" s="100" t="s">
        <v>1306</v>
      </c>
      <c r="C100" s="102" t="s">
        <v>1863</v>
      </c>
      <c r="D100" s="649">
        <v>2132.842712384951</v>
      </c>
    </row>
    <row r="101" spans="1:4" ht="30" customHeight="1" thickTop="1" thickBot="1">
      <c r="A101" s="200" t="s">
        <v>1393</v>
      </c>
      <c r="B101" s="100" t="s">
        <v>339</v>
      </c>
      <c r="C101" s="102" t="s">
        <v>1394</v>
      </c>
      <c r="D101" s="649">
        <v>7109.4757079498359</v>
      </c>
    </row>
    <row r="102" spans="1:4" ht="30" customHeight="1" thickTop="1" thickBot="1">
      <c r="A102" s="200" t="s">
        <v>1395</v>
      </c>
      <c r="B102" s="100" t="s">
        <v>141</v>
      </c>
      <c r="C102" s="102" t="s">
        <v>1396</v>
      </c>
      <c r="D102" s="649">
        <v>173905.61790867077</v>
      </c>
    </row>
    <row r="103" spans="1:4" ht="30" customHeight="1" thickTop="1" thickBot="1">
      <c r="A103" s="200" t="s">
        <v>1327</v>
      </c>
      <c r="B103" s="100" t="s">
        <v>344</v>
      </c>
      <c r="C103" s="102" t="s">
        <v>1328</v>
      </c>
      <c r="D103" s="649">
        <v>1.0318542391799475</v>
      </c>
    </row>
    <row r="104" spans="1:4" ht="30" customHeight="1" thickTop="1" thickBot="1">
      <c r="A104" s="200" t="s">
        <v>1325</v>
      </c>
      <c r="B104" s="100" t="s">
        <v>344</v>
      </c>
      <c r="C104" s="102" t="s">
        <v>1326</v>
      </c>
      <c r="D104" s="649">
        <v>1.0318542391799475</v>
      </c>
    </row>
    <row r="105" spans="1:4" ht="30" customHeight="1" thickTop="1" thickBot="1">
      <c r="A105" s="200" t="s">
        <v>1275</v>
      </c>
      <c r="B105" s="100" t="s">
        <v>339</v>
      </c>
      <c r="C105" s="102" t="s">
        <v>1276</v>
      </c>
      <c r="D105" s="649">
        <v>3344.2395891822089</v>
      </c>
    </row>
    <row r="106" spans="1:4" ht="30" customHeight="1" thickTop="1" thickBot="1">
      <c r="A106" s="200" t="s">
        <v>1402</v>
      </c>
      <c r="B106" s="100" t="s">
        <v>92</v>
      </c>
      <c r="C106" s="102" t="s">
        <v>1403</v>
      </c>
      <c r="D106" s="649">
        <v>166422.61096613778</v>
      </c>
    </row>
    <row r="107" spans="1:4" ht="30" customHeight="1" thickTop="1" thickBot="1">
      <c r="A107" s="200" t="s">
        <v>1301</v>
      </c>
      <c r="B107" s="100" t="s">
        <v>339</v>
      </c>
      <c r="C107" s="102" t="s">
        <v>1302</v>
      </c>
      <c r="D107" s="649">
        <v>1820.1908779134269</v>
      </c>
    </row>
    <row r="108" spans="1:4" ht="30" customHeight="1" thickTop="1" thickBot="1">
      <c r="A108" s="200" t="s">
        <v>1263</v>
      </c>
      <c r="B108" s="100" t="s">
        <v>339</v>
      </c>
      <c r="C108" s="102" t="s">
        <v>1855</v>
      </c>
      <c r="D108" s="649">
        <v>1645.8075114920159</v>
      </c>
    </row>
    <row r="109" spans="1:4" ht="30" customHeight="1" thickTop="1" thickBot="1">
      <c r="A109" s="200" t="s">
        <v>1258</v>
      </c>
      <c r="B109" s="100" t="s">
        <v>339</v>
      </c>
      <c r="C109" s="102" t="s">
        <v>1854</v>
      </c>
      <c r="D109" s="649">
        <v>1625.1704267084169</v>
      </c>
    </row>
    <row r="110" spans="1:4" ht="30" customHeight="1" thickTop="1" thickBot="1">
      <c r="A110" s="200" t="s">
        <v>1397</v>
      </c>
      <c r="B110" s="100" t="s">
        <v>339</v>
      </c>
      <c r="C110" s="102" t="s">
        <v>1398</v>
      </c>
      <c r="D110" s="649">
        <v>1626.202280947597</v>
      </c>
    </row>
    <row r="111" spans="1:4" ht="30" customHeight="1" thickTop="1" thickBot="1">
      <c r="A111" s="200" t="s">
        <v>1318</v>
      </c>
      <c r="B111" s="100" t="s">
        <v>1306</v>
      </c>
      <c r="C111" s="102" t="s">
        <v>1861</v>
      </c>
      <c r="D111" s="649">
        <v>1599.3740707289182</v>
      </c>
    </row>
    <row r="112" spans="1:4" ht="30" customHeight="1" thickTop="1" thickBot="1">
      <c r="A112" s="200" t="s">
        <v>1319</v>
      </c>
      <c r="B112" s="100" t="s">
        <v>344</v>
      </c>
      <c r="C112" s="102" t="s">
        <v>1862</v>
      </c>
      <c r="D112" s="649">
        <v>4.1274169567197898</v>
      </c>
    </row>
    <row r="113" spans="1:4" ht="30" customHeight="1" thickTop="1" thickBot="1">
      <c r="A113" s="200" t="s">
        <v>1324</v>
      </c>
      <c r="B113" s="100" t="s">
        <v>1306</v>
      </c>
      <c r="C113" s="102" t="s">
        <v>1865</v>
      </c>
      <c r="D113" s="649">
        <v>1257.8303175603558</v>
      </c>
    </row>
    <row r="114" spans="1:4" ht="30" customHeight="1" thickTop="1" thickBot="1">
      <c r="A114" s="200" t="s">
        <v>1400</v>
      </c>
      <c r="B114" s="100" t="s">
        <v>92</v>
      </c>
      <c r="C114" s="102" t="s">
        <v>1401</v>
      </c>
      <c r="D114" s="649">
        <v>1439323.1596897168</v>
      </c>
    </row>
    <row r="115" spans="1:4" ht="30" customHeight="1" thickTop="1" thickBot="1">
      <c r="A115" s="200" t="s">
        <v>1321</v>
      </c>
      <c r="B115" s="100" t="s">
        <v>92</v>
      </c>
      <c r="C115" s="102" t="s">
        <v>1322</v>
      </c>
      <c r="D115" s="649">
        <v>1696.3683692118334</v>
      </c>
    </row>
    <row r="116" spans="1:4" ht="30" customHeight="1" thickTop="1" thickBot="1">
      <c r="A116" s="200" t="s">
        <v>1271</v>
      </c>
      <c r="B116" s="100" t="s">
        <v>339</v>
      </c>
      <c r="C116" s="102" t="s">
        <v>1857</v>
      </c>
      <c r="D116" s="649">
        <v>28.89191869703852</v>
      </c>
    </row>
    <row r="117" spans="1:4" ht="30" customHeight="1" thickTop="1" thickBot="1">
      <c r="A117" s="200" t="s">
        <v>1299</v>
      </c>
      <c r="B117" s="100" t="s">
        <v>92</v>
      </c>
      <c r="C117" s="102" t="s">
        <v>1300</v>
      </c>
      <c r="D117" s="649">
        <v>676852.01116976072</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4"/>
      <c r="B1" s="697"/>
      <c r="C1" s="698"/>
      <c r="D1" s="698"/>
      <c r="E1" s="698"/>
      <c r="F1" s="698"/>
      <c r="G1" s="698"/>
      <c r="H1" s="698"/>
      <c r="I1" s="699"/>
      <c r="J1" s="706" t="s">
        <v>933</v>
      </c>
      <c r="K1" s="713" t="s">
        <v>2198</v>
      </c>
      <c r="L1" s="714"/>
      <c r="M1" s="715"/>
    </row>
    <row r="2" spans="1:13" s="489" customFormat="1">
      <c r="A2" s="695"/>
      <c r="B2" s="719" t="s">
        <v>934</v>
      </c>
      <c r="C2" s="720"/>
      <c r="D2" s="720"/>
      <c r="E2" s="720"/>
      <c r="F2" s="720"/>
      <c r="G2" s="720"/>
      <c r="H2" s="720"/>
      <c r="I2" s="721"/>
      <c r="J2" s="707"/>
      <c r="K2" s="716"/>
      <c r="L2" s="717"/>
      <c r="M2" s="718"/>
    </row>
    <row r="3" spans="1:13" s="489" customFormat="1">
      <c r="A3" s="695"/>
      <c r="B3" s="700" t="s">
        <v>2199</v>
      </c>
      <c r="C3" s="701"/>
      <c r="D3" s="701"/>
      <c r="E3" s="701"/>
      <c r="F3" s="701"/>
      <c r="G3" s="701"/>
      <c r="H3" s="701"/>
      <c r="I3" s="702"/>
      <c r="J3" s="711" t="s">
        <v>935</v>
      </c>
      <c r="K3" s="723">
        <v>1</v>
      </c>
      <c r="L3" s="724"/>
      <c r="M3" s="725"/>
    </row>
    <row r="4" spans="1:13" s="489" customFormat="1">
      <c r="A4" s="695"/>
      <c r="B4" s="700" t="s">
        <v>2200</v>
      </c>
      <c r="C4" s="701"/>
      <c r="D4" s="701"/>
      <c r="E4" s="701"/>
      <c r="F4" s="701"/>
      <c r="G4" s="701"/>
      <c r="H4" s="701"/>
      <c r="I4" s="702"/>
      <c r="J4" s="722"/>
      <c r="K4" s="726"/>
      <c r="L4" s="727"/>
      <c r="M4" s="728"/>
    </row>
    <row r="5" spans="1:13" s="489" customFormat="1">
      <c r="A5" s="695"/>
      <c r="B5" s="708" t="s">
        <v>2201</v>
      </c>
      <c r="C5" s="709"/>
      <c r="D5" s="709"/>
      <c r="E5" s="709"/>
      <c r="F5" s="709"/>
      <c r="G5" s="709"/>
      <c r="H5" s="709"/>
      <c r="I5" s="710"/>
      <c r="J5" s="711" t="s">
        <v>936</v>
      </c>
      <c r="K5" s="729"/>
      <c r="L5" s="729" t="s">
        <v>937</v>
      </c>
      <c r="M5" s="731"/>
    </row>
    <row r="6" spans="1:13" s="489" customFormat="1" ht="13.5" customHeight="1" thickBot="1">
      <c r="A6" s="696"/>
      <c r="B6" s="703"/>
      <c r="C6" s="704"/>
      <c r="D6" s="704"/>
      <c r="E6" s="704"/>
      <c r="F6" s="704"/>
      <c r="G6" s="704"/>
      <c r="H6" s="704"/>
      <c r="I6" s="705"/>
      <c r="J6" s="712"/>
      <c r="K6" s="730"/>
      <c r="L6" s="730"/>
      <c r="M6" s="732"/>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1" t="s">
        <v>2205</v>
      </c>
      <c r="B10" s="692"/>
      <c r="C10" s="692"/>
      <c r="D10" s="692"/>
      <c r="E10" s="508" t="s">
        <v>2206</v>
      </c>
      <c r="F10" s="509"/>
      <c r="H10" s="693" t="s">
        <v>2207</v>
      </c>
      <c r="I10" s="693"/>
      <c r="J10" s="510" t="s">
        <v>2206</v>
      </c>
      <c r="K10" s="511"/>
      <c r="L10" s="511"/>
      <c r="M10" s="512"/>
    </row>
    <row r="11" spans="1:13" s="489" customFormat="1" ht="24" customHeight="1">
      <c r="A11" s="513" t="s">
        <v>939</v>
      </c>
      <c r="B11" s="514"/>
      <c r="C11" s="690"/>
      <c r="D11" s="690"/>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3"/>
      <c r="L12" s="733"/>
      <c r="M12" s="734"/>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5" t="s">
        <v>2202</v>
      </c>
      <c r="F25" s="735"/>
      <c r="G25" s="735"/>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6" t="s">
        <v>942</v>
      </c>
      <c r="B27" s="737"/>
      <c r="C27" s="737"/>
      <c r="D27" s="737"/>
      <c r="E27" s="737"/>
      <c r="F27" s="737"/>
      <c r="G27" s="737"/>
      <c r="H27" s="737"/>
      <c r="I27" s="737"/>
      <c r="J27" s="737"/>
      <c r="K27" s="737"/>
      <c r="L27" s="737"/>
      <c r="M27" s="738"/>
    </row>
    <row r="28" spans="1:13" ht="13.5" thickBot="1">
      <c r="A28" s="555"/>
      <c r="B28" s="556"/>
      <c r="C28" s="556"/>
      <c r="D28" s="556"/>
      <c r="E28" s="556"/>
      <c r="F28" s="556"/>
      <c r="G28" s="556"/>
      <c r="H28" s="556"/>
      <c r="I28" s="556"/>
      <c r="J28" s="556"/>
      <c r="K28" s="556"/>
      <c r="L28" s="556"/>
      <c r="M28" s="557"/>
    </row>
    <row r="29" spans="1:13" ht="25.5">
      <c r="A29" s="558" t="s">
        <v>943</v>
      </c>
      <c r="B29" s="739" t="s">
        <v>944</v>
      </c>
      <c r="C29" s="740"/>
      <c r="D29" s="740"/>
      <c r="E29" s="740"/>
      <c r="F29" s="740"/>
      <c r="G29" s="740"/>
      <c r="H29" s="740"/>
      <c r="I29" s="741"/>
      <c r="J29" s="559" t="s">
        <v>2215</v>
      </c>
      <c r="K29" s="742" t="s">
        <v>945</v>
      </c>
      <c r="L29" s="743"/>
      <c r="M29" s="558" t="s">
        <v>946</v>
      </c>
    </row>
    <row r="30" spans="1:13" ht="13.5" thickBot="1">
      <c r="A30" s="560"/>
      <c r="B30" s="561"/>
      <c r="C30" s="562"/>
      <c r="D30" s="562"/>
      <c r="E30" s="562"/>
      <c r="F30" s="562"/>
      <c r="G30" s="562"/>
      <c r="H30" s="562"/>
      <c r="I30" s="562"/>
      <c r="J30" s="563"/>
      <c r="K30" s="744"/>
      <c r="L30" s="745"/>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6" t="s">
        <v>944</v>
      </c>
      <c r="B34" s="747"/>
      <c r="C34" s="747"/>
      <c r="D34" s="747"/>
      <c r="E34" s="747"/>
      <c r="F34" s="747"/>
      <c r="G34" s="748"/>
      <c r="H34" s="749" t="s">
        <v>948</v>
      </c>
      <c r="I34" s="750"/>
      <c r="J34" s="571" t="s">
        <v>949</v>
      </c>
      <c r="K34" s="751" t="s">
        <v>950</v>
      </c>
      <c r="L34" s="748"/>
      <c r="M34" s="572" t="s">
        <v>951</v>
      </c>
    </row>
    <row r="35" spans="1:13" s="573" customFormat="1" ht="12">
      <c r="A35" s="752"/>
      <c r="B35" s="753"/>
      <c r="C35" s="753"/>
      <c r="D35" s="753"/>
      <c r="E35" s="753"/>
      <c r="F35" s="753"/>
      <c r="G35" s="754"/>
      <c r="H35" s="755"/>
      <c r="I35" s="756"/>
      <c r="J35" s="574"/>
      <c r="K35" s="757"/>
      <c r="L35" s="754"/>
      <c r="M35" s="575"/>
    </row>
    <row r="36" spans="1:13" s="573" customFormat="1" thickBot="1">
      <c r="A36" s="758"/>
      <c r="B36" s="759"/>
      <c r="C36" s="759"/>
      <c r="D36" s="759"/>
      <c r="E36" s="759"/>
      <c r="F36" s="759"/>
      <c r="G36" s="760"/>
      <c r="H36" s="761"/>
      <c r="I36" s="762"/>
      <c r="J36" s="576"/>
      <c r="K36" s="763"/>
      <c r="L36" s="760"/>
      <c r="M36" s="577"/>
    </row>
    <row r="37" spans="1:13" s="573" customFormat="1" thickBot="1">
      <c r="A37" s="764" t="s">
        <v>953</v>
      </c>
      <c r="B37" s="765"/>
      <c r="C37" s="765"/>
      <c r="D37" s="765"/>
      <c r="E37" s="765"/>
      <c r="F37" s="765"/>
      <c r="G37" s="765"/>
      <c r="H37" s="765"/>
      <c r="I37" s="765"/>
      <c r="J37" s="765"/>
      <c r="K37" s="765"/>
      <c r="L37" s="766"/>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6" t="s">
        <v>944</v>
      </c>
      <c r="B41" s="747"/>
      <c r="C41" s="747"/>
      <c r="D41" s="747"/>
      <c r="E41" s="747"/>
      <c r="F41" s="747"/>
      <c r="G41" s="747"/>
      <c r="H41" s="748"/>
      <c r="I41" s="587" t="s">
        <v>945</v>
      </c>
      <c r="J41" s="571" t="s">
        <v>946</v>
      </c>
      <c r="K41" s="751" t="s">
        <v>955</v>
      </c>
      <c r="L41" s="748"/>
      <c r="M41" s="572" t="s">
        <v>951</v>
      </c>
    </row>
    <row r="42" spans="1:13" s="573" customFormat="1" ht="12">
      <c r="A42" s="767"/>
      <c r="B42" s="768"/>
      <c r="C42" s="768"/>
      <c r="D42" s="768"/>
      <c r="E42" s="768"/>
      <c r="F42" s="768"/>
      <c r="G42" s="768"/>
      <c r="H42" s="756"/>
      <c r="I42" s="588"/>
      <c r="J42" s="574"/>
      <c r="K42" s="757"/>
      <c r="L42" s="754"/>
      <c r="M42" s="575"/>
    </row>
    <row r="43" spans="1:13" s="573" customFormat="1" thickBot="1">
      <c r="A43" s="769"/>
      <c r="B43" s="770"/>
      <c r="C43" s="770"/>
      <c r="D43" s="770"/>
      <c r="E43" s="770"/>
      <c r="F43" s="770"/>
      <c r="G43" s="770"/>
      <c r="H43" s="762"/>
      <c r="I43" s="589"/>
      <c r="J43" s="590"/>
      <c r="K43" s="763"/>
      <c r="L43" s="760"/>
      <c r="M43" s="591"/>
    </row>
    <row r="44" spans="1:13" s="573" customFormat="1" thickBot="1">
      <c r="A44" s="764" t="s">
        <v>953</v>
      </c>
      <c r="B44" s="765"/>
      <c r="C44" s="765"/>
      <c r="D44" s="765"/>
      <c r="E44" s="765"/>
      <c r="F44" s="765"/>
      <c r="G44" s="765"/>
      <c r="H44" s="765"/>
      <c r="I44" s="765"/>
      <c r="J44" s="765"/>
      <c r="K44" s="765"/>
      <c r="L44" s="766"/>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1" t="s">
        <v>957</v>
      </c>
      <c r="B48" s="772"/>
      <c r="C48" s="772"/>
      <c r="D48" s="772"/>
      <c r="E48" s="773"/>
      <c r="F48" s="594"/>
      <c r="G48" s="595" t="s">
        <v>945</v>
      </c>
      <c r="H48" s="596" t="s">
        <v>958</v>
      </c>
      <c r="I48" s="597" t="s">
        <v>2233</v>
      </c>
      <c r="J48" s="596" t="s">
        <v>2234</v>
      </c>
      <c r="K48" s="774" t="s">
        <v>961</v>
      </c>
      <c r="L48" s="773"/>
      <c r="M48" s="598" t="s">
        <v>951</v>
      </c>
    </row>
    <row r="49" spans="1:13" s="573" customFormat="1" ht="12">
      <c r="A49" s="599"/>
      <c r="B49" s="600"/>
      <c r="C49" s="600"/>
      <c r="D49" s="600"/>
      <c r="E49" s="600"/>
      <c r="F49" s="600"/>
      <c r="G49" s="601"/>
      <c r="H49" s="574"/>
      <c r="I49" s="588"/>
      <c r="J49" s="574"/>
      <c r="K49" s="757"/>
      <c r="L49" s="754"/>
      <c r="M49" s="575"/>
    </row>
    <row r="50" spans="1:13" s="573" customFormat="1" thickBot="1">
      <c r="A50" s="602"/>
      <c r="B50" s="603"/>
      <c r="C50" s="603"/>
      <c r="D50" s="603"/>
      <c r="E50" s="603"/>
      <c r="F50" s="603"/>
      <c r="G50" s="604"/>
      <c r="H50" s="576"/>
      <c r="I50" s="586"/>
      <c r="J50" s="576"/>
      <c r="K50" s="763"/>
      <c r="L50" s="760"/>
      <c r="M50" s="577"/>
    </row>
    <row r="51" spans="1:13" s="573" customFormat="1" thickBot="1">
      <c r="A51" s="775" t="s">
        <v>953</v>
      </c>
      <c r="B51" s="776"/>
      <c r="C51" s="776"/>
      <c r="D51" s="776"/>
      <c r="E51" s="776"/>
      <c r="F51" s="776"/>
      <c r="G51" s="776"/>
      <c r="H51" s="776"/>
      <c r="I51" s="776"/>
      <c r="J51" s="776"/>
      <c r="K51" s="776"/>
      <c r="L51" s="777"/>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1" t="s">
        <v>944</v>
      </c>
      <c r="B55" s="772"/>
      <c r="C55" s="772"/>
      <c r="D55" s="772"/>
      <c r="E55" s="772"/>
      <c r="F55" s="772"/>
      <c r="G55" s="773"/>
      <c r="H55" s="595" t="s">
        <v>964</v>
      </c>
      <c r="I55" s="597" t="s">
        <v>965</v>
      </c>
      <c r="J55" s="596" t="s">
        <v>966</v>
      </c>
      <c r="K55" s="778" t="s">
        <v>950</v>
      </c>
      <c r="L55" s="779"/>
      <c r="M55" s="606" t="s">
        <v>951</v>
      </c>
    </row>
    <row r="56" spans="1:13" s="573" customFormat="1" ht="12">
      <c r="A56" s="767"/>
      <c r="B56" s="768"/>
      <c r="C56" s="768"/>
      <c r="D56" s="768"/>
      <c r="E56" s="768"/>
      <c r="F56" s="768"/>
      <c r="G56" s="768"/>
      <c r="H56" s="574"/>
      <c r="I56" s="588"/>
      <c r="J56" s="574"/>
      <c r="K56" s="757"/>
      <c r="L56" s="754"/>
      <c r="M56" s="575"/>
    </row>
    <row r="57" spans="1:13" s="573" customFormat="1" thickBot="1">
      <c r="A57" s="769"/>
      <c r="B57" s="770"/>
      <c r="C57" s="770"/>
      <c r="D57" s="770"/>
      <c r="E57" s="770"/>
      <c r="F57" s="770"/>
      <c r="G57" s="770"/>
      <c r="H57" s="576"/>
      <c r="I57" s="586"/>
      <c r="J57" s="576"/>
      <c r="K57" s="763"/>
      <c r="L57" s="760"/>
      <c r="M57" s="577"/>
    </row>
    <row r="58" spans="1:13" s="573" customFormat="1" thickBot="1">
      <c r="A58" s="764" t="s">
        <v>953</v>
      </c>
      <c r="B58" s="765"/>
      <c r="C58" s="765"/>
      <c r="D58" s="765"/>
      <c r="E58" s="765"/>
      <c r="F58" s="765"/>
      <c r="G58" s="765"/>
      <c r="H58" s="765"/>
      <c r="I58" s="765"/>
      <c r="J58" s="765"/>
      <c r="K58" s="765"/>
      <c r="L58" s="766"/>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4" t="s">
        <v>967</v>
      </c>
      <c r="B60" s="765"/>
      <c r="C60" s="765"/>
      <c r="D60" s="765"/>
      <c r="E60" s="765"/>
      <c r="F60" s="765"/>
      <c r="G60" s="765"/>
      <c r="H60" s="765"/>
      <c r="I60" s="765"/>
      <c r="J60" s="765"/>
      <c r="K60" s="765"/>
      <c r="L60" s="766"/>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6" t="s">
        <v>944</v>
      </c>
      <c r="B64" s="747"/>
      <c r="C64" s="747"/>
      <c r="D64" s="747"/>
      <c r="E64" s="747"/>
      <c r="F64" s="747"/>
      <c r="G64" s="747"/>
      <c r="H64" s="607"/>
      <c r="I64" s="608"/>
      <c r="J64" s="609" t="s">
        <v>970</v>
      </c>
      <c r="K64" s="780" t="s">
        <v>971</v>
      </c>
      <c r="L64" s="781"/>
      <c r="M64" s="610"/>
    </row>
    <row r="65" spans="1:13" s="573" customFormat="1" ht="12">
      <c r="A65" s="767" t="s">
        <v>2235</v>
      </c>
      <c r="B65" s="768"/>
      <c r="C65" s="768"/>
      <c r="D65" s="768"/>
      <c r="E65" s="768"/>
      <c r="F65" s="768"/>
      <c r="G65" s="768"/>
      <c r="H65" s="611"/>
      <c r="I65" s="612"/>
      <c r="J65" s="613"/>
      <c r="K65" s="792"/>
      <c r="L65" s="793"/>
      <c r="M65" s="614"/>
    </row>
    <row r="66" spans="1:13" s="573" customFormat="1" ht="12">
      <c r="A66" s="615" t="s">
        <v>973</v>
      </c>
      <c r="B66" s="616"/>
      <c r="C66" s="616"/>
      <c r="D66" s="616"/>
      <c r="E66" s="616"/>
      <c r="F66" s="616"/>
      <c r="G66" s="616"/>
      <c r="H66" s="611"/>
      <c r="I66" s="612"/>
      <c r="J66" s="613"/>
      <c r="K66" s="792"/>
      <c r="L66" s="793"/>
      <c r="M66" s="614"/>
    </row>
    <row r="67" spans="1:13" s="573" customFormat="1" thickBot="1">
      <c r="A67" s="602" t="s">
        <v>974</v>
      </c>
      <c r="B67" s="603"/>
      <c r="C67" s="603"/>
      <c r="D67" s="603"/>
      <c r="E67" s="603"/>
      <c r="F67" s="603"/>
      <c r="G67" s="603"/>
      <c r="H67" s="617"/>
      <c r="I67" s="618"/>
      <c r="J67" s="613"/>
      <c r="K67" s="794"/>
      <c r="L67" s="795"/>
      <c r="M67" s="614"/>
    </row>
    <row r="68" spans="1:13" s="573" customFormat="1" thickBot="1">
      <c r="A68" s="764" t="s">
        <v>953</v>
      </c>
      <c r="B68" s="765"/>
      <c r="C68" s="765"/>
      <c r="D68" s="765"/>
      <c r="E68" s="765"/>
      <c r="F68" s="765"/>
      <c r="G68" s="765"/>
      <c r="H68" s="765"/>
      <c r="I68" s="765"/>
      <c r="J68" s="765"/>
      <c r="K68" s="765"/>
      <c r="L68" s="766"/>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4" t="s">
        <v>2236</v>
      </c>
      <c r="B70" s="765"/>
      <c r="C70" s="765"/>
      <c r="D70" s="765"/>
      <c r="E70" s="765"/>
      <c r="F70" s="765"/>
      <c r="G70" s="765"/>
      <c r="H70" s="765"/>
      <c r="I70" s="765"/>
      <c r="J70" s="765"/>
      <c r="K70" s="765"/>
      <c r="L70" s="766"/>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2" t="s">
        <v>2218</v>
      </c>
      <c r="B87" s="783"/>
      <c r="C87" s="783"/>
      <c r="D87" s="783"/>
      <c r="E87" s="783"/>
      <c r="F87" s="783"/>
      <c r="G87" s="783"/>
      <c r="H87" s="783"/>
      <c r="I87" s="783"/>
      <c r="J87" s="783"/>
      <c r="K87" s="783"/>
      <c r="L87" s="783"/>
      <c r="M87" s="784"/>
    </row>
    <row r="88" spans="1:13" ht="17.25" customHeight="1">
      <c r="A88" s="782"/>
      <c r="B88" s="783"/>
      <c r="C88" s="783"/>
      <c r="D88" s="783"/>
      <c r="E88" s="783"/>
      <c r="F88" s="783"/>
      <c r="G88" s="783"/>
      <c r="H88" s="783"/>
      <c r="I88" s="783"/>
      <c r="J88" s="783"/>
      <c r="K88" s="783"/>
      <c r="L88" s="783"/>
      <c r="M88" s="784"/>
    </row>
    <row r="89" spans="1:13" ht="18.75" customHeight="1">
      <c r="A89" s="785" t="s">
        <v>2219</v>
      </c>
      <c r="B89" s="786"/>
      <c r="C89" s="786"/>
      <c r="D89" s="786"/>
      <c r="E89" s="786"/>
      <c r="F89" s="786"/>
      <c r="G89" s="786"/>
      <c r="H89" s="786"/>
      <c r="I89" s="786"/>
      <c r="J89" s="786"/>
      <c r="K89" s="786"/>
      <c r="L89" s="786"/>
      <c r="M89" s="787"/>
    </row>
    <row r="90" spans="1:13" ht="21.75" customHeight="1">
      <c r="A90" s="785"/>
      <c r="B90" s="786"/>
      <c r="C90" s="786"/>
      <c r="D90" s="786"/>
      <c r="E90" s="786"/>
      <c r="F90" s="786"/>
      <c r="G90" s="786"/>
      <c r="H90" s="786"/>
      <c r="I90" s="786"/>
      <c r="J90" s="786"/>
      <c r="K90" s="786"/>
      <c r="L90" s="786"/>
      <c r="M90" s="787"/>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88"/>
      <c r="J100" s="788"/>
      <c r="K100" s="788"/>
      <c r="L100" s="788"/>
      <c r="M100" s="789"/>
    </row>
    <row r="101" spans="1:13" ht="13.5" thickBot="1">
      <c r="A101" s="643" t="s">
        <v>2221</v>
      </c>
      <c r="B101" s="644"/>
      <c r="C101" s="644"/>
      <c r="D101" s="645"/>
      <c r="E101" s="645"/>
      <c r="F101" s="645"/>
      <c r="G101" s="645"/>
      <c r="H101" s="645"/>
      <c r="I101" s="790"/>
      <c r="J101" s="790"/>
      <c r="K101" s="790"/>
      <c r="L101" s="790"/>
      <c r="M101" s="791"/>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0" t="s">
        <v>2205</v>
      </c>
      <c r="C10" s="811"/>
      <c r="D10" s="811"/>
      <c r="E10" s="811"/>
      <c r="F10" s="358" t="s">
        <v>2206</v>
      </c>
      <c r="G10" s="79"/>
      <c r="H10" s="359"/>
      <c r="I10" s="812" t="s">
        <v>2207</v>
      </c>
      <c r="J10" s="812"/>
      <c r="K10" s="360" t="s">
        <v>2206</v>
      </c>
      <c r="L10" s="356"/>
      <c r="M10" s="356"/>
      <c r="N10" s="357"/>
    </row>
    <row r="11" spans="2:14">
      <c r="B11" s="361" t="s">
        <v>939</v>
      </c>
      <c r="C11" s="362"/>
      <c r="D11" s="798"/>
      <c r="E11" s="798"/>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3" t="s">
        <v>2222</v>
      </c>
      <c r="G25" s="814"/>
      <c r="H25" s="814"/>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129</v>
      </c>
      <c r="B36" s="869" t="str">
        <f>VLOOKUP(A36,EQUIPOS!A6:D154,3,FALSE)</f>
        <v xml:space="preserve">Buldozer, Potencia al volante de 140 HP, motor de 2200 RPM, longitud de hoja 4,80m. </v>
      </c>
      <c r="C36" s="870"/>
      <c r="D36" s="870"/>
      <c r="E36" s="870"/>
      <c r="F36" s="870"/>
      <c r="G36" s="870"/>
      <c r="H36" s="871"/>
      <c r="I36" s="267"/>
      <c r="J36" s="268"/>
      <c r="K36" s="269">
        <f>VLOOKUP(A36,EQUIPOS!A6:D161,4,FALSE)</f>
        <v>283084.52491995314</v>
      </c>
      <c r="L36" s="270"/>
      <c r="M36" s="271">
        <v>0.15</v>
      </c>
      <c r="N36" s="272">
        <f>K36/M36</f>
        <v>1887230.166133021</v>
      </c>
    </row>
    <row r="37" spans="1:14">
      <c r="A37" t="s">
        <v>150</v>
      </c>
      <c r="B37" s="869" t="str">
        <f>VLOOKUP(A37,EQUIPOS!A7:D154,3,FALSE)</f>
        <v>Cargador : Potencia en el volante 125 hp, Clasificación de RPM del motor 2300.</v>
      </c>
      <c r="C37" s="870"/>
      <c r="D37" s="870"/>
      <c r="E37" s="870"/>
      <c r="F37" s="870"/>
      <c r="G37" s="870"/>
      <c r="H37" s="871"/>
      <c r="I37" s="267"/>
      <c r="J37" s="268"/>
      <c r="K37" s="269">
        <f>VLOOKUP(A37,EQUIPOS!A7:D162,4,FALSE)</f>
        <v>181755.64264982601</v>
      </c>
      <c r="L37" s="270"/>
      <c r="M37" s="271">
        <v>0.15</v>
      </c>
      <c r="N37" s="272">
        <f>K37/M37</f>
        <v>1211704.2843321734</v>
      </c>
    </row>
    <row r="38" spans="1:14">
      <c r="A38" t="s">
        <v>273</v>
      </c>
      <c r="B38" s="869" t="str">
        <f>VLOOKUP(A38,EQUIPOS!A8:D154,3,FALSE)</f>
        <v>Motosierra, 93.6 cm3 - 7.1 HP, 45-90 cm - 7.9 kg</v>
      </c>
      <c r="C38" s="870"/>
      <c r="D38" s="870"/>
      <c r="E38" s="870"/>
      <c r="F38" s="870"/>
      <c r="G38" s="870"/>
      <c r="H38" s="871"/>
      <c r="I38" s="267"/>
      <c r="J38" s="268"/>
      <c r="K38" s="269">
        <f>VLOOKUP(A38,EQUIPOS!A8:D163,4,FALSE)</f>
        <v>11062.877954808604</v>
      </c>
      <c r="L38" s="270"/>
      <c r="M38" s="271">
        <v>0.15</v>
      </c>
      <c r="N38" s="273">
        <f>K38/M38</f>
        <v>73752.519698724034</v>
      </c>
    </row>
    <row r="39" spans="1:14">
      <c r="B39" s="869"/>
      <c r="C39" s="870"/>
      <c r="D39" s="870"/>
      <c r="E39" s="870"/>
      <c r="F39" s="870"/>
      <c r="G39" s="870"/>
      <c r="H39" s="871"/>
      <c r="I39" s="872"/>
      <c r="J39" s="873"/>
      <c r="K39" s="274"/>
      <c r="L39" s="874"/>
      <c r="M39" s="875"/>
      <c r="N39" s="275"/>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10431.749166666668</v>
      </c>
    </row>
    <row r="43" spans="1:14" ht="15.75" thickBot="1">
      <c r="B43" s="820" t="s">
        <v>953</v>
      </c>
      <c r="C43" s="821"/>
      <c r="D43" s="821"/>
      <c r="E43" s="821"/>
      <c r="F43" s="821"/>
      <c r="G43" s="821"/>
      <c r="H43" s="821"/>
      <c r="I43" s="821"/>
      <c r="J43" s="821"/>
      <c r="K43" s="821"/>
      <c r="L43" s="821"/>
      <c r="M43" s="822"/>
      <c r="N43" s="99">
        <f>SUM(N36:N42)</f>
        <v>3183118.7193305851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3" t="s">
        <v>957</v>
      </c>
      <c r="C58" s="884"/>
      <c r="D58" s="884"/>
      <c r="E58" s="884"/>
      <c r="F58" s="884"/>
      <c r="G58" s="885"/>
      <c r="H58" s="73" t="s">
        <v>945</v>
      </c>
      <c r="I58" s="74" t="s">
        <v>958</v>
      </c>
      <c r="J58" s="75" t="s">
        <v>959</v>
      </c>
      <c r="K58" s="73" t="s">
        <v>960</v>
      </c>
      <c r="L58" s="906" t="s">
        <v>961</v>
      </c>
      <c r="M58" s="885"/>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07">
        <v>983.54</v>
      </c>
      <c r="M59" s="908"/>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98"/>
      <c r="M64" s="899"/>
      <c r="N64" s="296"/>
    </row>
    <row r="65" spans="1:15" ht="15.75" thickBot="1">
      <c r="B65" s="909" t="s">
        <v>953</v>
      </c>
      <c r="C65" s="863"/>
      <c r="D65" s="863"/>
      <c r="E65" s="863"/>
      <c r="F65" s="863"/>
      <c r="G65" s="863"/>
      <c r="H65" s="863"/>
      <c r="I65" s="863"/>
      <c r="J65" s="863"/>
      <c r="K65" s="863"/>
      <c r="L65" s="863"/>
      <c r="M65" s="864"/>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48"/>
      <c r="J75" s="48"/>
      <c r="K75" s="48"/>
      <c r="L75" s="898"/>
      <c r="M75" s="899"/>
      <c r="N75" s="296"/>
    </row>
    <row r="76" spans="1:15" ht="15.75" thickBot="1">
      <c r="B76" s="820" t="s">
        <v>953</v>
      </c>
      <c r="C76" s="821"/>
      <c r="D76" s="821"/>
      <c r="E76" s="821"/>
      <c r="F76" s="821"/>
      <c r="G76" s="821"/>
      <c r="H76" s="821"/>
      <c r="I76" s="863"/>
      <c r="J76" s="863"/>
      <c r="K76" s="863"/>
      <c r="L76" s="863"/>
      <c r="M76" s="864"/>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3426177.6026639184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685235.5205327837</v>
      </c>
      <c r="M83" s="856"/>
      <c r="N83" s="51"/>
    </row>
    <row r="84" spans="1:14">
      <c r="B84" s="89" t="s">
        <v>973</v>
      </c>
      <c r="C84" s="90"/>
      <c r="D84" s="90"/>
      <c r="E84" s="90"/>
      <c r="F84" s="90"/>
      <c r="G84" s="90"/>
      <c r="H84" s="90"/>
      <c r="I84" s="87"/>
      <c r="J84" s="88"/>
      <c r="K84" s="304">
        <v>0.05</v>
      </c>
      <c r="L84" s="855">
        <f>N78*K84</f>
        <v>171308.88013319593</v>
      </c>
      <c r="M84" s="856"/>
      <c r="N84" s="51"/>
    </row>
    <row r="85" spans="1:14" ht="15.75" thickBot="1">
      <c r="B85" s="91" t="s">
        <v>974</v>
      </c>
      <c r="C85" s="92"/>
      <c r="D85" s="92"/>
      <c r="E85" s="92"/>
      <c r="F85" s="92"/>
      <c r="G85" s="92"/>
      <c r="H85" s="92"/>
      <c r="I85" s="93"/>
      <c r="J85" s="94"/>
      <c r="K85" s="305">
        <v>0.05</v>
      </c>
      <c r="L85" s="857">
        <f>N78*K85</f>
        <v>171308.88013319593</v>
      </c>
      <c r="M85" s="858"/>
      <c r="N85" s="51"/>
    </row>
    <row r="86" spans="1:14" ht="15.75" thickBot="1">
      <c r="B86" s="820" t="s">
        <v>953</v>
      </c>
      <c r="C86" s="821"/>
      <c r="D86" s="821"/>
      <c r="E86" s="821"/>
      <c r="F86" s="821"/>
      <c r="G86" s="821"/>
      <c r="H86" s="821"/>
      <c r="I86" s="821"/>
      <c r="J86" s="821"/>
      <c r="K86" s="821"/>
      <c r="L86" s="821"/>
      <c r="M86" s="822"/>
      <c r="N86" s="52">
        <f>L83+L84+L85</f>
        <v>1027853.2807991755</v>
      </c>
    </row>
    <row r="87" spans="1:14" ht="15.75" thickBot="1">
      <c r="B87" s="33"/>
      <c r="C87" s="34"/>
      <c r="D87" s="34"/>
      <c r="E87" s="34"/>
      <c r="F87" s="34"/>
      <c r="G87" s="34"/>
      <c r="H87" s="34"/>
      <c r="I87" s="34"/>
      <c r="J87" s="34"/>
      <c r="K87" s="34"/>
      <c r="L87" s="34"/>
      <c r="M87" s="34"/>
      <c r="N87" s="35"/>
    </row>
    <row r="88" spans="1:14" ht="15.75" thickBot="1">
      <c r="A88" t="s">
        <v>2015</v>
      </c>
      <c r="B88" s="820" t="s">
        <v>975</v>
      </c>
      <c r="C88" s="821"/>
      <c r="D88" s="821"/>
      <c r="E88" s="821"/>
      <c r="F88" s="821"/>
      <c r="G88" s="821"/>
      <c r="H88" s="821"/>
      <c r="I88" s="821"/>
      <c r="J88" s="821"/>
      <c r="K88" s="821"/>
      <c r="L88" s="821"/>
      <c r="M88" s="822"/>
      <c r="N88" s="188">
        <f>N78+N86</f>
        <v>4454030.883463094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4"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0" t="s">
        <v>2205</v>
      </c>
      <c r="C10" s="811"/>
      <c r="D10" s="811"/>
      <c r="E10" s="811"/>
      <c r="F10" s="391" t="s">
        <v>2206</v>
      </c>
      <c r="G10" s="79"/>
      <c r="H10" s="359"/>
      <c r="I10" s="812" t="s">
        <v>2207</v>
      </c>
      <c r="J10" s="812"/>
      <c r="K10" s="392" t="s">
        <v>2206</v>
      </c>
      <c r="L10" s="356"/>
      <c r="M10" s="356"/>
      <c r="N10" s="35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249</v>
      </c>
      <c r="B36" s="869" t="str">
        <f>VLOOKUP(A36,EQUIPOS!A6:D154,3,FALSE)</f>
        <v>Guadañadora, Cilindraje 41.5 cm3, Longitud del mango 1450 mm, Peso 7.4 kg</v>
      </c>
      <c r="C36" s="870"/>
      <c r="D36" s="870"/>
      <c r="E36" s="870"/>
      <c r="F36" s="870"/>
      <c r="G36" s="870"/>
      <c r="H36" s="871"/>
      <c r="I36" s="267"/>
      <c r="J36" s="268"/>
      <c r="K36" s="269">
        <f>VLOOKUP(A36,EQUIPOS!A6:D161,4,FALSE)</f>
        <v>8042.8154040312984</v>
      </c>
      <c r="L36" s="270"/>
      <c r="M36" s="271">
        <v>0.36</v>
      </c>
      <c r="N36" s="272">
        <f>K36/M36</f>
        <v>22341.153900086942</v>
      </c>
    </row>
    <row r="37" spans="1:14">
      <c r="A37" t="s">
        <v>273</v>
      </c>
      <c r="B37" s="869" t="str">
        <f>VLOOKUP(A37,EQUIPOS!A7:D154,3,FALSE)</f>
        <v>Motosierra, 93.6 cm3 - 7.1 HP, 45-90 cm - 7.9 kg</v>
      </c>
      <c r="C37" s="870"/>
      <c r="D37" s="870"/>
      <c r="E37" s="870"/>
      <c r="F37" s="870"/>
      <c r="G37" s="870"/>
      <c r="H37" s="871"/>
      <c r="I37" s="267"/>
      <c r="J37" s="268"/>
      <c r="K37" s="269">
        <f>VLOOKUP(A37,EQUIPOS!A7:D162,4,FALSE)</f>
        <v>11062.877954808604</v>
      </c>
      <c r="L37" s="270"/>
      <c r="M37" s="271">
        <v>0.10299999999999999</v>
      </c>
      <c r="N37" s="272">
        <f>K37/M37</f>
        <v>107406.58208552044</v>
      </c>
    </row>
    <row r="38" spans="1:14">
      <c r="B38" s="869"/>
      <c r="C38" s="870"/>
      <c r="D38" s="870"/>
      <c r="E38" s="870"/>
      <c r="F38" s="870"/>
      <c r="G38" s="870"/>
      <c r="H38" s="871"/>
      <c r="I38" s="267"/>
      <c r="J38" s="268"/>
      <c r="K38" s="269"/>
      <c r="L38" s="270"/>
      <c r="M38" s="271"/>
      <c r="N38" s="273"/>
    </row>
    <row r="39" spans="1:14">
      <c r="B39" s="869"/>
      <c r="C39" s="870"/>
      <c r="D39" s="870"/>
      <c r="E39" s="870"/>
      <c r="F39" s="870"/>
      <c r="G39" s="870"/>
      <c r="H39" s="871"/>
      <c r="I39" s="872"/>
      <c r="J39" s="873"/>
      <c r="K39" s="274"/>
      <c r="L39" s="874"/>
      <c r="M39" s="875"/>
      <c r="N39" s="275"/>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2173.2810763888888</v>
      </c>
    </row>
    <row r="43" spans="1:14" ht="15.75" thickBot="1">
      <c r="B43" s="820" t="s">
        <v>953</v>
      </c>
      <c r="C43" s="821"/>
      <c r="D43" s="821"/>
      <c r="E43" s="821"/>
      <c r="F43" s="821"/>
      <c r="G43" s="821"/>
      <c r="H43" s="821"/>
      <c r="I43" s="821"/>
      <c r="J43" s="821"/>
      <c r="K43" s="821"/>
      <c r="L43" s="821"/>
      <c r="M43" s="822"/>
      <c r="N43" s="99">
        <f>SUM(N36:N42)</f>
        <v>131921.01706199627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07">
        <f>'900.2'!N78</f>
        <v>993.93341069966664</v>
      </c>
      <c r="M59" s="908"/>
      <c r="N59" s="287">
        <f>K59*L59</f>
        <v>49696.670534983336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49696.670534983336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225083.30912475739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45016.66182495148</v>
      </c>
      <c r="M83" s="856"/>
      <c r="N83" s="51"/>
    </row>
    <row r="84" spans="1:14">
      <c r="B84" s="89" t="s">
        <v>973</v>
      </c>
      <c r="C84" s="90"/>
      <c r="D84" s="90"/>
      <c r="E84" s="90"/>
      <c r="F84" s="90"/>
      <c r="G84" s="90"/>
      <c r="H84" s="90"/>
      <c r="I84" s="87"/>
      <c r="J84" s="88"/>
      <c r="K84" s="304">
        <v>0.05</v>
      </c>
      <c r="L84" s="855">
        <f>N78*K84</f>
        <v>11254.16545623787</v>
      </c>
      <c r="M84" s="856"/>
      <c r="N84" s="51"/>
    </row>
    <row r="85" spans="1:14" ht="15.75" thickBot="1">
      <c r="B85" s="91" t="s">
        <v>974</v>
      </c>
      <c r="C85" s="92"/>
      <c r="D85" s="92"/>
      <c r="E85" s="92"/>
      <c r="F85" s="92"/>
      <c r="G85" s="92"/>
      <c r="H85" s="92"/>
      <c r="I85" s="93"/>
      <c r="J85" s="94"/>
      <c r="K85" s="305">
        <v>0.05</v>
      </c>
      <c r="L85" s="857">
        <f>N78*K85</f>
        <v>11254.16545623787</v>
      </c>
      <c r="M85" s="858"/>
      <c r="N85" s="51"/>
    </row>
    <row r="86" spans="1:14" ht="15.75" thickBot="1">
      <c r="B86" s="820" t="s">
        <v>953</v>
      </c>
      <c r="C86" s="821"/>
      <c r="D86" s="821"/>
      <c r="E86" s="821"/>
      <c r="F86" s="821"/>
      <c r="G86" s="821"/>
      <c r="H86" s="821"/>
      <c r="I86" s="821"/>
      <c r="J86" s="821"/>
      <c r="K86" s="821"/>
      <c r="L86" s="821"/>
      <c r="M86" s="822"/>
      <c r="N86" s="52">
        <f>L83+L84+L85</f>
        <v>67524.992737427223</v>
      </c>
    </row>
    <row r="87" spans="1:14" ht="15.75" thickBot="1">
      <c r="B87" s="33"/>
      <c r="C87" s="34"/>
      <c r="D87" s="34"/>
      <c r="E87" s="34"/>
      <c r="F87" s="34"/>
      <c r="G87" s="34"/>
      <c r="H87" s="34"/>
      <c r="I87" s="34"/>
      <c r="J87" s="34"/>
      <c r="K87" s="34"/>
      <c r="L87" s="34"/>
      <c r="M87" s="34"/>
      <c r="N87" s="35"/>
    </row>
    <row r="88" spans="1:14" ht="15.75" thickBot="1">
      <c r="A88" t="s">
        <v>2015</v>
      </c>
      <c r="B88" s="820" t="s">
        <v>975</v>
      </c>
      <c r="C88" s="821"/>
      <c r="D88" s="821"/>
      <c r="E88" s="821"/>
      <c r="F88" s="821"/>
      <c r="G88" s="821"/>
      <c r="H88" s="821"/>
      <c r="I88" s="821"/>
      <c r="J88" s="821"/>
      <c r="K88" s="821"/>
      <c r="L88" s="821"/>
      <c r="M88" s="822"/>
      <c r="N88" s="188">
        <f>N78+N86</f>
        <v>292608.3018621846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7"/>
      <c r="J36" s="268"/>
      <c r="K36" s="269">
        <f>VLOOKUP(A36,EQUIPOS!A6:D161,4,FALSE)</f>
        <v>181755.64264982601</v>
      </c>
      <c r="L36" s="270"/>
      <c r="M36" s="271">
        <v>2.375</v>
      </c>
      <c r="N36" s="272">
        <f>K36/M36</f>
        <v>76528.691642032005</v>
      </c>
    </row>
    <row r="37" spans="1:14">
      <c r="A37" t="s">
        <v>180</v>
      </c>
      <c r="B37" s="869" t="str">
        <f>VLOOKUP(A37,EQUIPOS!A7:D154,3,FALSE)</f>
        <v>Compresor 120 HP, con martillo.</v>
      </c>
      <c r="C37" s="870"/>
      <c r="D37" s="870"/>
      <c r="E37" s="870"/>
      <c r="F37" s="870"/>
      <c r="G37" s="870"/>
      <c r="H37" s="871"/>
      <c r="I37" s="267"/>
      <c r="J37" s="268"/>
      <c r="K37" s="269">
        <f>VLOOKUP(A37,EQUIPOS!A7:D162,4,FALSE)</f>
        <v>116930.91284509341</v>
      </c>
      <c r="L37" s="270"/>
      <c r="M37" s="271">
        <v>2.375</v>
      </c>
      <c r="N37" s="272">
        <f>K37/M37</f>
        <v>49234.068566355119</v>
      </c>
    </row>
    <row r="38" spans="1:14">
      <c r="A38" t="s">
        <v>195</v>
      </c>
      <c r="B38" s="869" t="str">
        <f>VLOOKUP(A38,EQUIPOS!A7:D154,3,FALSE)</f>
        <v xml:space="preserve">Equipo de oxicorte, Capacidad de corte: hasta 6´´ (152mm) </v>
      </c>
      <c r="C38" s="870"/>
      <c r="D38" s="870"/>
      <c r="E38" s="870"/>
      <c r="F38" s="870"/>
      <c r="G38" s="870"/>
      <c r="H38" s="871"/>
      <c r="I38" s="267"/>
      <c r="J38" s="268"/>
      <c r="K38" s="269">
        <f>VLOOKUP(A38,EQUIPOS!A7:D162,4,FALSE)</f>
        <v>17769.172829907999</v>
      </c>
      <c r="L38" s="270"/>
      <c r="M38" s="271">
        <v>2.375</v>
      </c>
      <c r="N38" s="273">
        <f>K38/M38</f>
        <v>7481.7569810138939</v>
      </c>
    </row>
    <row r="39" spans="1:14">
      <c r="B39" s="869"/>
      <c r="C39" s="870"/>
      <c r="D39" s="870"/>
      <c r="E39" s="870"/>
      <c r="F39" s="870"/>
      <c r="G39" s="870"/>
      <c r="H39" s="871"/>
      <c r="I39" s="872"/>
      <c r="J39" s="873"/>
      <c r="K39" s="274"/>
      <c r="L39" s="874"/>
      <c r="M39" s="875"/>
      <c r="N39" s="275"/>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0.1</v>
      </c>
      <c r="M42" s="882"/>
      <c r="N42" s="105">
        <f>N76*L42</f>
        <v>1549.7775190231998</v>
      </c>
    </row>
    <row r="43" spans="1:14" ht="15.75" thickBot="1">
      <c r="B43" s="820" t="s">
        <v>953</v>
      </c>
      <c r="C43" s="821"/>
      <c r="D43" s="821"/>
      <c r="E43" s="821"/>
      <c r="F43" s="821"/>
      <c r="G43" s="821"/>
      <c r="H43" s="821"/>
      <c r="I43" s="821"/>
      <c r="J43" s="821"/>
      <c r="K43" s="821"/>
      <c r="L43" s="821"/>
      <c r="M43" s="822"/>
      <c r="N43" s="99">
        <f>SUM(N36:N42)</f>
        <v>134794.29470842422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7">
        <f>'900.2'!N78</f>
        <v>993.93341069966664</v>
      </c>
      <c r="M59" s="908"/>
      <c r="N59" s="287">
        <f>K59*L59</f>
        <v>993.93341069966664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993.93341069966664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182">
        <f>N43+N54+N65+N76</f>
        <v>151286.00330935587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30257.200661871175</v>
      </c>
      <c r="M83" s="856"/>
      <c r="N83" s="51"/>
    </row>
    <row r="84" spans="1:14">
      <c r="B84" s="89" t="s">
        <v>973</v>
      </c>
      <c r="C84" s="90"/>
      <c r="D84" s="90"/>
      <c r="E84" s="90"/>
      <c r="F84" s="90"/>
      <c r="G84" s="90"/>
      <c r="H84" s="90"/>
      <c r="I84" s="87"/>
      <c r="J84" s="88"/>
      <c r="K84" s="304">
        <v>0.05</v>
      </c>
      <c r="L84" s="855">
        <f>N78*K84</f>
        <v>7564.3001654677937</v>
      </c>
      <c r="M84" s="856"/>
      <c r="N84" s="51"/>
    </row>
    <row r="85" spans="1:14" ht="15.75" thickBot="1">
      <c r="B85" s="91" t="s">
        <v>974</v>
      </c>
      <c r="C85" s="92"/>
      <c r="D85" s="92"/>
      <c r="E85" s="92"/>
      <c r="F85" s="92"/>
      <c r="G85" s="92"/>
      <c r="H85" s="92"/>
      <c r="I85" s="93"/>
      <c r="J85" s="94"/>
      <c r="K85" s="305">
        <v>0.05</v>
      </c>
      <c r="L85" s="857">
        <f>N78*K85</f>
        <v>7564.3001654677937</v>
      </c>
      <c r="M85" s="858"/>
      <c r="N85" s="51"/>
    </row>
    <row r="86" spans="1:14" ht="15.75" thickBot="1">
      <c r="B86" s="820" t="s">
        <v>953</v>
      </c>
      <c r="C86" s="821"/>
      <c r="D86" s="821"/>
      <c r="E86" s="821"/>
      <c r="F86" s="821"/>
      <c r="G86" s="821"/>
      <c r="H86" s="821"/>
      <c r="I86" s="821"/>
      <c r="J86" s="821"/>
      <c r="K86" s="821"/>
      <c r="L86" s="821"/>
      <c r="M86" s="822"/>
      <c r="N86" s="52">
        <f>L83+L84+L85</f>
        <v>45385.800992806762</v>
      </c>
    </row>
    <row r="87" spans="1:14" ht="15.75" thickBot="1">
      <c r="B87" s="33"/>
      <c r="C87" s="34"/>
      <c r="D87" s="34"/>
      <c r="E87" s="34"/>
      <c r="F87" s="34"/>
      <c r="G87" s="34"/>
      <c r="H87" s="34"/>
      <c r="I87" s="34"/>
      <c r="J87" s="34"/>
      <c r="K87" s="34"/>
      <c r="L87" s="34"/>
      <c r="M87" s="34"/>
      <c r="N87" s="35"/>
    </row>
    <row r="88" spans="1:14" ht="15.75" thickBot="1">
      <c r="A88" t="s">
        <v>2015</v>
      </c>
      <c r="B88" s="820" t="s">
        <v>975</v>
      </c>
      <c r="C88" s="821"/>
      <c r="D88" s="821"/>
      <c r="E88" s="821"/>
      <c r="F88" s="821"/>
      <c r="G88" s="821"/>
      <c r="H88" s="821"/>
      <c r="I88" s="821"/>
      <c r="J88" s="821"/>
      <c r="K88" s="821"/>
      <c r="L88" s="821"/>
      <c r="M88" s="822"/>
      <c r="N88" s="52">
        <f>N78+N86</f>
        <v>196671.80430216264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c r="B106" s="823"/>
      <c r="C106" s="824"/>
      <c r="D106" s="824"/>
      <c r="E106" s="824"/>
      <c r="F106" s="824"/>
      <c r="G106" s="824"/>
      <c r="H106" s="824"/>
      <c r="I106" s="824"/>
      <c r="J106" s="824"/>
      <c r="K106" s="824"/>
      <c r="L106" s="824"/>
      <c r="M106" s="824"/>
      <c r="N106" s="825"/>
    </row>
    <row r="107" spans="2:14" ht="27.7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0" t="s">
        <v>2205</v>
      </c>
      <c r="C10" s="811"/>
      <c r="D10" s="811"/>
      <c r="E10" s="811"/>
      <c r="F10" s="391" t="s">
        <v>2206</v>
      </c>
      <c r="G10" s="79"/>
      <c r="H10" s="359"/>
      <c r="I10" s="812" t="s">
        <v>2207</v>
      </c>
      <c r="J10" s="812"/>
      <c r="K10" s="392" t="s">
        <v>2206</v>
      </c>
      <c r="L10" s="356"/>
      <c r="M10" s="356"/>
      <c r="N10" s="35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312</v>
      </c>
      <c r="B36" s="869" t="str">
        <f>VLOOKUP(A36,EQUIPOS!A6:D154,3,FALSE)</f>
        <v>Retroexcavadora sobre oruga, potencia 138 HP, balde de 1,5 m3.</v>
      </c>
      <c r="C36" s="870"/>
      <c r="D36" s="870"/>
      <c r="E36" s="870"/>
      <c r="F36" s="870"/>
      <c r="G36" s="870"/>
      <c r="H36" s="871"/>
      <c r="I36" s="267"/>
      <c r="J36" s="268"/>
      <c r="K36" s="269">
        <f>VLOOKUP(A36,EQUIPOS!A6:D161,4,FALSE)</f>
        <v>269278.92287657521</v>
      </c>
      <c r="L36" s="270"/>
      <c r="M36" s="271">
        <v>2.5</v>
      </c>
      <c r="N36" s="272">
        <f>K36/M36</f>
        <v>107711.56915063008</v>
      </c>
    </row>
    <row r="37" spans="1:14">
      <c r="A37" t="s">
        <v>180</v>
      </c>
      <c r="B37" s="869" t="str">
        <f>VLOOKUP(A37,EQUIPOS!A7:D154,3,FALSE)</f>
        <v>Compresor 120 HP, con martillo.</v>
      </c>
      <c r="C37" s="870"/>
      <c r="D37" s="870"/>
      <c r="E37" s="870"/>
      <c r="F37" s="870"/>
      <c r="G37" s="870"/>
      <c r="H37" s="871"/>
      <c r="I37" s="267"/>
      <c r="J37" s="268"/>
      <c r="K37" s="269">
        <f>VLOOKUP(A37,EQUIPOS!A7:D162,4,FALSE)</f>
        <v>116930.91284509341</v>
      </c>
      <c r="L37" s="270"/>
      <c r="M37" s="271">
        <v>2.5</v>
      </c>
      <c r="N37" s="272">
        <f>K37/M37</f>
        <v>46772.365138037363</v>
      </c>
    </row>
    <row r="38" spans="1:14">
      <c r="A38" t="s">
        <v>195</v>
      </c>
      <c r="B38" s="869" t="str">
        <f>VLOOKUP(A38,EQUIPOS!A8:D154,3,FALSE)</f>
        <v xml:space="preserve">Equipo de oxicorte, Capacidad de corte: hasta 6´´ (152mm) </v>
      </c>
      <c r="C38" s="870"/>
      <c r="D38" s="870"/>
      <c r="E38" s="870"/>
      <c r="F38" s="870"/>
      <c r="G38" s="870"/>
      <c r="H38" s="871"/>
      <c r="I38" s="267"/>
      <c r="J38" s="268"/>
      <c r="K38" s="269">
        <f>VLOOKUP(A38,EQUIPOS!A8:D163,4,FALSE)</f>
        <v>17769.172829907999</v>
      </c>
      <c r="L38" s="270"/>
      <c r="M38" s="271">
        <v>2.5</v>
      </c>
      <c r="N38" s="272">
        <f>K38/M38</f>
        <v>7107.6691319631991</v>
      </c>
    </row>
    <row r="39" spans="1:14">
      <c r="B39" s="869"/>
      <c r="C39" s="870"/>
      <c r="D39" s="870"/>
      <c r="E39" s="870"/>
      <c r="F39" s="870"/>
      <c r="G39" s="870"/>
      <c r="H39" s="871"/>
      <c r="I39" s="872"/>
      <c r="J39" s="873"/>
      <c r="K39" s="274"/>
      <c r="L39" s="874"/>
      <c r="M39" s="875"/>
      <c r="N39" s="275"/>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294.45772861440798</v>
      </c>
    </row>
    <row r="43" spans="1:14" ht="15.75" thickBot="1">
      <c r="B43" s="820" t="s">
        <v>953</v>
      </c>
      <c r="C43" s="821"/>
      <c r="D43" s="821"/>
      <c r="E43" s="821"/>
      <c r="F43" s="821"/>
      <c r="G43" s="821"/>
      <c r="H43" s="821"/>
      <c r="I43" s="821"/>
      <c r="J43" s="821"/>
      <c r="K43" s="821"/>
      <c r="L43" s="821"/>
      <c r="M43" s="822"/>
      <c r="N43" s="99">
        <f>SUM(N36:N42)</f>
        <v>161886.06114924507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7">
        <f>'900.2'!N78</f>
        <v>993.93341069966664</v>
      </c>
      <c r="M59" s="908"/>
      <c r="N59" s="287">
        <f>K59*L59</f>
        <v>993.93341069966664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993.93341069966664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177602.88099066511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35520.576198133022</v>
      </c>
      <c r="M83" s="856"/>
      <c r="N83" s="51"/>
    </row>
    <row r="84" spans="1:14">
      <c r="B84" s="89" t="s">
        <v>973</v>
      </c>
      <c r="C84" s="90"/>
      <c r="D84" s="90"/>
      <c r="E84" s="90"/>
      <c r="F84" s="90"/>
      <c r="G84" s="90"/>
      <c r="H84" s="90"/>
      <c r="I84" s="87"/>
      <c r="J84" s="88"/>
      <c r="K84" s="304">
        <v>0.05</v>
      </c>
      <c r="L84" s="855">
        <f>N78*K84</f>
        <v>8880.1440495332554</v>
      </c>
      <c r="M84" s="856"/>
      <c r="N84" s="51"/>
    </row>
    <row r="85" spans="1:14" ht="15.75" thickBot="1">
      <c r="B85" s="91" t="s">
        <v>974</v>
      </c>
      <c r="C85" s="92"/>
      <c r="D85" s="92"/>
      <c r="E85" s="92"/>
      <c r="F85" s="92"/>
      <c r="G85" s="92"/>
      <c r="H85" s="92"/>
      <c r="I85" s="93"/>
      <c r="J85" s="94"/>
      <c r="K85" s="305">
        <v>0.05</v>
      </c>
      <c r="L85" s="857">
        <f>N78*K85</f>
        <v>8880.1440495332554</v>
      </c>
      <c r="M85" s="858"/>
      <c r="N85" s="51"/>
    </row>
    <row r="86" spans="1:14" ht="15.75" thickBot="1">
      <c r="B86" s="820" t="s">
        <v>953</v>
      </c>
      <c r="C86" s="821"/>
      <c r="D86" s="821"/>
      <c r="E86" s="821"/>
      <c r="F86" s="821"/>
      <c r="G86" s="821"/>
      <c r="H86" s="821"/>
      <c r="I86" s="821"/>
      <c r="J86" s="821"/>
      <c r="K86" s="821"/>
      <c r="L86" s="821"/>
      <c r="M86" s="822"/>
      <c r="N86" s="52">
        <f>L83+L84+L85</f>
        <v>53280.864297199536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230883.74528786464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0" t="s">
        <v>2205</v>
      </c>
      <c r="C10" s="811"/>
      <c r="D10" s="811"/>
      <c r="E10" s="811"/>
      <c r="F10" s="391" t="s">
        <v>2206</v>
      </c>
      <c r="G10" s="79"/>
      <c r="H10" s="359"/>
      <c r="I10" s="812" t="s">
        <v>2207</v>
      </c>
      <c r="J10" s="812"/>
      <c r="K10" s="392" t="s">
        <v>2206</v>
      </c>
      <c r="L10" s="356"/>
      <c r="M10" s="356"/>
      <c r="N10" s="35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7"/>
      <c r="J36" s="268"/>
      <c r="K36" s="269">
        <f>VLOOKUP(A36,EQUIPOS!A6:D161,4,FALSE)</f>
        <v>181755.64264982601</v>
      </c>
      <c r="L36" s="270"/>
      <c r="M36" s="271">
        <v>9.25</v>
      </c>
      <c r="N36" s="272">
        <f>K36/M36</f>
        <v>19649.258664846056</v>
      </c>
    </row>
    <row r="37" spans="1:14">
      <c r="A37" t="s">
        <v>180</v>
      </c>
      <c r="B37" s="869" t="str">
        <f>VLOOKUP(A37,EQUIPOS!A7:D154,3,FALSE)</f>
        <v>Compresor 120 HP, con martillo.</v>
      </c>
      <c r="C37" s="870"/>
      <c r="D37" s="870"/>
      <c r="E37" s="870"/>
      <c r="F37" s="870"/>
      <c r="G37" s="870"/>
      <c r="H37" s="871"/>
      <c r="I37" s="267"/>
      <c r="J37" s="268"/>
      <c r="K37" s="269">
        <f>VLOOKUP(A37,EQUIPOS!A7:D162,4,FALSE)</f>
        <v>116930.91284509341</v>
      </c>
      <c r="L37" s="270"/>
      <c r="M37" s="271">
        <v>9.25</v>
      </c>
      <c r="N37" s="272">
        <f>K37/M37</f>
        <v>12641.179767037125</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5"/>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62.666819895785942</v>
      </c>
    </row>
    <row r="43" spans="1:14" ht="15.75" thickBot="1">
      <c r="B43" s="820" t="s">
        <v>953</v>
      </c>
      <c r="C43" s="821"/>
      <c r="D43" s="821"/>
      <c r="E43" s="821"/>
      <c r="F43" s="821"/>
      <c r="G43" s="821"/>
      <c r="H43" s="821"/>
      <c r="I43" s="821"/>
      <c r="J43" s="821"/>
      <c r="K43" s="821"/>
      <c r="L43" s="821"/>
      <c r="M43" s="822"/>
      <c r="N43" s="99">
        <f>SUM(N36:N42)</f>
        <v>32353.105251778965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7">
        <f>'900.2'!N78</f>
        <v>993.93341069966664</v>
      </c>
      <c r="M59" s="908"/>
      <c r="N59" s="287">
        <f>K59*L59</f>
        <v>993.93341069966664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993.93341069966664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36480.379657267928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7296.0759314535862</v>
      </c>
      <c r="M83" s="856"/>
      <c r="N83" s="51"/>
    </row>
    <row r="84" spans="1:14">
      <c r="B84" s="89" t="s">
        <v>973</v>
      </c>
      <c r="C84" s="90"/>
      <c r="D84" s="90"/>
      <c r="E84" s="90"/>
      <c r="F84" s="90"/>
      <c r="G84" s="90"/>
      <c r="H84" s="90"/>
      <c r="I84" s="87"/>
      <c r="J84" s="88"/>
      <c r="K84" s="304">
        <v>0.05</v>
      </c>
      <c r="L84" s="855">
        <f>N78*K84</f>
        <v>1824.0189828633966</v>
      </c>
      <c r="M84" s="856"/>
      <c r="N84" s="51"/>
    </row>
    <row r="85" spans="1:14" ht="15.75" thickBot="1">
      <c r="B85" s="91" t="s">
        <v>974</v>
      </c>
      <c r="C85" s="92"/>
      <c r="D85" s="92"/>
      <c r="E85" s="92"/>
      <c r="F85" s="92"/>
      <c r="G85" s="92"/>
      <c r="H85" s="92"/>
      <c r="I85" s="93"/>
      <c r="J85" s="94"/>
      <c r="K85" s="305">
        <v>0.05</v>
      </c>
      <c r="L85" s="857">
        <f>N78*K85</f>
        <v>1824.0189828633966</v>
      </c>
      <c r="M85" s="858"/>
      <c r="N85" s="51"/>
    </row>
    <row r="86" spans="1:14" ht="15.75" thickBot="1">
      <c r="B86" s="820" t="s">
        <v>953</v>
      </c>
      <c r="C86" s="821"/>
      <c r="D86" s="821"/>
      <c r="E86" s="821"/>
      <c r="F86" s="821"/>
      <c r="G86" s="821"/>
      <c r="H86" s="821"/>
      <c r="I86" s="821"/>
      <c r="J86" s="821"/>
      <c r="K86" s="821"/>
      <c r="L86" s="821"/>
      <c r="M86" s="822"/>
      <c r="N86" s="52">
        <f>L83+L84+L85</f>
        <v>10944.113897180378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47424.493554448301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180</v>
      </c>
      <c r="B36" s="869" t="str">
        <f>VLOOKUP(A36,EQUIPOS!A6:D154,3,FALSE)</f>
        <v>Compresor 120 HP, con martillo.</v>
      </c>
      <c r="C36" s="870"/>
      <c r="D36" s="870"/>
      <c r="E36" s="870"/>
      <c r="F36" s="870"/>
      <c r="G36" s="870"/>
      <c r="H36" s="871"/>
      <c r="I36" s="267"/>
      <c r="J36" s="268"/>
      <c r="K36" s="269">
        <f>VLOOKUP(A36,EQUIPOS!A6:D161,4,FALSE)</f>
        <v>116930.91284509341</v>
      </c>
      <c r="L36" s="270"/>
      <c r="M36" s="271">
        <v>2.5</v>
      </c>
      <c r="N36" s="272">
        <f>K36/M36</f>
        <v>46772.365138037363</v>
      </c>
    </row>
    <row r="37" spans="1:14">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5"/>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0.1</v>
      </c>
      <c r="M42" s="882"/>
      <c r="N42" s="105">
        <f>N76*L42</f>
        <v>1251.8099</v>
      </c>
    </row>
    <row r="43" spans="1:14" ht="15.75" thickBot="1">
      <c r="B43" s="820" t="s">
        <v>953</v>
      </c>
      <c r="C43" s="821"/>
      <c r="D43" s="821"/>
      <c r="E43" s="821"/>
      <c r="F43" s="821"/>
      <c r="G43" s="821"/>
      <c r="H43" s="821"/>
      <c r="I43" s="821"/>
      <c r="J43" s="821"/>
      <c r="K43" s="821"/>
      <c r="L43" s="821"/>
      <c r="M43" s="822"/>
      <c r="N43" s="99">
        <f>SUM(N36:N42)</f>
        <v>48024.175038037363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7">
        <f>'900.2'!N78</f>
        <v>993.93341069966664</v>
      </c>
      <c r="M59" s="908"/>
      <c r="N59" s="287">
        <f>K59*L59</f>
        <v>993.93341069966664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993.93341069966664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61536.207448737026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12307.241489747406</v>
      </c>
      <c r="M83" s="856"/>
      <c r="N83" s="51"/>
    </row>
    <row r="84" spans="1:14">
      <c r="B84" s="89" t="s">
        <v>973</v>
      </c>
      <c r="C84" s="90"/>
      <c r="D84" s="90"/>
      <c r="E84" s="90"/>
      <c r="F84" s="90"/>
      <c r="G84" s="90"/>
      <c r="H84" s="90"/>
      <c r="I84" s="87"/>
      <c r="J84" s="88"/>
      <c r="K84" s="304">
        <v>0.05</v>
      </c>
      <c r="L84" s="855">
        <f>N78*K84</f>
        <v>3076.8103724368516</v>
      </c>
      <c r="M84" s="856"/>
      <c r="N84" s="51"/>
    </row>
    <row r="85" spans="1:14" ht="15.75" thickBot="1">
      <c r="B85" s="91" t="s">
        <v>974</v>
      </c>
      <c r="C85" s="92"/>
      <c r="D85" s="92"/>
      <c r="E85" s="92"/>
      <c r="F85" s="92"/>
      <c r="G85" s="92"/>
      <c r="H85" s="92"/>
      <c r="I85" s="93"/>
      <c r="J85" s="94"/>
      <c r="K85" s="305">
        <v>0.05</v>
      </c>
      <c r="L85" s="857">
        <f>N78*K85</f>
        <v>3076.8103724368516</v>
      </c>
      <c r="M85" s="858"/>
      <c r="N85" s="51"/>
    </row>
    <row r="86" spans="1:14" ht="15.75" thickBot="1">
      <c r="B86" s="820" t="s">
        <v>953</v>
      </c>
      <c r="C86" s="821"/>
      <c r="D86" s="821"/>
      <c r="E86" s="821"/>
      <c r="F86" s="821"/>
      <c r="G86" s="821"/>
      <c r="H86" s="821"/>
      <c r="I86" s="821"/>
      <c r="J86" s="821"/>
      <c r="K86" s="821"/>
      <c r="L86" s="821"/>
      <c r="M86" s="822"/>
      <c r="N86" s="52">
        <f>L83+L84+L85</f>
        <v>18460.862234621109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79997.069683358131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7"/>
      <c r="J36" s="268"/>
      <c r="K36" s="269">
        <f>VLOOKUP(A36,EQUIPOS!A6:D161,4,FALSE)</f>
        <v>181755.64264982601</v>
      </c>
      <c r="L36" s="270"/>
      <c r="M36" s="271">
        <v>2.375</v>
      </c>
      <c r="N36" s="272">
        <f>K36/M36</f>
        <v>76528.691642032005</v>
      </c>
    </row>
    <row r="37" spans="1:14">
      <c r="A37" t="s">
        <v>180</v>
      </c>
      <c r="B37" s="869" t="str">
        <f>VLOOKUP(A37,EQUIPOS!A7:D154,3,FALSE)</f>
        <v>Compresor 120 HP, con martillo.</v>
      </c>
      <c r="C37" s="870"/>
      <c r="D37" s="870"/>
      <c r="E37" s="870"/>
      <c r="F37" s="870"/>
      <c r="G37" s="870"/>
      <c r="H37" s="871"/>
      <c r="I37" s="267"/>
      <c r="J37" s="268"/>
      <c r="K37" s="269">
        <f>VLOOKUP(A37,EQUIPOS!A7:D162,4,FALSE)</f>
        <v>116930.91284509341</v>
      </c>
      <c r="L37" s="270"/>
      <c r="M37" s="271">
        <v>2.375</v>
      </c>
      <c r="N37" s="272">
        <f>K37/M37</f>
        <v>49234.068566355119</v>
      </c>
    </row>
    <row r="38" spans="1:14">
      <c r="A38" t="s">
        <v>195</v>
      </c>
      <c r="B38" s="869" t="str">
        <f>VLOOKUP(A38,EQUIPOS!A8:D154,3,FALSE)</f>
        <v xml:space="preserve">Equipo de oxicorte, Capacidad de corte: hasta 6´´ (152mm) </v>
      </c>
      <c r="C38" s="870"/>
      <c r="D38" s="870"/>
      <c r="E38" s="870"/>
      <c r="F38" s="870"/>
      <c r="G38" s="870"/>
      <c r="H38" s="871"/>
      <c r="I38" s="267"/>
      <c r="J38" s="268"/>
      <c r="K38" s="269">
        <f>VLOOKUP(A38,EQUIPOS!A8:D163,4,FALSE)</f>
        <v>17769.172829907999</v>
      </c>
      <c r="L38" s="270"/>
      <c r="M38" s="271">
        <v>2.375</v>
      </c>
      <c r="N38" s="272">
        <f>K38/M38</f>
        <v>7481.7569810138939</v>
      </c>
    </row>
    <row r="39" spans="1:14">
      <c r="B39" s="869"/>
      <c r="C39" s="870"/>
      <c r="D39" s="870"/>
      <c r="E39" s="870"/>
      <c r="F39" s="870"/>
      <c r="G39" s="870"/>
      <c r="H39" s="871"/>
      <c r="I39" s="872"/>
      <c r="J39" s="873"/>
      <c r="K39" s="274"/>
      <c r="L39" s="874"/>
      <c r="M39" s="875"/>
      <c r="N39" s="275"/>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0.1</v>
      </c>
      <c r="M42" s="882"/>
      <c r="N42" s="105">
        <f>N76*L42</f>
        <v>1549.7775190231998</v>
      </c>
    </row>
    <row r="43" spans="1:14" ht="15.75" thickBot="1">
      <c r="B43" s="820" t="s">
        <v>953</v>
      </c>
      <c r="C43" s="821"/>
      <c r="D43" s="821"/>
      <c r="E43" s="821"/>
      <c r="F43" s="821"/>
      <c r="G43" s="821"/>
      <c r="H43" s="821"/>
      <c r="I43" s="821"/>
      <c r="J43" s="821"/>
      <c r="K43" s="821"/>
      <c r="L43" s="821"/>
      <c r="M43" s="822"/>
      <c r="N43" s="99">
        <f>SUM(N36:N42)</f>
        <v>134794.29470842422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7">
        <f>'900.2'!N78</f>
        <v>993.93341069966664</v>
      </c>
      <c r="M59" s="908"/>
      <c r="N59" s="287">
        <f>K59*L59</f>
        <v>993.93341069966664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993.93341069966664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151286.00330935587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30257.200661871175</v>
      </c>
      <c r="M83" s="856"/>
      <c r="N83" s="51"/>
    </row>
    <row r="84" spans="1:14">
      <c r="B84" s="89" t="s">
        <v>973</v>
      </c>
      <c r="C84" s="90"/>
      <c r="D84" s="90"/>
      <c r="E84" s="90"/>
      <c r="F84" s="90"/>
      <c r="G84" s="90"/>
      <c r="H84" s="90"/>
      <c r="I84" s="87"/>
      <c r="J84" s="88"/>
      <c r="K84" s="304">
        <v>0.05</v>
      </c>
      <c r="L84" s="855">
        <f>N78*K84</f>
        <v>7564.3001654677937</v>
      </c>
      <c r="M84" s="856"/>
      <c r="N84" s="51"/>
    </row>
    <row r="85" spans="1:14" ht="15.75" thickBot="1">
      <c r="B85" s="91" t="s">
        <v>974</v>
      </c>
      <c r="C85" s="92"/>
      <c r="D85" s="92"/>
      <c r="E85" s="92"/>
      <c r="F85" s="92"/>
      <c r="G85" s="92"/>
      <c r="H85" s="92"/>
      <c r="I85" s="93"/>
      <c r="J85" s="94"/>
      <c r="K85" s="305">
        <v>0.05</v>
      </c>
      <c r="L85" s="857">
        <f>N78*K85</f>
        <v>7564.3001654677937</v>
      </c>
      <c r="M85" s="858"/>
      <c r="N85" s="51"/>
    </row>
    <row r="86" spans="1:14" ht="15.75" thickBot="1">
      <c r="B86" s="820" t="s">
        <v>953</v>
      </c>
      <c r="C86" s="821"/>
      <c r="D86" s="821"/>
      <c r="E86" s="821"/>
      <c r="F86" s="821"/>
      <c r="G86" s="821"/>
      <c r="H86" s="821"/>
      <c r="I86" s="821"/>
      <c r="J86" s="821"/>
      <c r="K86" s="821"/>
      <c r="L86" s="821"/>
      <c r="M86" s="822"/>
      <c r="N86" s="52">
        <f>L83+L84+L85</f>
        <v>45385.800992806762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196671.80430216264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312</v>
      </c>
      <c r="B36" s="869" t="str">
        <f>VLOOKUP(A36,EQUIPOS!A6:D154,3,FALSE)</f>
        <v>Retroexcavadora sobre oruga, potencia 138 HP, balde de 1,5 m3.</v>
      </c>
      <c r="C36" s="870"/>
      <c r="D36" s="870"/>
      <c r="E36" s="870"/>
      <c r="F36" s="870"/>
      <c r="G36" s="870"/>
      <c r="H36" s="871"/>
      <c r="I36" s="267"/>
      <c r="J36" s="268"/>
      <c r="K36" s="269">
        <f>VLOOKUP(A36,EQUIPOS!A6:D161,4,FALSE)</f>
        <v>269278.92287657521</v>
      </c>
      <c r="L36" s="270"/>
      <c r="M36" s="271">
        <v>2.5</v>
      </c>
      <c r="N36" s="272">
        <f>K36/M36</f>
        <v>107711.56915063008</v>
      </c>
    </row>
    <row r="37" spans="1:14">
      <c r="A37" t="s">
        <v>180</v>
      </c>
      <c r="B37" s="869" t="str">
        <f>VLOOKUP(A37,EQUIPOS!A7:D154,3,FALSE)</f>
        <v>Compresor 120 HP, con martillo.</v>
      </c>
      <c r="C37" s="870"/>
      <c r="D37" s="870"/>
      <c r="E37" s="870"/>
      <c r="F37" s="870"/>
      <c r="G37" s="870"/>
      <c r="H37" s="871"/>
      <c r="I37" s="267"/>
      <c r="J37" s="268"/>
      <c r="K37" s="269">
        <f>VLOOKUP(A37,EQUIPOS!A7:D162,4,FALSE)</f>
        <v>116930.91284509341</v>
      </c>
      <c r="L37" s="270"/>
      <c r="M37" s="271">
        <v>2.5</v>
      </c>
      <c r="N37" s="272">
        <f>K37/M37</f>
        <v>46772.365138037363</v>
      </c>
    </row>
    <row r="38" spans="1:14">
      <c r="A38" t="s">
        <v>195</v>
      </c>
      <c r="B38" s="869" t="str">
        <f>VLOOKUP(A38,EQUIPOS!A8:D154,3,FALSE)</f>
        <v xml:space="preserve">Equipo de oxicorte, Capacidad de corte: hasta 6´´ (152mm) </v>
      </c>
      <c r="C38" s="870"/>
      <c r="D38" s="870"/>
      <c r="E38" s="870"/>
      <c r="F38" s="870"/>
      <c r="G38" s="870"/>
      <c r="H38" s="871"/>
      <c r="I38" s="267"/>
      <c r="J38" s="268"/>
      <c r="K38" s="269">
        <f>VLOOKUP(A38,EQUIPOS!A8:D163,4,FALSE)</f>
        <v>17769.172829907999</v>
      </c>
      <c r="L38" s="270"/>
      <c r="M38" s="271">
        <v>2.5</v>
      </c>
      <c r="N38" s="272">
        <f>K38/M38</f>
        <v>7107.6691319631991</v>
      </c>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294.45772861440798</v>
      </c>
    </row>
    <row r="43" spans="1:14" ht="15.75" thickBot="1">
      <c r="B43" s="820" t="s">
        <v>953</v>
      </c>
      <c r="C43" s="821"/>
      <c r="D43" s="821"/>
      <c r="E43" s="821"/>
      <c r="F43" s="821"/>
      <c r="G43" s="821"/>
      <c r="H43" s="821"/>
      <c r="I43" s="821"/>
      <c r="J43" s="821"/>
      <c r="K43" s="821"/>
      <c r="L43" s="821"/>
      <c r="M43" s="822"/>
      <c r="N43" s="99">
        <f>SUM(N36:N42)</f>
        <v>161886.06114924507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7">
        <f>'900.2'!N78</f>
        <v>993.93341069966664</v>
      </c>
      <c r="M59" s="908"/>
      <c r="N59" s="287">
        <f>K59*L59</f>
        <v>993.93341069966664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993.93341069966664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0">
        <f>SUM(N70:N75)</f>
        <v>14722.886430720398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177602.88099066511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35520.576198133022</v>
      </c>
      <c r="M83" s="856"/>
      <c r="N83" s="51"/>
    </row>
    <row r="84" spans="1:14">
      <c r="B84" s="89" t="s">
        <v>973</v>
      </c>
      <c r="C84" s="90"/>
      <c r="D84" s="90"/>
      <c r="E84" s="90"/>
      <c r="F84" s="90"/>
      <c r="G84" s="90"/>
      <c r="H84" s="90"/>
      <c r="I84" s="87"/>
      <c r="J84" s="88"/>
      <c r="K84" s="304">
        <v>0.05</v>
      </c>
      <c r="L84" s="855">
        <f>N78*K84</f>
        <v>8880.1440495332554</v>
      </c>
      <c r="M84" s="856"/>
      <c r="N84" s="51"/>
    </row>
    <row r="85" spans="1:14" ht="15.75" thickBot="1">
      <c r="B85" s="91" t="s">
        <v>974</v>
      </c>
      <c r="C85" s="92"/>
      <c r="D85" s="92"/>
      <c r="E85" s="92"/>
      <c r="F85" s="92"/>
      <c r="G85" s="92"/>
      <c r="H85" s="92"/>
      <c r="I85" s="93"/>
      <c r="J85" s="94"/>
      <c r="K85" s="305">
        <v>0.05</v>
      </c>
      <c r="L85" s="857">
        <f>N78*K85</f>
        <v>8880.1440495332554</v>
      </c>
      <c r="M85" s="858"/>
      <c r="N85" s="51"/>
    </row>
    <row r="86" spans="1:14" ht="15.75" thickBot="1">
      <c r="B86" s="820" t="s">
        <v>953</v>
      </c>
      <c r="C86" s="821"/>
      <c r="D86" s="821"/>
      <c r="E86" s="821"/>
      <c r="F86" s="821"/>
      <c r="G86" s="821"/>
      <c r="H86" s="821"/>
      <c r="I86" s="821"/>
      <c r="J86" s="821"/>
      <c r="K86" s="821"/>
      <c r="L86" s="821"/>
      <c r="M86" s="822"/>
      <c r="N86" s="52">
        <f>L83+L84+L85</f>
        <v>53280.864297199536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230883.74528786464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312</v>
      </c>
      <c r="B36" s="869" t="str">
        <f>VLOOKUP(A36,EQUIPOS!A6:D154,3,FALSE)</f>
        <v>Retroexcavadora sobre oruga, potencia 138 HP, balde de 1,5 m3.</v>
      </c>
      <c r="C36" s="870"/>
      <c r="D36" s="870"/>
      <c r="E36" s="870"/>
      <c r="F36" s="870"/>
      <c r="G36" s="870"/>
      <c r="H36" s="871"/>
      <c r="I36" s="267"/>
      <c r="J36" s="268"/>
      <c r="K36" s="269">
        <f>VLOOKUP(A36,EQUIPOS!A6:D161,4,FALSE)</f>
        <v>269278.92287657521</v>
      </c>
      <c r="L36" s="270"/>
      <c r="M36" s="271">
        <v>2.5</v>
      </c>
      <c r="N36" s="272">
        <f>K36/M36</f>
        <v>107711.56915063008</v>
      </c>
    </row>
    <row r="37" spans="1:14">
      <c r="A37" t="s">
        <v>180</v>
      </c>
      <c r="B37" s="869" t="str">
        <f>VLOOKUP(A37,EQUIPOS!A7:D154,3,FALSE)</f>
        <v>Compresor 120 HP, con martillo.</v>
      </c>
      <c r="C37" s="870"/>
      <c r="D37" s="870"/>
      <c r="E37" s="870"/>
      <c r="F37" s="870"/>
      <c r="G37" s="870"/>
      <c r="H37" s="871"/>
      <c r="I37" s="267"/>
      <c r="J37" s="268"/>
      <c r="K37" s="269">
        <f>VLOOKUP(A37,EQUIPOS!A7:D162,4,FALSE)</f>
        <v>116930.91284509341</v>
      </c>
      <c r="L37" s="270"/>
      <c r="M37" s="271">
        <v>2.5</v>
      </c>
      <c r="N37" s="272">
        <f>K37/M37</f>
        <v>46772.365138037363</v>
      </c>
    </row>
    <row r="38" spans="1:14">
      <c r="A38" t="s">
        <v>195</v>
      </c>
      <c r="B38" s="869" t="str">
        <f>VLOOKUP(A38,EQUIPOS!A8:D154,3,FALSE)</f>
        <v xml:space="preserve">Equipo de oxicorte, Capacidad de corte: hasta 6´´ (152mm) </v>
      </c>
      <c r="C38" s="870"/>
      <c r="D38" s="870"/>
      <c r="E38" s="870"/>
      <c r="F38" s="870"/>
      <c r="G38" s="870"/>
      <c r="H38" s="871"/>
      <c r="I38" s="267"/>
      <c r="J38" s="268"/>
      <c r="K38" s="269">
        <f>VLOOKUP(A38,EQUIPOS!A8:D163,4,FALSE)</f>
        <v>17769.172829907999</v>
      </c>
      <c r="L38" s="270"/>
      <c r="M38" s="271">
        <v>2.5</v>
      </c>
      <c r="N38" s="272">
        <f>K38/M38</f>
        <v>7107.6691319631991</v>
      </c>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231.86723361440795</v>
      </c>
    </row>
    <row r="43" spans="1:14" ht="15.75" thickBot="1">
      <c r="B43" s="820" t="s">
        <v>953</v>
      </c>
      <c r="C43" s="821"/>
      <c r="D43" s="821"/>
      <c r="E43" s="821"/>
      <c r="F43" s="821"/>
      <c r="G43" s="821"/>
      <c r="H43" s="821"/>
      <c r="I43" s="821"/>
      <c r="J43" s="821"/>
      <c r="K43" s="821"/>
      <c r="L43" s="821"/>
      <c r="M43" s="822"/>
      <c r="N43" s="99">
        <f>SUM(N36:N42)</f>
        <v>161823.47065424506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07">
        <f>'900.2'!N78</f>
        <v>993.93341069966664</v>
      </c>
      <c r="M59" s="908"/>
      <c r="N59" s="287">
        <f>K59*L59</f>
        <v>1391.5067749795332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1391.5067749795332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11593.361680720398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174808.33910994499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34961.667821989002</v>
      </c>
      <c r="M83" s="856"/>
      <c r="N83" s="51"/>
    </row>
    <row r="84" spans="1:14">
      <c r="B84" s="89" t="s">
        <v>973</v>
      </c>
      <c r="C84" s="90"/>
      <c r="D84" s="90"/>
      <c r="E84" s="90"/>
      <c r="F84" s="90"/>
      <c r="G84" s="90"/>
      <c r="H84" s="90"/>
      <c r="I84" s="87"/>
      <c r="J84" s="88"/>
      <c r="K84" s="304">
        <v>0.05</v>
      </c>
      <c r="L84" s="855">
        <f>N78*K84</f>
        <v>8740.4169554972505</v>
      </c>
      <c r="M84" s="856"/>
      <c r="N84" s="51"/>
    </row>
    <row r="85" spans="1:14" ht="15.75" thickBot="1">
      <c r="B85" s="91" t="s">
        <v>974</v>
      </c>
      <c r="C85" s="92"/>
      <c r="D85" s="92"/>
      <c r="E85" s="92"/>
      <c r="F85" s="92"/>
      <c r="G85" s="92"/>
      <c r="H85" s="92"/>
      <c r="I85" s="93"/>
      <c r="J85" s="94"/>
      <c r="K85" s="305">
        <v>0.05</v>
      </c>
      <c r="L85" s="857">
        <f>N78*K85</f>
        <v>8740.4169554972505</v>
      </c>
      <c r="M85" s="858"/>
      <c r="N85" s="51"/>
    </row>
    <row r="86" spans="1:14" ht="15.75" thickBot="1">
      <c r="B86" s="820" t="s">
        <v>953</v>
      </c>
      <c r="C86" s="821"/>
      <c r="D86" s="821"/>
      <c r="E86" s="821"/>
      <c r="F86" s="821"/>
      <c r="G86" s="821"/>
      <c r="H86" s="821"/>
      <c r="I86" s="821"/>
      <c r="J86" s="821"/>
      <c r="K86" s="821"/>
      <c r="L86" s="821"/>
      <c r="M86" s="822"/>
      <c r="N86" s="52">
        <f>L83+L84+L85</f>
        <v>52442.501732983495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227250.8408429285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7"/>
      <c r="J36" s="268"/>
      <c r="K36" s="269">
        <f>VLOOKUP(A36,EQUIPOS!A6:D161,4,FALSE)</f>
        <v>181755.64264982601</v>
      </c>
      <c r="L36" s="270"/>
      <c r="M36" s="271">
        <v>22</v>
      </c>
      <c r="N36" s="272">
        <f>K36/M36</f>
        <v>8261.6201204466361</v>
      </c>
    </row>
    <row r="37" spans="1:14">
      <c r="A37" t="s">
        <v>180</v>
      </c>
      <c r="B37" s="869" t="str">
        <f>VLOOKUP(A37,EQUIPOS!A7:D154,3,FALSE)</f>
        <v>Compresor 120 HP, con martillo.</v>
      </c>
      <c r="C37" s="870"/>
      <c r="D37" s="870"/>
      <c r="E37" s="870"/>
      <c r="F37" s="870"/>
      <c r="G37" s="870"/>
      <c r="H37" s="871"/>
      <c r="I37" s="267"/>
      <c r="J37" s="268"/>
      <c r="K37" s="269">
        <f>VLOOKUP(A37,EQUIPOS!A7:D162,4,FALSE)</f>
        <v>116930.91284509341</v>
      </c>
      <c r="L37" s="270"/>
      <c r="M37" s="271">
        <v>22</v>
      </c>
      <c r="N37" s="272">
        <f>K37/M37</f>
        <v>5315.0414929587914</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26.34854927436454</v>
      </c>
    </row>
    <row r="43" spans="1:14" ht="15.75" thickBot="1">
      <c r="B43" s="820" t="s">
        <v>953</v>
      </c>
      <c r="C43" s="821"/>
      <c r="D43" s="821"/>
      <c r="E43" s="821"/>
      <c r="F43" s="821"/>
      <c r="G43" s="821"/>
      <c r="H43" s="821"/>
      <c r="I43" s="821"/>
      <c r="J43" s="821"/>
      <c r="K43" s="821"/>
      <c r="L43" s="821"/>
      <c r="M43" s="822"/>
      <c r="N43" s="99">
        <f>SUM(N36:N42)</f>
        <v>13603.010162679791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07">
        <f>'900.2'!N78</f>
        <v>993.93341069966664</v>
      </c>
      <c r="M59" s="908"/>
      <c r="N59" s="287">
        <f>K59*L59</f>
        <v>417.45203249385997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417.45203249385997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1317.427463718227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15337.88965889188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3067.5779317783763</v>
      </c>
      <c r="M83" s="856"/>
      <c r="N83" s="51"/>
    </row>
    <row r="84" spans="1:14">
      <c r="B84" s="89" t="s">
        <v>973</v>
      </c>
      <c r="C84" s="90"/>
      <c r="D84" s="90"/>
      <c r="E84" s="90"/>
      <c r="F84" s="90"/>
      <c r="G84" s="90"/>
      <c r="H84" s="90"/>
      <c r="I84" s="87"/>
      <c r="J84" s="88"/>
      <c r="K84" s="304">
        <v>0.05</v>
      </c>
      <c r="L84" s="855">
        <f>N78*K84</f>
        <v>766.89448294459407</v>
      </c>
      <c r="M84" s="856"/>
      <c r="N84" s="51"/>
    </row>
    <row r="85" spans="1:14" ht="15.75" thickBot="1">
      <c r="B85" s="91" t="s">
        <v>974</v>
      </c>
      <c r="C85" s="92"/>
      <c r="D85" s="92"/>
      <c r="E85" s="92"/>
      <c r="F85" s="92"/>
      <c r="G85" s="92"/>
      <c r="H85" s="92"/>
      <c r="I85" s="93"/>
      <c r="J85" s="94"/>
      <c r="K85" s="305">
        <v>0.05</v>
      </c>
      <c r="L85" s="857">
        <f>N78*K85</f>
        <v>766.89448294459407</v>
      </c>
      <c r="M85" s="858"/>
      <c r="N85" s="51"/>
    </row>
    <row r="86" spans="1:14" ht="15.75" thickBot="1">
      <c r="B86" s="820" t="s">
        <v>953</v>
      </c>
      <c r="C86" s="821"/>
      <c r="D86" s="821"/>
      <c r="E86" s="821"/>
      <c r="F86" s="821"/>
      <c r="G86" s="821"/>
      <c r="H86" s="821"/>
      <c r="I86" s="821"/>
      <c r="J86" s="821"/>
      <c r="K86" s="821"/>
      <c r="L86" s="821"/>
      <c r="M86" s="822"/>
      <c r="N86" s="52">
        <f>L83+L84+L85</f>
        <v>4601.3668976675644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19939.256556559445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7"/>
      <c r="J36" s="268"/>
      <c r="K36" s="269">
        <f>VLOOKUP(A36,EQUIPOS!A6:D161,4,FALSE)</f>
        <v>181755.64264982601</v>
      </c>
      <c r="L36" s="270"/>
      <c r="M36" s="271">
        <v>22</v>
      </c>
      <c r="N36" s="272">
        <f>K36/M36</f>
        <v>8261.6201204466361</v>
      </c>
    </row>
    <row r="37" spans="1:14">
      <c r="A37" t="s">
        <v>180</v>
      </c>
      <c r="B37" s="869" t="str">
        <f>VLOOKUP(A37,EQUIPOS!A7:D154,3,FALSE)</f>
        <v>Compresor 120 HP, con martillo.</v>
      </c>
      <c r="C37" s="870"/>
      <c r="D37" s="870"/>
      <c r="E37" s="870"/>
      <c r="F37" s="870"/>
      <c r="G37" s="870"/>
      <c r="H37" s="871"/>
      <c r="I37" s="267"/>
      <c r="J37" s="268"/>
      <c r="K37" s="269">
        <f>VLOOKUP(A37,EQUIPOS!A7:D162,4,FALSE)</f>
        <v>116930.91284509341</v>
      </c>
      <c r="L37" s="270"/>
      <c r="M37" s="271">
        <v>22</v>
      </c>
      <c r="N37" s="272">
        <f>K37/M37</f>
        <v>5315.0414929587914</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26.34854927436454</v>
      </c>
    </row>
    <row r="43" spans="1:14" ht="15.75" thickBot="1">
      <c r="B43" s="820" t="s">
        <v>953</v>
      </c>
      <c r="C43" s="821"/>
      <c r="D43" s="821"/>
      <c r="E43" s="821"/>
      <c r="F43" s="821"/>
      <c r="G43" s="821"/>
      <c r="H43" s="821"/>
      <c r="I43" s="821"/>
      <c r="J43" s="821"/>
      <c r="K43" s="821"/>
      <c r="L43" s="821"/>
      <c r="M43" s="822"/>
      <c r="N43" s="99">
        <f>SUM(N36:N42)</f>
        <v>13603.010162679791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07">
        <f>'900.2'!N78</f>
        <v>993.93341069966664</v>
      </c>
      <c r="M59" s="908"/>
      <c r="N59" s="287">
        <f>K59*L59</f>
        <v>208.72601624692999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208.72601624692999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1317.427463718227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15129.163642644948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3025.8327285289897</v>
      </c>
      <c r="M83" s="856"/>
      <c r="N83" s="51"/>
    </row>
    <row r="84" spans="1:14">
      <c r="B84" s="89" t="s">
        <v>973</v>
      </c>
      <c r="C84" s="90"/>
      <c r="D84" s="90"/>
      <c r="E84" s="90"/>
      <c r="F84" s="90"/>
      <c r="G84" s="90"/>
      <c r="H84" s="90"/>
      <c r="I84" s="87"/>
      <c r="J84" s="88"/>
      <c r="K84" s="304">
        <v>0.05</v>
      </c>
      <c r="L84" s="855">
        <f>N78*K84</f>
        <v>756.45818213224743</v>
      </c>
      <c r="M84" s="856"/>
      <c r="N84" s="51"/>
    </row>
    <row r="85" spans="1:14" ht="15.75" thickBot="1">
      <c r="B85" s="91" t="s">
        <v>974</v>
      </c>
      <c r="C85" s="92"/>
      <c r="D85" s="92"/>
      <c r="E85" s="92"/>
      <c r="F85" s="92"/>
      <c r="G85" s="92"/>
      <c r="H85" s="92"/>
      <c r="I85" s="93"/>
      <c r="J85" s="94"/>
      <c r="K85" s="305">
        <v>0.05</v>
      </c>
      <c r="L85" s="857">
        <f>N78*K85</f>
        <v>756.45818213224743</v>
      </c>
      <c r="M85" s="858"/>
      <c r="N85" s="51"/>
    </row>
    <row r="86" spans="1:14" ht="15.75" thickBot="1">
      <c r="B86" s="820" t="s">
        <v>953</v>
      </c>
      <c r="C86" s="821"/>
      <c r="D86" s="821"/>
      <c r="E86" s="821"/>
      <c r="F86" s="821"/>
      <c r="G86" s="821"/>
      <c r="H86" s="821"/>
      <c r="I86" s="821"/>
      <c r="J86" s="821"/>
      <c r="K86" s="821"/>
      <c r="L86" s="821"/>
      <c r="M86" s="822"/>
      <c r="N86" s="52">
        <f>L83+L84+L85</f>
        <v>4538.7490927934841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19667.912735438433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180</v>
      </c>
      <c r="B36" s="869" t="str">
        <f>VLOOKUP(A36,EQUIPOS!A6:D154,3,FALSE)</f>
        <v>Compresor 120 HP, con martillo.</v>
      </c>
      <c r="C36" s="870"/>
      <c r="D36" s="870"/>
      <c r="E36" s="870"/>
      <c r="F36" s="870"/>
      <c r="G36" s="870"/>
      <c r="H36" s="871"/>
      <c r="I36" s="267"/>
      <c r="J36" s="268"/>
      <c r="K36" s="269">
        <f>VLOOKUP(A36,EQUIPOS!A6:D161,4,FALSE)</f>
        <v>116930.91284509341</v>
      </c>
      <c r="L36" s="270"/>
      <c r="M36" s="271">
        <v>20</v>
      </c>
      <c r="N36" s="272">
        <f>K36/M36</f>
        <v>5846.5456422546704</v>
      </c>
    </row>
    <row r="37" spans="1:14">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0.1</v>
      </c>
      <c r="M42" s="882"/>
      <c r="N42" s="105">
        <f>N76*L42</f>
        <v>78.238118749999998</v>
      </c>
    </row>
    <row r="43" spans="1:14" ht="15.75" thickBot="1">
      <c r="B43" s="820" t="s">
        <v>953</v>
      </c>
      <c r="C43" s="821"/>
      <c r="D43" s="821"/>
      <c r="E43" s="821"/>
      <c r="F43" s="821"/>
      <c r="G43" s="821"/>
      <c r="H43" s="821"/>
      <c r="I43" s="821"/>
      <c r="J43" s="821"/>
      <c r="K43" s="821"/>
      <c r="L43" s="821"/>
      <c r="M43" s="822"/>
      <c r="N43" s="99">
        <f>SUM(N36:N42)</f>
        <v>5924.7837610046699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07">
        <f>'900.2'!N78</f>
        <v>993.93341069966664</v>
      </c>
      <c r="M59" s="908"/>
      <c r="N59" s="287">
        <f>K59*L59</f>
        <v>79.51467285597333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79.51467285597333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782.3811874999999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6786.6796213606431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1357.3359242721288</v>
      </c>
      <c r="M83" s="856"/>
      <c r="N83" s="51"/>
    </row>
    <row r="84" spans="1:14">
      <c r="B84" s="89" t="s">
        <v>973</v>
      </c>
      <c r="C84" s="90"/>
      <c r="D84" s="90"/>
      <c r="E84" s="90"/>
      <c r="F84" s="90"/>
      <c r="G84" s="90"/>
      <c r="H84" s="90"/>
      <c r="I84" s="87"/>
      <c r="J84" s="88"/>
      <c r="K84" s="304">
        <v>0.05</v>
      </c>
      <c r="L84" s="855">
        <f>N78*K84</f>
        <v>339.33398106803219</v>
      </c>
      <c r="M84" s="856"/>
      <c r="N84" s="51"/>
    </row>
    <row r="85" spans="1:14" ht="15.75" thickBot="1">
      <c r="B85" s="91" t="s">
        <v>974</v>
      </c>
      <c r="C85" s="92"/>
      <c r="D85" s="92"/>
      <c r="E85" s="92"/>
      <c r="F85" s="92"/>
      <c r="G85" s="92"/>
      <c r="H85" s="92"/>
      <c r="I85" s="93"/>
      <c r="J85" s="94"/>
      <c r="K85" s="305">
        <v>0.05</v>
      </c>
      <c r="L85" s="857">
        <f>N78*K85</f>
        <v>339.33398106803219</v>
      </c>
      <c r="M85" s="858"/>
      <c r="N85" s="51"/>
    </row>
    <row r="86" spans="1:14" ht="15.75" thickBot="1">
      <c r="B86" s="820" t="s">
        <v>953</v>
      </c>
      <c r="C86" s="821"/>
      <c r="D86" s="821"/>
      <c r="E86" s="821"/>
      <c r="F86" s="821"/>
      <c r="G86" s="821"/>
      <c r="H86" s="821"/>
      <c r="I86" s="821"/>
      <c r="J86" s="821"/>
      <c r="K86" s="821"/>
      <c r="L86" s="821"/>
      <c r="M86" s="822"/>
      <c r="N86" s="52">
        <f>L83+L84+L85</f>
        <v>2036.0038864081932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8822.6835077688356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195</v>
      </c>
      <c r="B36" s="869" t="str">
        <f>VLOOKUP(A36,EQUIPOS!A6:D154,3,FALSE)</f>
        <v xml:space="preserve">Equipo de oxicorte, Capacidad de corte: hasta 6´´ (152mm) </v>
      </c>
      <c r="C36" s="870"/>
      <c r="D36" s="870"/>
      <c r="E36" s="870"/>
      <c r="F36" s="870"/>
      <c r="G36" s="870"/>
      <c r="H36" s="871"/>
      <c r="I36" s="267"/>
      <c r="J36" s="268"/>
      <c r="K36" s="269">
        <f>VLOOKUP(A36,EQUIPOS!A6:D161,4,FALSE)</f>
        <v>17769.172829907999</v>
      </c>
      <c r="L36" s="270"/>
      <c r="M36" s="271">
        <v>321</v>
      </c>
      <c r="N36" s="272">
        <f>K36/M36</f>
        <v>55.355678597844232</v>
      </c>
    </row>
    <row r="37" spans="1:14">
      <c r="A37" t="s">
        <v>248</v>
      </c>
      <c r="B37" s="869" t="str">
        <f>VLOOKUP(A37,EQUIPOS!A7:D154,3,FALSE)</f>
        <v>Grúa telescópica de 50 Ton.</v>
      </c>
      <c r="C37" s="870"/>
      <c r="D37" s="870"/>
      <c r="E37" s="870"/>
      <c r="F37" s="870"/>
      <c r="G37" s="870"/>
      <c r="H37" s="871"/>
      <c r="I37" s="267"/>
      <c r="J37" s="268"/>
      <c r="K37" s="269">
        <f>VLOOKUP(A37,EQUIPOS!A7:D162,4,FALSE)</f>
        <v>412044.1225254336</v>
      </c>
      <c r="L37" s="270"/>
      <c r="M37" s="271">
        <v>321</v>
      </c>
      <c r="N37" s="272">
        <f>K37/M37</f>
        <v>1283.6265499234692</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0.1</v>
      </c>
      <c r="M42" s="882"/>
      <c r="N42" s="105">
        <f>N76*L42</f>
        <v>19.498596573208722</v>
      </c>
    </row>
    <row r="43" spans="1:14" ht="15.75" thickBot="1">
      <c r="B43" s="820" t="s">
        <v>953</v>
      </c>
      <c r="C43" s="821"/>
      <c r="D43" s="821"/>
      <c r="E43" s="821"/>
      <c r="F43" s="821"/>
      <c r="G43" s="821"/>
      <c r="H43" s="821"/>
      <c r="I43" s="821"/>
      <c r="J43" s="821"/>
      <c r="K43" s="821"/>
      <c r="L43" s="821"/>
      <c r="M43" s="822"/>
      <c r="N43" s="99">
        <f>SUM(N36:N42)</f>
        <v>1358.4808250945221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07">
        <f>VLOOKUP(A59,TRANSPORTE!A5:D120,4,FALSE)</f>
        <v>0.31951889393206562</v>
      </c>
      <c r="M59" s="908"/>
      <c r="N59" s="287">
        <f>K59*L59</f>
        <v>0.31951889393206562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0.31951889393206562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194.98596573208721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1553.7863097205413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310.75726194410828</v>
      </c>
      <c r="M83" s="856"/>
      <c r="N83" s="51"/>
    </row>
    <row r="84" spans="1:14">
      <c r="B84" s="89" t="s">
        <v>973</v>
      </c>
      <c r="C84" s="90"/>
      <c r="D84" s="90"/>
      <c r="E84" s="90"/>
      <c r="F84" s="90"/>
      <c r="G84" s="90"/>
      <c r="H84" s="90"/>
      <c r="I84" s="87"/>
      <c r="J84" s="88"/>
      <c r="K84" s="304">
        <v>0.05</v>
      </c>
      <c r="L84" s="855">
        <f>N78*K84</f>
        <v>77.68931548602707</v>
      </c>
      <c r="M84" s="856"/>
      <c r="N84" s="51"/>
    </row>
    <row r="85" spans="1:14" ht="15.75" thickBot="1">
      <c r="B85" s="91" t="s">
        <v>974</v>
      </c>
      <c r="C85" s="92"/>
      <c r="D85" s="92"/>
      <c r="E85" s="92"/>
      <c r="F85" s="92"/>
      <c r="G85" s="92"/>
      <c r="H85" s="92"/>
      <c r="I85" s="93"/>
      <c r="J85" s="94"/>
      <c r="K85" s="305">
        <v>0.05</v>
      </c>
      <c r="L85" s="857">
        <f>N78*K85</f>
        <v>77.68931548602707</v>
      </c>
      <c r="M85" s="858"/>
      <c r="N85" s="51"/>
    </row>
    <row r="86" spans="1:14" ht="15.75" thickBot="1">
      <c r="B86" s="820" t="s">
        <v>953</v>
      </c>
      <c r="C86" s="821"/>
      <c r="D86" s="821"/>
      <c r="E86" s="821"/>
      <c r="F86" s="821"/>
      <c r="G86" s="821"/>
      <c r="H86" s="821"/>
      <c r="I86" s="821"/>
      <c r="J86" s="821"/>
      <c r="K86" s="821"/>
      <c r="L86" s="821"/>
      <c r="M86" s="822"/>
      <c r="N86" s="52">
        <f>L83+L84+L85</f>
        <v>466.13589291616239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2019.9222026367038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273</v>
      </c>
      <c r="B36" s="869" t="str">
        <f>VLOOKUP(A36,EQUIPOS!A6:D154,3,FALSE)</f>
        <v>Motosierra, 93.6 cm3 - 7.1 HP, 45-90 cm - 7.9 kg</v>
      </c>
      <c r="C36" s="870"/>
      <c r="D36" s="870"/>
      <c r="E36" s="870"/>
      <c r="F36" s="870"/>
      <c r="G36" s="870"/>
      <c r="H36" s="871"/>
      <c r="I36" s="267"/>
      <c r="J36" s="268"/>
      <c r="K36" s="269">
        <f>VLOOKUP(A36,EQUIPOS!A6:D161,4,FALSE)</f>
        <v>11062.877954808604</v>
      </c>
      <c r="L36" s="270"/>
      <c r="M36" s="271">
        <v>3</v>
      </c>
      <c r="N36" s="272">
        <f>K36/M36</f>
        <v>3687.6259849362013</v>
      </c>
    </row>
    <row r="37" spans="1:14">
      <c r="A37" s="205" t="s">
        <v>312</v>
      </c>
      <c r="B37" s="869" t="str">
        <f>VLOOKUP(A37,EQUIPOS!A7:D154,3,FALSE)</f>
        <v>Retroexcavadora sobre oruga, potencia 138 HP, balde de 1,5 m3.</v>
      </c>
      <c r="C37" s="870"/>
      <c r="D37" s="870"/>
      <c r="E37" s="870"/>
      <c r="F37" s="870"/>
      <c r="G37" s="870"/>
      <c r="H37" s="871"/>
      <c r="I37" s="267"/>
      <c r="J37" s="268"/>
      <c r="K37" s="269">
        <f>VLOOKUP(A37,EQUIPOS!A7:D162,4,FALSE)</f>
        <v>269278.92287657521</v>
      </c>
      <c r="L37" s="270"/>
      <c r="M37" s="271">
        <v>3</v>
      </c>
      <c r="N37" s="272">
        <f>K37/M37</f>
        <v>89759.640958858407</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743.85046586335</v>
      </c>
    </row>
    <row r="43" spans="1:14" ht="15.75" thickBot="1">
      <c r="B43" s="820" t="s">
        <v>953</v>
      </c>
      <c r="C43" s="821"/>
      <c r="D43" s="821"/>
      <c r="E43" s="821"/>
      <c r="F43" s="821"/>
      <c r="G43" s="821"/>
      <c r="H43" s="821"/>
      <c r="I43" s="821"/>
      <c r="J43" s="821"/>
      <c r="K43" s="821"/>
      <c r="L43" s="821"/>
      <c r="M43" s="822"/>
      <c r="N43" s="99">
        <f>SUM(N36:N42)</f>
        <v>94191.117409657949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07">
        <f>VLOOKUP(A59,TRANSPORTE!A5:D94,4,FALSE)</f>
        <v>1540.7830144748382</v>
      </c>
      <c r="M59" s="908"/>
      <c r="N59" s="287">
        <f>K59*L59</f>
        <v>9244.6980868490282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9244.6980868490282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14877.009317266999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118312.82481377399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23662.564962754797</v>
      </c>
      <c r="M83" s="856"/>
      <c r="N83" s="51"/>
    </row>
    <row r="84" spans="1:14">
      <c r="B84" s="89" t="s">
        <v>973</v>
      </c>
      <c r="C84" s="90"/>
      <c r="D84" s="90"/>
      <c r="E84" s="90"/>
      <c r="F84" s="90"/>
      <c r="G84" s="90"/>
      <c r="H84" s="90"/>
      <c r="I84" s="87"/>
      <c r="J84" s="88"/>
      <c r="K84" s="304">
        <v>0.05</v>
      </c>
      <c r="L84" s="855">
        <f>N78*K84</f>
        <v>5915.6412406886993</v>
      </c>
      <c r="M84" s="856"/>
      <c r="N84" s="51"/>
    </row>
    <row r="85" spans="1:14" ht="15.75" thickBot="1">
      <c r="B85" s="91" t="s">
        <v>974</v>
      </c>
      <c r="C85" s="92"/>
      <c r="D85" s="92"/>
      <c r="E85" s="92"/>
      <c r="F85" s="92"/>
      <c r="G85" s="92"/>
      <c r="H85" s="92"/>
      <c r="I85" s="93"/>
      <c r="J85" s="94"/>
      <c r="K85" s="305">
        <v>0.05</v>
      </c>
      <c r="L85" s="857">
        <f>N78*K85</f>
        <v>5915.6412406886993</v>
      </c>
      <c r="M85" s="858"/>
      <c r="N85" s="51"/>
    </row>
    <row r="86" spans="1:14" ht="15.75" thickBot="1">
      <c r="B86" s="820" t="s">
        <v>953</v>
      </c>
      <c r="C86" s="821"/>
      <c r="D86" s="821"/>
      <c r="E86" s="821"/>
      <c r="F86" s="821"/>
      <c r="G86" s="821"/>
      <c r="H86" s="821"/>
      <c r="I86" s="821"/>
      <c r="J86" s="821"/>
      <c r="K86" s="821"/>
      <c r="L86" s="821"/>
      <c r="M86" s="822"/>
      <c r="N86" s="52">
        <f>L83+L84+L85</f>
        <v>35493.847444132196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153806.67225790618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7.7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195</v>
      </c>
      <c r="B36" s="869" t="str">
        <f>VLOOKUP(A36,EQUIPOS!A6:D154,3,FALSE)</f>
        <v xml:space="preserve">Equipo de oxicorte, Capacidad de corte: hasta 6´´ (152mm) </v>
      </c>
      <c r="C36" s="870"/>
      <c r="D36" s="870"/>
      <c r="E36" s="870"/>
      <c r="F36" s="870"/>
      <c r="G36" s="870"/>
      <c r="H36" s="871"/>
      <c r="I36" s="267"/>
      <c r="J36" s="268"/>
      <c r="K36" s="269">
        <f>VLOOKUP(A36,EQUIPOS!A6:D161,4,FALSE)</f>
        <v>17769.172829907999</v>
      </c>
      <c r="L36" s="270"/>
      <c r="M36" s="271">
        <v>4</v>
      </c>
      <c r="N36" s="272">
        <f>K36/M36</f>
        <v>4442.2932074769997</v>
      </c>
    </row>
    <row r="37" spans="1:14">
      <c r="A37" s="108" t="s">
        <v>248</v>
      </c>
      <c r="B37" s="869" t="str">
        <f>VLOOKUP(A37,EQUIPOS!A7:D154,3,FALSE)</f>
        <v>Grúa telescópica de 50 Ton.</v>
      </c>
      <c r="C37" s="870"/>
      <c r="D37" s="870"/>
      <c r="E37" s="870"/>
      <c r="F37" s="870"/>
      <c r="G37" s="870"/>
      <c r="H37" s="871"/>
      <c r="I37" s="267"/>
      <c r="J37" s="268"/>
      <c r="K37" s="269">
        <f>VLOOKUP(A37,EQUIPOS!A7:D162,4,FALSE)</f>
        <v>412044.1225254336</v>
      </c>
      <c r="L37" s="270"/>
      <c r="M37" s="271">
        <v>4</v>
      </c>
      <c r="N37" s="272">
        <f>K37/M37</f>
        <v>103011.0306313584</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0.1</v>
      </c>
      <c r="M42" s="882"/>
      <c r="N42" s="105">
        <f>N76*L42</f>
        <v>1115.7756987950249</v>
      </c>
    </row>
    <row r="43" spans="1:14" ht="15.75" thickBot="1">
      <c r="B43" s="820" t="s">
        <v>953</v>
      </c>
      <c r="C43" s="821"/>
      <c r="D43" s="821"/>
      <c r="E43" s="821"/>
      <c r="F43" s="821"/>
      <c r="G43" s="821"/>
      <c r="H43" s="821"/>
      <c r="I43" s="821"/>
      <c r="J43" s="821"/>
      <c r="K43" s="821"/>
      <c r="L43" s="821"/>
      <c r="M43" s="822"/>
      <c r="N43" s="99">
        <f>SUM(N36:N42)</f>
        <v>108569.09953763043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07">
        <f>VLOOKUP(A59,TRANSPORTE!A5:D117,4,FALSE)</f>
        <v>1.0318542391799475</v>
      </c>
      <c r="M59" s="908"/>
      <c r="N59" s="287">
        <f>K59*L59</f>
        <v>1.0318542391799475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1.0318542391799475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0">
        <f>SUM(N70:N75)</f>
        <v>11157.756987950248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119727.88837981987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23945.577675963974</v>
      </c>
      <c r="M83" s="856"/>
      <c r="N83" s="51"/>
    </row>
    <row r="84" spans="1:14">
      <c r="B84" s="89" t="s">
        <v>973</v>
      </c>
      <c r="C84" s="90"/>
      <c r="D84" s="90"/>
      <c r="E84" s="90"/>
      <c r="F84" s="90"/>
      <c r="G84" s="90"/>
      <c r="H84" s="90"/>
      <c r="I84" s="87"/>
      <c r="J84" s="88"/>
      <c r="K84" s="304">
        <v>0.05</v>
      </c>
      <c r="L84" s="855">
        <f>N78*K84</f>
        <v>5986.3944189909935</v>
      </c>
      <c r="M84" s="856"/>
      <c r="N84" s="51"/>
    </row>
    <row r="85" spans="1:14" ht="15.75" thickBot="1">
      <c r="B85" s="91" t="s">
        <v>974</v>
      </c>
      <c r="C85" s="92"/>
      <c r="D85" s="92"/>
      <c r="E85" s="92"/>
      <c r="F85" s="92"/>
      <c r="G85" s="92"/>
      <c r="H85" s="92"/>
      <c r="I85" s="93"/>
      <c r="J85" s="94"/>
      <c r="K85" s="305">
        <v>0.05</v>
      </c>
      <c r="L85" s="857">
        <f>N78*K85</f>
        <v>5986.3944189909935</v>
      </c>
      <c r="M85" s="858"/>
      <c r="N85" s="51"/>
    </row>
    <row r="86" spans="1:14" ht="15.75" thickBot="1">
      <c r="B86" s="820" t="s">
        <v>953</v>
      </c>
      <c r="C86" s="821"/>
      <c r="D86" s="821"/>
      <c r="E86" s="821"/>
      <c r="F86" s="821"/>
      <c r="G86" s="821"/>
      <c r="H86" s="821"/>
      <c r="I86" s="821"/>
      <c r="J86" s="821"/>
      <c r="K86" s="821"/>
      <c r="L86" s="821"/>
      <c r="M86" s="822"/>
      <c r="N86" s="52">
        <f>L83+L84+L85</f>
        <v>35918.366513945963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155646.25489376584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307</v>
      </c>
      <c r="B36" s="869" t="str">
        <f>VLOOKUP(A36,EQUIPOS!A6:D154,3,FALSE)</f>
        <v>Retroexcavadora, Potencia en el Volante 78 HP 2200 RPM</v>
      </c>
      <c r="C36" s="870"/>
      <c r="D36" s="870"/>
      <c r="E36" s="870"/>
      <c r="F36" s="870"/>
      <c r="G36" s="870"/>
      <c r="H36" s="871"/>
      <c r="I36" s="267"/>
      <c r="J36" s="268"/>
      <c r="K36" s="269">
        <f>VLOOKUP(A36,EQUIPOS!A6:D161,4,FALSE)</f>
        <v>180388.46158738367</v>
      </c>
      <c r="L36" s="270"/>
      <c r="M36" s="271">
        <v>5</v>
      </c>
      <c r="N36" s="272">
        <f>K36/M36</f>
        <v>36077.692317476736</v>
      </c>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115.93361680720398</v>
      </c>
    </row>
    <row r="43" spans="1:14" ht="15.75" thickBot="1">
      <c r="B43" s="820" t="s">
        <v>953</v>
      </c>
      <c r="C43" s="821"/>
      <c r="D43" s="821"/>
      <c r="E43" s="821"/>
      <c r="F43" s="821"/>
      <c r="G43" s="821"/>
      <c r="H43" s="821"/>
      <c r="I43" s="821"/>
      <c r="J43" s="821"/>
      <c r="K43" s="821"/>
      <c r="L43" s="821"/>
      <c r="M43" s="822"/>
      <c r="N43" s="99">
        <f>SUM(N36:N42)</f>
        <v>36193.62593428394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07">
        <f>VLOOKUP(A59,TRANSPORTE!A5:D94,4,FALSE)</f>
        <v>1540.7830144748382</v>
      </c>
      <c r="M59" s="908"/>
      <c r="N59" s="287">
        <f>K59*L59</f>
        <v>1081.6296761613364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1081.6296761613364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5796.680840360199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43071.936450805471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8614.3872901610939</v>
      </c>
      <c r="M83" s="856"/>
      <c r="N83" s="51"/>
    </row>
    <row r="84" spans="1:14">
      <c r="B84" s="89" t="s">
        <v>973</v>
      </c>
      <c r="C84" s="90"/>
      <c r="D84" s="90"/>
      <c r="E84" s="90"/>
      <c r="F84" s="90"/>
      <c r="G84" s="90"/>
      <c r="H84" s="90"/>
      <c r="I84" s="87"/>
      <c r="J84" s="88"/>
      <c r="K84" s="304">
        <v>0.05</v>
      </c>
      <c r="L84" s="855">
        <f>N78*K84</f>
        <v>2153.5968225402735</v>
      </c>
      <c r="M84" s="856"/>
      <c r="N84" s="51"/>
    </row>
    <row r="85" spans="1:14" ht="15.75" thickBot="1">
      <c r="B85" s="91" t="s">
        <v>974</v>
      </c>
      <c r="C85" s="92"/>
      <c r="D85" s="92"/>
      <c r="E85" s="92"/>
      <c r="F85" s="92"/>
      <c r="G85" s="92"/>
      <c r="H85" s="92"/>
      <c r="I85" s="93"/>
      <c r="J85" s="94"/>
      <c r="K85" s="305">
        <v>0.05</v>
      </c>
      <c r="L85" s="857">
        <f>N78*K85</f>
        <v>2153.5968225402735</v>
      </c>
      <c r="M85" s="858"/>
      <c r="N85" s="51"/>
    </row>
    <row r="86" spans="1:14" ht="15.75" thickBot="1">
      <c r="B86" s="820" t="s">
        <v>953</v>
      </c>
      <c r="C86" s="821"/>
      <c r="D86" s="821"/>
      <c r="E86" s="821"/>
      <c r="F86" s="821"/>
      <c r="G86" s="821"/>
      <c r="H86" s="821"/>
      <c r="I86" s="821"/>
      <c r="J86" s="821"/>
      <c r="K86" s="821"/>
      <c r="L86" s="821"/>
      <c r="M86" s="822"/>
      <c r="N86" s="52">
        <f>L83+L84+L85</f>
        <v>12921.580935241642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55993.517386047111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307</v>
      </c>
      <c r="B36" s="869" t="str">
        <f>VLOOKUP(A36,EQUIPOS!A6:D154,3,FALSE)</f>
        <v>Retroexcavadora, Potencia en el Volante 78 HP 2200 RPM</v>
      </c>
      <c r="C36" s="870"/>
      <c r="D36" s="870"/>
      <c r="E36" s="870"/>
      <c r="F36" s="870"/>
      <c r="G36" s="870"/>
      <c r="H36" s="871"/>
      <c r="I36" s="267"/>
      <c r="J36" s="268"/>
      <c r="K36" s="269">
        <f>VLOOKUP(A36,EQUIPOS!A6:D161,4,FALSE)</f>
        <v>180388.46158738367</v>
      </c>
      <c r="L36" s="270"/>
      <c r="M36" s="271">
        <v>4</v>
      </c>
      <c r="N36" s="272">
        <f>K36/M36</f>
        <v>45097.115396845918</v>
      </c>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78.238118749999998</v>
      </c>
    </row>
    <row r="43" spans="1:14" ht="15.75" thickBot="1">
      <c r="B43" s="820" t="s">
        <v>953</v>
      </c>
      <c r="C43" s="821"/>
      <c r="D43" s="821"/>
      <c r="E43" s="821"/>
      <c r="F43" s="821"/>
      <c r="G43" s="821"/>
      <c r="H43" s="821"/>
      <c r="I43" s="821"/>
      <c r="J43" s="821"/>
      <c r="K43" s="821"/>
      <c r="L43" s="821"/>
      <c r="M43" s="822"/>
      <c r="N43" s="99">
        <f>SUM(N36:N42)</f>
        <v>45175.353515595918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07">
        <f>VLOOKUP(A59,TRANSPORTE!A5:D94,4,FALSE)</f>
        <v>1540.7830144748382</v>
      </c>
      <c r="M59" s="908"/>
      <c r="N59" s="287">
        <f>K59*L59</f>
        <v>4668.572533858759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4668.572533858759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0">
        <f>SUM(N70:N75)</f>
        <v>3911.9059374999997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53755.831986954676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10751.166397390936</v>
      </c>
      <c r="M83" s="856"/>
      <c r="N83" s="51"/>
    </row>
    <row r="84" spans="1:14">
      <c r="B84" s="89" t="s">
        <v>973</v>
      </c>
      <c r="C84" s="90"/>
      <c r="D84" s="90"/>
      <c r="E84" s="90"/>
      <c r="F84" s="90"/>
      <c r="G84" s="90"/>
      <c r="H84" s="90"/>
      <c r="I84" s="87"/>
      <c r="J84" s="88"/>
      <c r="K84" s="304">
        <v>0.05</v>
      </c>
      <c r="L84" s="855">
        <f>N78*K84</f>
        <v>2687.7915993477341</v>
      </c>
      <c r="M84" s="856"/>
      <c r="N84" s="51"/>
    </row>
    <row r="85" spans="1:14" ht="15.75" thickBot="1">
      <c r="B85" s="91" t="s">
        <v>974</v>
      </c>
      <c r="C85" s="92"/>
      <c r="D85" s="92"/>
      <c r="E85" s="92"/>
      <c r="F85" s="92"/>
      <c r="G85" s="92"/>
      <c r="H85" s="92"/>
      <c r="I85" s="93"/>
      <c r="J85" s="94"/>
      <c r="K85" s="305">
        <v>0.05</v>
      </c>
      <c r="L85" s="857">
        <f>N78*K85</f>
        <v>2687.7915993477341</v>
      </c>
      <c r="M85" s="858"/>
      <c r="N85" s="51"/>
    </row>
    <row r="86" spans="1:14" ht="15.75" thickBot="1">
      <c r="B86" s="820" t="s">
        <v>953</v>
      </c>
      <c r="C86" s="821"/>
      <c r="D86" s="821"/>
      <c r="E86" s="821"/>
      <c r="F86" s="821"/>
      <c r="G86" s="821"/>
      <c r="H86" s="821"/>
      <c r="I86" s="821"/>
      <c r="J86" s="821"/>
      <c r="K86" s="821"/>
      <c r="L86" s="821"/>
      <c r="M86" s="822"/>
      <c r="N86" s="52">
        <f>L83+L84+L85</f>
        <v>16126.749596086405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69882.581583041087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c r="B36" s="869"/>
      <c r="C36" s="870"/>
      <c r="D36" s="870"/>
      <c r="E36" s="870"/>
      <c r="F36" s="870"/>
      <c r="G36" s="870"/>
      <c r="H36" s="871"/>
      <c r="I36" s="267"/>
      <c r="J36" s="268"/>
      <c r="K36" s="269"/>
      <c r="L36" s="270"/>
      <c r="M36" s="271"/>
      <c r="N36" s="272"/>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0.1</v>
      </c>
      <c r="M42" s="882"/>
      <c r="N42" s="105">
        <f>N76*L42</f>
        <v>166.90798666666666</v>
      </c>
    </row>
    <row r="43" spans="1:14" ht="15.75" thickBot="1">
      <c r="B43" s="820" t="s">
        <v>953</v>
      </c>
      <c r="C43" s="821"/>
      <c r="D43" s="821"/>
      <c r="E43" s="821"/>
      <c r="F43" s="821"/>
      <c r="G43" s="821"/>
      <c r="H43" s="821"/>
      <c r="I43" s="821"/>
      <c r="J43" s="821"/>
      <c r="K43" s="821"/>
      <c r="L43" s="821"/>
      <c r="M43" s="822"/>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6" t="s">
        <v>961</v>
      </c>
      <c r="M58" s="885"/>
      <c r="N58" s="76" t="s">
        <v>951</v>
      </c>
    </row>
    <row r="59" spans="2:14">
      <c r="B59" s="46"/>
      <c r="C59" s="317"/>
      <c r="D59" s="317"/>
      <c r="E59" s="317"/>
      <c r="F59" s="317"/>
      <c r="G59" s="317"/>
      <c r="H59" s="311"/>
      <c r="I59" s="279"/>
      <c r="J59" s="286"/>
      <c r="K59" s="279"/>
      <c r="L59" s="907"/>
      <c r="M59" s="90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1669.0798666666665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367.19757066666665</v>
      </c>
      <c r="M83" s="856"/>
      <c r="N83" s="51"/>
    </row>
    <row r="84" spans="1:14">
      <c r="B84" s="89" t="s">
        <v>973</v>
      </c>
      <c r="C84" s="90"/>
      <c r="D84" s="90"/>
      <c r="E84" s="90"/>
      <c r="F84" s="90"/>
      <c r="G84" s="90"/>
      <c r="H84" s="90"/>
      <c r="I84" s="87"/>
      <c r="J84" s="88"/>
      <c r="K84" s="304">
        <v>0.05</v>
      </c>
      <c r="L84" s="855">
        <f>N78*K84</f>
        <v>91.799392666666662</v>
      </c>
      <c r="M84" s="856"/>
      <c r="N84" s="51"/>
    </row>
    <row r="85" spans="1:14" ht="15.75" thickBot="1">
      <c r="B85" s="91" t="s">
        <v>974</v>
      </c>
      <c r="C85" s="92"/>
      <c r="D85" s="92"/>
      <c r="E85" s="92"/>
      <c r="F85" s="92"/>
      <c r="G85" s="92"/>
      <c r="H85" s="92"/>
      <c r="I85" s="93"/>
      <c r="J85" s="94"/>
      <c r="K85" s="305">
        <v>0.05</v>
      </c>
      <c r="L85" s="857">
        <f>N78*K85</f>
        <v>91.799392666666662</v>
      </c>
      <c r="M85" s="858"/>
      <c r="N85" s="51"/>
    </row>
    <row r="86" spans="1:14" ht="15.75" thickBot="1">
      <c r="B86" s="820" t="s">
        <v>953</v>
      </c>
      <c r="C86" s="821"/>
      <c r="D86" s="821"/>
      <c r="E86" s="821"/>
      <c r="F86" s="821"/>
      <c r="G86" s="821"/>
      <c r="H86" s="821"/>
      <c r="I86" s="821"/>
      <c r="J86" s="821"/>
      <c r="K86" s="821"/>
      <c r="L86" s="821"/>
      <c r="M86" s="822"/>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310</v>
      </c>
      <c r="B36" s="869" t="str">
        <f>VLOOKUP(A36,EQUIPOS!A6:D154,3,FALSE)</f>
        <v>Retroexcavadora A25C</v>
      </c>
      <c r="C36" s="870"/>
      <c r="D36" s="870"/>
      <c r="E36" s="870"/>
      <c r="F36" s="870"/>
      <c r="G36" s="870"/>
      <c r="H36" s="871"/>
      <c r="I36" s="267"/>
      <c r="J36" s="268"/>
      <c r="K36" s="269">
        <f>VLOOKUP(A36,EQUIPOS!A6:D163,4,FALSE)</f>
        <v>283084.52491995314</v>
      </c>
      <c r="L36" s="270"/>
      <c r="M36" s="271">
        <v>3</v>
      </c>
      <c r="N36" s="272">
        <f>K36/M36</f>
        <v>94361.508306651041</v>
      </c>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104.31749166666667</v>
      </c>
    </row>
    <row r="43" spans="1:14" ht="15.75" thickBot="1">
      <c r="B43" s="820" t="s">
        <v>953</v>
      </c>
      <c r="C43" s="821"/>
      <c r="D43" s="821"/>
      <c r="E43" s="821"/>
      <c r="F43" s="821"/>
      <c r="G43" s="821"/>
      <c r="H43" s="821"/>
      <c r="I43" s="821"/>
      <c r="J43" s="821"/>
      <c r="K43" s="821"/>
      <c r="L43" s="821"/>
      <c r="M43" s="822"/>
      <c r="N43" s="99">
        <f>SUM(N36:N42)</f>
        <v>94465.825798317703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7">
        <f>VLOOKUP(A59,TRANSPORTE!A6:D117,4,FALSE)</f>
        <v>988.51636113438963</v>
      </c>
      <c r="M59" s="908"/>
      <c r="N59" s="287">
        <f>K59*L59</f>
        <v>1680.4778139284624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1680.4778139284624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10431.749166666666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106578.05277891282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21315.610555782565</v>
      </c>
      <c r="M83" s="856"/>
      <c r="N83" s="51"/>
    </row>
    <row r="84" spans="1:14">
      <c r="B84" s="89" t="s">
        <v>973</v>
      </c>
      <c r="C84" s="90"/>
      <c r="D84" s="90"/>
      <c r="E84" s="90"/>
      <c r="F84" s="90"/>
      <c r="G84" s="90"/>
      <c r="H84" s="90"/>
      <c r="I84" s="87"/>
      <c r="J84" s="88"/>
      <c r="K84" s="304">
        <v>0.05</v>
      </c>
      <c r="L84" s="855">
        <f>N78*K84</f>
        <v>5328.9026389456412</v>
      </c>
      <c r="M84" s="856"/>
      <c r="N84" s="51"/>
    </row>
    <row r="85" spans="1:14" ht="15.75" thickBot="1">
      <c r="B85" s="91" t="s">
        <v>974</v>
      </c>
      <c r="C85" s="92"/>
      <c r="D85" s="92"/>
      <c r="E85" s="92"/>
      <c r="F85" s="92"/>
      <c r="G85" s="92"/>
      <c r="H85" s="92"/>
      <c r="I85" s="93"/>
      <c r="J85" s="94"/>
      <c r="K85" s="305">
        <v>0.05</v>
      </c>
      <c r="L85" s="857">
        <f>N78*K85</f>
        <v>5328.9026389456412</v>
      </c>
      <c r="M85" s="858"/>
      <c r="N85" s="51"/>
    </row>
    <row r="86" spans="1:14" ht="15.75" thickBot="1">
      <c r="B86" s="820" t="s">
        <v>953</v>
      </c>
      <c r="C86" s="821"/>
      <c r="D86" s="821"/>
      <c r="E86" s="821"/>
      <c r="F86" s="821"/>
      <c r="G86" s="821"/>
      <c r="H86" s="821"/>
      <c r="I86" s="821"/>
      <c r="J86" s="821"/>
      <c r="K86" s="821"/>
      <c r="L86" s="821"/>
      <c r="M86" s="822"/>
      <c r="N86" s="52">
        <f>L83+L84+L85</f>
        <v>31973.415833673847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138551.46861258667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310</v>
      </c>
      <c r="B36" s="869" t="str">
        <f>VLOOKUP(A36,EQUIPOS!A6:D154,3,FALSE)</f>
        <v>Retroexcavadora A25C</v>
      </c>
      <c r="C36" s="870"/>
      <c r="D36" s="870"/>
      <c r="E36" s="870"/>
      <c r="F36" s="870"/>
      <c r="G36" s="870"/>
      <c r="H36" s="871"/>
      <c r="I36" s="267"/>
      <c r="J36" s="268"/>
      <c r="K36" s="269">
        <f>VLOOKUP(A36,EQUIPOS!A6:D163,4,FALSE)</f>
        <v>283084.52491995314</v>
      </c>
      <c r="L36" s="270"/>
      <c r="M36" s="271">
        <v>3</v>
      </c>
      <c r="N36" s="272">
        <f>K36/M36</f>
        <v>94361.508306651041</v>
      </c>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104.31749166666667</v>
      </c>
    </row>
    <row r="43" spans="1:14" ht="15.75" thickBot="1">
      <c r="B43" s="820" t="s">
        <v>953</v>
      </c>
      <c r="C43" s="821"/>
      <c r="D43" s="821"/>
      <c r="E43" s="821"/>
      <c r="F43" s="821"/>
      <c r="G43" s="821"/>
      <c r="H43" s="821"/>
      <c r="I43" s="821"/>
      <c r="J43" s="821"/>
      <c r="K43" s="821"/>
      <c r="L43" s="821"/>
      <c r="M43" s="822"/>
      <c r="N43" s="99">
        <f>SUM(N36:N42)</f>
        <v>94465.825798317703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7">
        <f>VLOOKUP(A59,TRANSPORTE!A6:D117,4,FALSE)</f>
        <v>988.51636113438963</v>
      </c>
      <c r="M59" s="908"/>
      <c r="N59" s="287">
        <f>K59*L59</f>
        <v>1680.4778139284624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1680.4778139284624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10431.749166666666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106578.05277891282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21315.610555782565</v>
      </c>
      <c r="M83" s="856"/>
      <c r="N83" s="51"/>
    </row>
    <row r="84" spans="1:14">
      <c r="B84" s="89" t="s">
        <v>973</v>
      </c>
      <c r="C84" s="90"/>
      <c r="D84" s="90"/>
      <c r="E84" s="90"/>
      <c r="F84" s="90"/>
      <c r="G84" s="90"/>
      <c r="H84" s="90"/>
      <c r="I84" s="87"/>
      <c r="J84" s="88"/>
      <c r="K84" s="304">
        <v>0.05</v>
      </c>
      <c r="L84" s="855">
        <f>N78*K84</f>
        <v>5328.9026389456412</v>
      </c>
      <c r="M84" s="856"/>
      <c r="N84" s="51"/>
    </row>
    <row r="85" spans="1:14" ht="15.75" thickBot="1">
      <c r="B85" s="91" t="s">
        <v>974</v>
      </c>
      <c r="C85" s="92"/>
      <c r="D85" s="92"/>
      <c r="E85" s="92"/>
      <c r="F85" s="92"/>
      <c r="G85" s="92"/>
      <c r="H85" s="92"/>
      <c r="I85" s="93"/>
      <c r="J85" s="94"/>
      <c r="K85" s="305">
        <v>0.05</v>
      </c>
      <c r="L85" s="857">
        <f>N78*K85</f>
        <v>5328.9026389456412</v>
      </c>
      <c r="M85" s="858"/>
      <c r="N85" s="51"/>
    </row>
    <row r="86" spans="1:14" ht="15.75" thickBot="1">
      <c r="B86" s="820" t="s">
        <v>953</v>
      </c>
      <c r="C86" s="821"/>
      <c r="D86" s="821"/>
      <c r="E86" s="821"/>
      <c r="F86" s="821"/>
      <c r="G86" s="821"/>
      <c r="H86" s="821"/>
      <c r="I86" s="821"/>
      <c r="J86" s="821"/>
      <c r="K86" s="821"/>
      <c r="L86" s="821"/>
      <c r="M86" s="822"/>
      <c r="N86" s="52">
        <f>L83+L84+L85</f>
        <v>31973.415833673847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138551.46861258667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7"/>
      <c r="J36" s="268"/>
      <c r="K36" s="269">
        <f>VLOOKUP(A36,EQUIPOS!A6:D163,4,FALSE)</f>
        <v>269278.92287657521</v>
      </c>
      <c r="L36" s="270"/>
      <c r="M36" s="271">
        <v>45</v>
      </c>
      <c r="N36" s="272">
        <f>K36/M36</f>
        <v>5983.9760639238939</v>
      </c>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1.738624861111111</v>
      </c>
    </row>
    <row r="43" spans="1:14" ht="15.75" thickBot="1">
      <c r="B43" s="820" t="s">
        <v>953</v>
      </c>
      <c r="C43" s="821"/>
      <c r="D43" s="821"/>
      <c r="E43" s="821"/>
      <c r="F43" s="821"/>
      <c r="G43" s="821"/>
      <c r="H43" s="821"/>
      <c r="I43" s="821"/>
      <c r="J43" s="821"/>
      <c r="K43" s="821"/>
      <c r="L43" s="821"/>
      <c r="M43" s="822"/>
      <c r="N43" s="99">
        <f>SUM(N36:N42)</f>
        <v>5985.7146887850049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07">
        <f>VLOOKUP(A59,TRANSPORTE!A6:D117,4,FALSE)</f>
        <v>1.0318542391799475</v>
      </c>
      <c r="M59" s="908"/>
      <c r="N59" s="287">
        <f>K59*L59</f>
        <v>36.837196338724127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36.837196338724127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173.86248611111111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6196.4143712348405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1239.2828742469683</v>
      </c>
      <c r="M83" s="856"/>
      <c r="N83" s="51"/>
    </row>
    <row r="84" spans="1:14">
      <c r="B84" s="89" t="s">
        <v>973</v>
      </c>
      <c r="C84" s="90"/>
      <c r="D84" s="90"/>
      <c r="E84" s="90"/>
      <c r="F84" s="90"/>
      <c r="G84" s="90"/>
      <c r="H84" s="90"/>
      <c r="I84" s="87"/>
      <c r="J84" s="88"/>
      <c r="K84" s="304">
        <v>0.05</v>
      </c>
      <c r="L84" s="855">
        <f>N78*K84</f>
        <v>309.82071856174207</v>
      </c>
      <c r="M84" s="856"/>
      <c r="N84" s="51"/>
    </row>
    <row r="85" spans="1:14" ht="15.75" thickBot="1">
      <c r="B85" s="91" t="s">
        <v>974</v>
      </c>
      <c r="C85" s="92"/>
      <c r="D85" s="92"/>
      <c r="E85" s="92"/>
      <c r="F85" s="92"/>
      <c r="G85" s="92"/>
      <c r="H85" s="92"/>
      <c r="I85" s="93"/>
      <c r="J85" s="94"/>
      <c r="K85" s="305">
        <v>0.05</v>
      </c>
      <c r="L85" s="857">
        <f>N78*K85</f>
        <v>309.82071856174207</v>
      </c>
      <c r="M85" s="858"/>
      <c r="N85" s="51"/>
    </row>
    <row r="86" spans="1:14" ht="15.75" thickBot="1">
      <c r="B86" s="820" t="s">
        <v>953</v>
      </c>
      <c r="C86" s="821"/>
      <c r="D86" s="821"/>
      <c r="E86" s="821"/>
      <c r="F86" s="821"/>
      <c r="G86" s="821"/>
      <c r="H86" s="821"/>
      <c r="I86" s="821"/>
      <c r="J86" s="821"/>
      <c r="K86" s="821"/>
      <c r="L86" s="821"/>
      <c r="M86" s="822"/>
      <c r="N86" s="52">
        <f>L83+L84+L85</f>
        <v>1858.9243113704524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8055.3386826052929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c r="B36" s="869"/>
      <c r="C36" s="870"/>
      <c r="D36" s="870"/>
      <c r="E36" s="870"/>
      <c r="F36" s="870"/>
      <c r="G36" s="870"/>
      <c r="H36" s="871"/>
      <c r="I36" s="267"/>
      <c r="J36" s="268"/>
      <c r="K36" s="269"/>
      <c r="L36" s="270"/>
      <c r="M36" s="271"/>
      <c r="N36" s="272"/>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0.1</v>
      </c>
      <c r="M42" s="882"/>
      <c r="N42" s="105">
        <f>N76*L42</f>
        <v>69.544994444444441</v>
      </c>
    </row>
    <row r="43" spans="1:14" ht="15.75" thickBot="1">
      <c r="B43" s="820" t="s">
        <v>953</v>
      </c>
      <c r="C43" s="821"/>
      <c r="D43" s="821"/>
      <c r="E43" s="821"/>
      <c r="F43" s="821"/>
      <c r="G43" s="821"/>
      <c r="H43" s="821"/>
      <c r="I43" s="821"/>
      <c r="J43" s="821"/>
      <c r="K43" s="821"/>
      <c r="L43" s="821"/>
      <c r="M43" s="822"/>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07">
        <f>VLOOKUP(A59,TRANSPORTE!A6:D117,4,FALSE)</f>
        <v>1.0318542391799475</v>
      </c>
      <c r="M59" s="908"/>
      <c r="N59" s="287">
        <f>K59*L59</f>
        <v>10.576505951594461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10.576505951594461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695.44994444444444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775.57144484048331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155.11428896809667</v>
      </c>
      <c r="M83" s="856"/>
      <c r="N83" s="51"/>
    </row>
    <row r="84" spans="1:14">
      <c r="B84" s="89" t="s">
        <v>973</v>
      </c>
      <c r="C84" s="90"/>
      <c r="D84" s="90"/>
      <c r="E84" s="90"/>
      <c r="F84" s="90"/>
      <c r="G84" s="90"/>
      <c r="H84" s="90"/>
      <c r="I84" s="87"/>
      <c r="J84" s="88"/>
      <c r="K84" s="304">
        <v>0.05</v>
      </c>
      <c r="L84" s="855">
        <f>N78*K84</f>
        <v>38.778572242024168</v>
      </c>
      <c r="M84" s="856"/>
      <c r="N84" s="51"/>
    </row>
    <row r="85" spans="1:14" ht="15.75" thickBot="1">
      <c r="B85" s="91" t="s">
        <v>974</v>
      </c>
      <c r="C85" s="92"/>
      <c r="D85" s="92"/>
      <c r="E85" s="92"/>
      <c r="F85" s="92"/>
      <c r="G85" s="92"/>
      <c r="H85" s="92"/>
      <c r="I85" s="93"/>
      <c r="J85" s="94"/>
      <c r="K85" s="305">
        <v>0.05</v>
      </c>
      <c r="L85" s="857">
        <f>N78*K85</f>
        <v>38.778572242024168</v>
      </c>
      <c r="M85" s="858"/>
      <c r="N85" s="51"/>
    </row>
    <row r="86" spans="1:14" ht="15.75" thickBot="1">
      <c r="B86" s="820" t="s">
        <v>953</v>
      </c>
      <c r="C86" s="821"/>
      <c r="D86" s="821"/>
      <c r="E86" s="821"/>
      <c r="F86" s="821"/>
      <c r="G86" s="821"/>
      <c r="H86" s="821"/>
      <c r="I86" s="821"/>
      <c r="J86" s="821"/>
      <c r="K86" s="821"/>
      <c r="L86" s="821"/>
      <c r="M86" s="822"/>
      <c r="N86" s="52">
        <f>L83+L84+L85</f>
        <v>232.67143345214498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1008.2428782926283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7"/>
      <c r="J36" s="268"/>
      <c r="K36" s="269">
        <f>VLOOKUP(A36,EQUIPOS!A6:D163,4,FALSE)</f>
        <v>269278.92287657521</v>
      </c>
      <c r="L36" s="270"/>
      <c r="M36" s="271">
        <v>45</v>
      </c>
      <c r="N36" s="272">
        <f>K36/M36</f>
        <v>5983.9760639238939</v>
      </c>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1.738624861111111</v>
      </c>
    </row>
    <row r="43" spans="1:14" ht="15.75" thickBot="1">
      <c r="B43" s="820" t="s">
        <v>953</v>
      </c>
      <c r="C43" s="821"/>
      <c r="D43" s="821"/>
      <c r="E43" s="821"/>
      <c r="F43" s="821"/>
      <c r="G43" s="821"/>
      <c r="H43" s="821"/>
      <c r="I43" s="821"/>
      <c r="J43" s="821"/>
      <c r="K43" s="821"/>
      <c r="L43" s="821"/>
      <c r="M43" s="822"/>
      <c r="N43" s="99">
        <f>SUM(N36:N42)</f>
        <v>5985.7146887850049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07">
        <f>VLOOKUP(A59,TRANSPORTE!A6:D117,4,FALSE)</f>
        <v>1507.5390434419028</v>
      </c>
      <c r="M59" s="908"/>
      <c r="N59" s="287">
        <f>K59*L59</f>
        <v>1221.8528570144449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1221.8528570144449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173.86248611111111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7381.4300319105605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1476.2860063821122</v>
      </c>
      <c r="M83" s="856"/>
      <c r="N83" s="51"/>
    </row>
    <row r="84" spans="1:14">
      <c r="B84" s="89" t="s">
        <v>973</v>
      </c>
      <c r="C84" s="90"/>
      <c r="D84" s="90"/>
      <c r="E84" s="90"/>
      <c r="F84" s="90"/>
      <c r="G84" s="90"/>
      <c r="H84" s="90"/>
      <c r="I84" s="87"/>
      <c r="J84" s="88"/>
      <c r="K84" s="304">
        <v>0.05</v>
      </c>
      <c r="L84" s="855">
        <f>N78*K84</f>
        <v>369.07150159552805</v>
      </c>
      <c r="M84" s="856"/>
      <c r="N84" s="51"/>
    </row>
    <row r="85" spans="1:14" ht="15.75" thickBot="1">
      <c r="B85" s="91" t="s">
        <v>974</v>
      </c>
      <c r="C85" s="92"/>
      <c r="D85" s="92"/>
      <c r="E85" s="92"/>
      <c r="F85" s="92"/>
      <c r="G85" s="92"/>
      <c r="H85" s="92"/>
      <c r="I85" s="93"/>
      <c r="J85" s="94"/>
      <c r="K85" s="305">
        <v>0.05</v>
      </c>
      <c r="L85" s="857">
        <f>N78*K85</f>
        <v>369.07150159552805</v>
      </c>
      <c r="M85" s="858"/>
      <c r="N85" s="51"/>
    </row>
    <row r="86" spans="1:14" ht="15.75" thickBot="1">
      <c r="B86" s="820" t="s">
        <v>953</v>
      </c>
      <c r="C86" s="821"/>
      <c r="D86" s="821"/>
      <c r="E86" s="821"/>
      <c r="F86" s="821"/>
      <c r="G86" s="821"/>
      <c r="H86" s="821"/>
      <c r="I86" s="821"/>
      <c r="J86" s="821"/>
      <c r="K86" s="821"/>
      <c r="L86" s="821"/>
      <c r="M86" s="822"/>
      <c r="N86" s="52">
        <f>L83+L84+L85</f>
        <v>2214.4290095731681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9595.859041483729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7"/>
      <c r="J36" s="268"/>
      <c r="K36" s="269">
        <f>VLOOKUP(A36,EQUIPOS!A5:D154,4,FALSE)</f>
        <v>244230.66065916838</v>
      </c>
      <c r="L36" s="270"/>
      <c r="M36" s="271">
        <v>0.625</v>
      </c>
      <c r="N36" s="272">
        <f>K36/M36</f>
        <v>390769.05705466942</v>
      </c>
    </row>
    <row r="37" spans="1:14">
      <c r="A37" s="108" t="s">
        <v>241</v>
      </c>
      <c r="B37" s="869" t="str">
        <f>VLOOKUP(A37,EQUIPOS!A7:D154,3,FALSE)</f>
        <v>Grúa (capacidad 15 ton)</v>
      </c>
      <c r="C37" s="870"/>
      <c r="D37" s="870"/>
      <c r="E37" s="870"/>
      <c r="F37" s="870"/>
      <c r="G37" s="870"/>
      <c r="H37" s="871"/>
      <c r="I37" s="267"/>
      <c r="J37" s="268"/>
      <c r="K37" s="269">
        <f>VLOOKUP(A37,EQUIPOS!A6:D154,4,FALSE)</f>
        <v>212313.0452748113</v>
      </c>
      <c r="L37" s="270"/>
      <c r="M37" s="271">
        <v>0.625</v>
      </c>
      <c r="N37" s="272">
        <f>K37/M37</f>
        <v>339700.87243969808</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3129.52475</v>
      </c>
    </row>
    <row r="43" spans="1:14" ht="15.75" thickBot="1">
      <c r="B43" s="820" t="s">
        <v>953</v>
      </c>
      <c r="C43" s="821"/>
      <c r="D43" s="821"/>
      <c r="E43" s="821"/>
      <c r="F43" s="821"/>
      <c r="G43" s="821"/>
      <c r="H43" s="821"/>
      <c r="I43" s="821"/>
      <c r="J43" s="821"/>
      <c r="K43" s="821"/>
      <c r="L43" s="821"/>
      <c r="M43" s="822"/>
      <c r="N43" s="394">
        <f>SUM(N36:N42)</f>
        <v>733599.45424436743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727.44946539669354</v>
      </c>
      <c r="N48" s="272">
        <f>K48*M48</f>
        <v>7274.4946539669354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20806.173863369128</v>
      </c>
      <c r="N49" s="272">
        <f>K49*M49</f>
        <v>20806.173863369128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3481.6850566909438</v>
      </c>
      <c r="N50" s="272">
        <f>K50*M50</f>
        <v>3481.6850566909438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42746.049739733404</v>
      </c>
      <c r="N51" s="272">
        <f>K51*M51</f>
        <v>85492.099479466808</v>
      </c>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117054.45305349381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62590.494999999995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913244.40229786129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182648.88045957228</v>
      </c>
      <c r="M83" s="856"/>
      <c r="N83" s="51"/>
    </row>
    <row r="84" spans="1:14">
      <c r="B84" s="89" t="s">
        <v>973</v>
      </c>
      <c r="C84" s="90"/>
      <c r="D84" s="90"/>
      <c r="E84" s="90"/>
      <c r="F84" s="90"/>
      <c r="G84" s="90"/>
      <c r="H84" s="90"/>
      <c r="I84" s="87"/>
      <c r="J84" s="88"/>
      <c r="K84" s="304">
        <v>0.05</v>
      </c>
      <c r="L84" s="855">
        <f>N78*K84</f>
        <v>45662.220114893069</v>
      </c>
      <c r="M84" s="856"/>
      <c r="N84" s="51"/>
    </row>
    <row r="85" spans="1:14" ht="15.75" thickBot="1">
      <c r="B85" s="91" t="s">
        <v>974</v>
      </c>
      <c r="C85" s="92"/>
      <c r="D85" s="92"/>
      <c r="E85" s="92"/>
      <c r="F85" s="92"/>
      <c r="G85" s="92"/>
      <c r="H85" s="92"/>
      <c r="I85" s="93"/>
      <c r="J85" s="94"/>
      <c r="K85" s="305">
        <v>0.05</v>
      </c>
      <c r="L85" s="857">
        <f>N78*K85</f>
        <v>45662.220114893069</v>
      </c>
      <c r="M85" s="858"/>
      <c r="N85" s="51"/>
    </row>
    <row r="86" spans="1:14" ht="15.75" thickBot="1">
      <c r="B86" s="820" t="s">
        <v>953</v>
      </c>
      <c r="C86" s="821"/>
      <c r="D86" s="821"/>
      <c r="E86" s="821"/>
      <c r="F86" s="821"/>
      <c r="G86" s="821"/>
      <c r="H86" s="821"/>
      <c r="I86" s="821"/>
      <c r="J86" s="821"/>
      <c r="K86" s="821"/>
      <c r="L86" s="821"/>
      <c r="M86" s="822"/>
      <c r="N86" s="52">
        <f>L83+L84+L85</f>
        <v>273973.3206893584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1187217.7229872197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7"/>
      <c r="J36" s="268"/>
      <c r="K36" s="269">
        <f>VLOOKUP(A36,EQUIPOS!A6:D163,4,FALSE)</f>
        <v>244230.66065916838</v>
      </c>
      <c r="L36" s="270"/>
      <c r="M36" s="271">
        <v>0.5</v>
      </c>
      <c r="N36" s="272">
        <f>K36/M36</f>
        <v>488461.32131833676</v>
      </c>
    </row>
    <row r="37" spans="1:14">
      <c r="A37" s="108" t="s">
        <v>241</v>
      </c>
      <c r="B37" s="869" t="str">
        <f>VLOOKUP(A37,EQUIPOS!A7:D154,3,FALSE)</f>
        <v>Grúa (capacidad 15 ton)</v>
      </c>
      <c r="C37" s="870"/>
      <c r="D37" s="870"/>
      <c r="E37" s="870"/>
      <c r="F37" s="870"/>
      <c r="G37" s="870"/>
      <c r="H37" s="871"/>
      <c r="I37" s="267"/>
      <c r="J37" s="268"/>
      <c r="K37" s="269">
        <f>VLOOKUP(A37,EQUIPOS!A7:D164,4,FALSE)</f>
        <v>212313.0452748113</v>
      </c>
      <c r="L37" s="270"/>
      <c r="M37" s="271">
        <v>0.5</v>
      </c>
      <c r="N37" s="272">
        <f>K37/M37</f>
        <v>424626.0905496226</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3911.9059374999997</v>
      </c>
    </row>
    <row r="43" spans="1:14" ht="15.75" thickBot="1">
      <c r="B43" s="820" t="s">
        <v>953</v>
      </c>
      <c r="C43" s="821"/>
      <c r="D43" s="821"/>
      <c r="E43" s="821"/>
      <c r="F43" s="821"/>
      <c r="G43" s="821"/>
      <c r="H43" s="821"/>
      <c r="I43" s="821"/>
      <c r="J43" s="821"/>
      <c r="K43" s="821"/>
      <c r="L43" s="821"/>
      <c r="M43" s="822"/>
      <c r="N43" s="394">
        <f>SUM(N36:N42)</f>
        <v>916999.31780545937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727.44946539669354</v>
      </c>
      <c r="N48" s="272">
        <f>K48*M48</f>
        <v>7274.4946539669354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20806.173863369128</v>
      </c>
      <c r="N49" s="272">
        <f>K49*M49</f>
        <v>20806.173863369128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3481.6850566909438</v>
      </c>
      <c r="N50" s="272">
        <f>K50*M50</f>
        <v>3481.6850566909438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42746.049739733404</v>
      </c>
      <c r="N51" s="272">
        <f>K51*M51</f>
        <v>85492.099479466808</v>
      </c>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117054.45305349381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78238.118749999994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1112291.8896089531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222458.37792179064</v>
      </c>
      <c r="M83" s="856"/>
      <c r="N83" s="51"/>
    </row>
    <row r="84" spans="1:14">
      <c r="B84" s="89" t="s">
        <v>973</v>
      </c>
      <c r="C84" s="90"/>
      <c r="D84" s="90"/>
      <c r="E84" s="90"/>
      <c r="F84" s="90"/>
      <c r="G84" s="90"/>
      <c r="H84" s="90"/>
      <c r="I84" s="87"/>
      <c r="J84" s="88"/>
      <c r="K84" s="304">
        <v>0.05</v>
      </c>
      <c r="L84" s="855">
        <f>N78*K84</f>
        <v>55614.59448044766</v>
      </c>
      <c r="M84" s="856"/>
      <c r="N84" s="51"/>
    </row>
    <row r="85" spans="1:14" ht="15.75" thickBot="1">
      <c r="B85" s="91" t="s">
        <v>974</v>
      </c>
      <c r="C85" s="92"/>
      <c r="D85" s="92"/>
      <c r="E85" s="92"/>
      <c r="F85" s="92"/>
      <c r="G85" s="92"/>
      <c r="H85" s="92"/>
      <c r="I85" s="93"/>
      <c r="J85" s="94"/>
      <c r="K85" s="305">
        <v>0.05</v>
      </c>
      <c r="L85" s="857">
        <f>N78*K85</f>
        <v>55614.59448044766</v>
      </c>
      <c r="M85" s="858"/>
      <c r="N85" s="51"/>
    </row>
    <row r="86" spans="1:14" ht="15.75" thickBot="1">
      <c r="B86" s="820" t="s">
        <v>953</v>
      </c>
      <c r="C86" s="821"/>
      <c r="D86" s="821"/>
      <c r="E86" s="821"/>
      <c r="F86" s="821"/>
      <c r="G86" s="821"/>
      <c r="H86" s="821"/>
      <c r="I86" s="821"/>
      <c r="J86" s="821"/>
      <c r="K86" s="821"/>
      <c r="L86" s="821"/>
      <c r="M86" s="822"/>
      <c r="N86" s="52">
        <f>L83+L84+L85</f>
        <v>333687.56688268593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1445979.4564916391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7"/>
      <c r="J36" s="268"/>
      <c r="K36" s="269">
        <f>VLOOKUP(A36,EQUIPOS!A6:D163,4,FALSE)</f>
        <v>244230.66065916838</v>
      </c>
      <c r="L36" s="270"/>
      <c r="M36" s="271">
        <v>0.4375</v>
      </c>
      <c r="N36" s="272">
        <f>K36/M36</f>
        <v>558241.51007809921</v>
      </c>
    </row>
    <row r="37" spans="1:14">
      <c r="A37" s="108" t="s">
        <v>241</v>
      </c>
      <c r="B37" s="869" t="str">
        <f>VLOOKUP(A37,EQUIPOS!A7:D154,3,FALSE)</f>
        <v>Grúa (capacidad 15 ton)</v>
      </c>
      <c r="C37" s="870"/>
      <c r="D37" s="870"/>
      <c r="E37" s="870"/>
      <c r="F37" s="870"/>
      <c r="G37" s="870"/>
      <c r="H37" s="871"/>
      <c r="I37" s="267"/>
      <c r="J37" s="268"/>
      <c r="K37" s="269">
        <f>VLOOKUP(A37,EQUIPOS!A7:D164,4,FALSE)</f>
        <v>212313.0452748113</v>
      </c>
      <c r="L37" s="270"/>
      <c r="M37" s="271">
        <v>0.4375</v>
      </c>
      <c r="N37" s="272">
        <f>K37/M37</f>
        <v>485286.96062814014</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4470.7496428571421</v>
      </c>
    </row>
    <row r="43" spans="1:14" ht="15.75" thickBot="1">
      <c r="B43" s="820" t="s">
        <v>953</v>
      </c>
      <c r="C43" s="821"/>
      <c r="D43" s="821"/>
      <c r="E43" s="821"/>
      <c r="F43" s="821"/>
      <c r="G43" s="821"/>
      <c r="H43" s="821"/>
      <c r="I43" s="821"/>
      <c r="J43" s="821"/>
      <c r="K43" s="821"/>
      <c r="L43" s="821"/>
      <c r="M43" s="822"/>
      <c r="N43" s="394">
        <f>SUM(N36:N42)</f>
        <v>1047999.2203490965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727.44946539669354</v>
      </c>
      <c r="N48" s="272">
        <f>K48*M48</f>
        <v>7274.4946539669354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20806.173863369128</v>
      </c>
      <c r="N49" s="272">
        <f>K49*M49</f>
        <v>20806.173863369128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3481.6850566909438</v>
      </c>
      <c r="N50" s="272">
        <f>K50*M50</f>
        <v>3481.6850566909438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42746.049739733404</v>
      </c>
      <c r="N51" s="272">
        <f>K51*M51</f>
        <v>85492.099479466808</v>
      </c>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117054.45305349381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89414.992857142846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1254468.666259733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250893.73325194663</v>
      </c>
      <c r="M83" s="856"/>
      <c r="N83" s="51"/>
    </row>
    <row r="84" spans="1:14">
      <c r="B84" s="89" t="s">
        <v>973</v>
      </c>
      <c r="C84" s="90"/>
      <c r="D84" s="90"/>
      <c r="E84" s="90"/>
      <c r="F84" s="90"/>
      <c r="G84" s="90"/>
      <c r="H84" s="90"/>
      <c r="I84" s="87"/>
      <c r="J84" s="88"/>
      <c r="K84" s="304">
        <v>0.05</v>
      </c>
      <c r="L84" s="855">
        <f>N78*K84</f>
        <v>62723.433312986657</v>
      </c>
      <c r="M84" s="856"/>
      <c r="N84" s="51"/>
    </row>
    <row r="85" spans="1:14" ht="15.75" thickBot="1">
      <c r="B85" s="91" t="s">
        <v>974</v>
      </c>
      <c r="C85" s="92"/>
      <c r="D85" s="92"/>
      <c r="E85" s="92"/>
      <c r="F85" s="92"/>
      <c r="G85" s="92"/>
      <c r="H85" s="92"/>
      <c r="I85" s="93"/>
      <c r="J85" s="94"/>
      <c r="K85" s="305">
        <v>0.05</v>
      </c>
      <c r="L85" s="857">
        <f>N78*K85</f>
        <v>62723.433312986657</v>
      </c>
      <c r="M85" s="858"/>
      <c r="N85" s="51"/>
    </row>
    <row r="86" spans="1:14" ht="15.75" thickBot="1">
      <c r="B86" s="820" t="s">
        <v>953</v>
      </c>
      <c r="C86" s="821"/>
      <c r="D86" s="821"/>
      <c r="E86" s="821"/>
      <c r="F86" s="821"/>
      <c r="G86" s="821"/>
      <c r="H86" s="821"/>
      <c r="I86" s="821"/>
      <c r="J86" s="821"/>
      <c r="K86" s="821"/>
      <c r="L86" s="821"/>
      <c r="M86" s="822"/>
      <c r="N86" s="52">
        <f>L83+L84+L85</f>
        <v>376340.59987791989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1630809.266137653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7"/>
      <c r="J36" s="268"/>
      <c r="K36" s="269">
        <f>VLOOKUP(A36,EQUIPOS!A6:D163,4,FALSE)</f>
        <v>244230.66065916838</v>
      </c>
      <c r="L36" s="270"/>
      <c r="M36" s="271">
        <v>0.875</v>
      </c>
      <c r="N36" s="272">
        <f>K36/M36</f>
        <v>279120.7550390496</v>
      </c>
    </row>
    <row r="37" spans="1:14">
      <c r="A37" s="108" t="s">
        <v>241</v>
      </c>
      <c r="B37" s="869" t="str">
        <f>VLOOKUP(A37,EQUIPOS!A7:D154,3,FALSE)</f>
        <v>Grúa (capacidad 15 ton)</v>
      </c>
      <c r="C37" s="870"/>
      <c r="D37" s="870"/>
      <c r="E37" s="870"/>
      <c r="F37" s="870"/>
      <c r="G37" s="870"/>
      <c r="H37" s="871"/>
      <c r="I37" s="267"/>
      <c r="J37" s="268"/>
      <c r="K37" s="269">
        <f>VLOOKUP(A37,EQUIPOS!A7:D164,4,FALSE)</f>
        <v>212313.0452748113</v>
      </c>
      <c r="L37" s="270"/>
      <c r="M37" s="271">
        <v>0.875</v>
      </c>
      <c r="N37" s="272">
        <f>K37/M37</f>
        <v>242643.48031407007</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1788.299857142857</v>
      </c>
    </row>
    <row r="43" spans="1:14" ht="15.75" thickBot="1">
      <c r="B43" s="820" t="s">
        <v>953</v>
      </c>
      <c r="C43" s="821"/>
      <c r="D43" s="821"/>
      <c r="E43" s="821"/>
      <c r="F43" s="821"/>
      <c r="G43" s="821"/>
      <c r="H43" s="821"/>
      <c r="I43" s="821"/>
      <c r="J43" s="821"/>
      <c r="K43" s="821"/>
      <c r="L43" s="821"/>
      <c r="M43" s="822"/>
      <c r="N43" s="394">
        <f>SUM(N36:N42)</f>
        <v>523552.53521026252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727.44946539669354</v>
      </c>
      <c r="N48" s="272">
        <f>K48*M48</f>
        <v>7274.4946539669354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20806.173863369128</v>
      </c>
      <c r="N49" s="272">
        <f>K49*M49</f>
        <v>20806.173863369128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3481.6850566909438</v>
      </c>
      <c r="N50" s="272">
        <f>K50*M50</f>
        <v>3481.6850566909438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31562.353574027009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35765.997142857137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590880.88592714665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118176.17718542933</v>
      </c>
      <c r="M83" s="856"/>
      <c r="N83" s="51"/>
    </row>
    <row r="84" spans="1:14">
      <c r="B84" s="89" t="s">
        <v>973</v>
      </c>
      <c r="C84" s="90"/>
      <c r="D84" s="90"/>
      <c r="E84" s="90"/>
      <c r="F84" s="90"/>
      <c r="G84" s="90"/>
      <c r="H84" s="90"/>
      <c r="I84" s="87"/>
      <c r="J84" s="88"/>
      <c r="K84" s="304">
        <v>0.05</v>
      </c>
      <c r="L84" s="855">
        <f>N78*K84</f>
        <v>29544.044296357333</v>
      </c>
      <c r="M84" s="856"/>
      <c r="N84" s="51"/>
    </row>
    <row r="85" spans="1:14" ht="15.75" thickBot="1">
      <c r="B85" s="91" t="s">
        <v>974</v>
      </c>
      <c r="C85" s="92"/>
      <c r="D85" s="92"/>
      <c r="E85" s="92"/>
      <c r="F85" s="92"/>
      <c r="G85" s="92"/>
      <c r="H85" s="92"/>
      <c r="I85" s="93"/>
      <c r="J85" s="94"/>
      <c r="K85" s="305">
        <v>0.05</v>
      </c>
      <c r="L85" s="857">
        <f>N78*K85</f>
        <v>29544.044296357333</v>
      </c>
      <c r="M85" s="858"/>
      <c r="N85" s="51"/>
    </row>
    <row r="86" spans="1:14" ht="15.75" thickBot="1">
      <c r="B86" s="820" t="s">
        <v>953</v>
      </c>
      <c r="C86" s="821"/>
      <c r="D86" s="821"/>
      <c r="E86" s="821"/>
      <c r="F86" s="821"/>
      <c r="G86" s="821"/>
      <c r="H86" s="821"/>
      <c r="I86" s="821"/>
      <c r="J86" s="821"/>
      <c r="K86" s="821"/>
      <c r="L86" s="821"/>
      <c r="M86" s="822"/>
      <c r="N86" s="52">
        <f>L83+L84+L85</f>
        <v>177264.26577814401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768145.15170529066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7"/>
      <c r="J36" s="268"/>
      <c r="K36" s="269">
        <f>VLOOKUP(A36,EQUIPOS!A6:D163,4,FALSE)</f>
        <v>244230.66065916838</v>
      </c>
      <c r="L36" s="270"/>
      <c r="M36" s="271">
        <v>0.75</v>
      </c>
      <c r="N36" s="272">
        <f>K36/M36</f>
        <v>325640.88087889116</v>
      </c>
    </row>
    <row r="37" spans="1:14">
      <c r="A37" s="108" t="s">
        <v>241</v>
      </c>
      <c r="B37" s="869" t="str">
        <f>VLOOKUP(A37,EQUIPOS!A7:D154,3,FALSE)</f>
        <v>Grúa (capacidad 15 ton)</v>
      </c>
      <c r="C37" s="870"/>
      <c r="D37" s="870"/>
      <c r="E37" s="870"/>
      <c r="F37" s="870"/>
      <c r="G37" s="870"/>
      <c r="H37" s="871"/>
      <c r="I37" s="267"/>
      <c r="J37" s="268"/>
      <c r="K37" s="269">
        <f>VLOOKUP(A37,EQUIPOS!A7:D164,4,FALSE)</f>
        <v>212313.0452748113</v>
      </c>
      <c r="L37" s="270"/>
      <c r="M37" s="271">
        <v>0.75</v>
      </c>
      <c r="N37" s="272">
        <f>K37/M37</f>
        <v>283084.06036641507</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2086.3498333333332</v>
      </c>
    </row>
    <row r="43" spans="1:14" ht="15.75" thickBot="1">
      <c r="B43" s="820" t="s">
        <v>953</v>
      </c>
      <c r="C43" s="821"/>
      <c r="D43" s="821"/>
      <c r="E43" s="821"/>
      <c r="F43" s="821"/>
      <c r="G43" s="821"/>
      <c r="H43" s="821"/>
      <c r="I43" s="821"/>
      <c r="J43" s="821"/>
      <c r="K43" s="821"/>
      <c r="L43" s="821"/>
      <c r="M43" s="822"/>
      <c r="N43" s="394">
        <f>SUM(N36:N42)</f>
        <v>610811.29107863957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727.44946539669354</v>
      </c>
      <c r="N48" s="272">
        <f>K48*M48</f>
        <v>7274.4946539669354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20806.173863369128</v>
      </c>
      <c r="N49" s="272">
        <f>K49*M49</f>
        <v>20806.173863369128</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3481.6850566909438</v>
      </c>
      <c r="N50" s="272">
        <f>K50*M50</f>
        <v>3481.6850566909438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31562.353574027009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41726.996666666666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684100.64131933323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136820.12826386665</v>
      </c>
      <c r="M83" s="856"/>
      <c r="N83" s="51"/>
    </row>
    <row r="84" spans="1:14">
      <c r="B84" s="89" t="s">
        <v>973</v>
      </c>
      <c r="C84" s="90"/>
      <c r="D84" s="90"/>
      <c r="E84" s="90"/>
      <c r="F84" s="90"/>
      <c r="G84" s="90"/>
      <c r="H84" s="90"/>
      <c r="I84" s="87"/>
      <c r="J84" s="88"/>
      <c r="K84" s="304">
        <v>0.05</v>
      </c>
      <c r="L84" s="855">
        <f>N78*K84</f>
        <v>34205.032065966661</v>
      </c>
      <c r="M84" s="856"/>
      <c r="N84" s="51"/>
    </row>
    <row r="85" spans="1:14" ht="15.75" thickBot="1">
      <c r="B85" s="91" t="s">
        <v>974</v>
      </c>
      <c r="C85" s="92"/>
      <c r="D85" s="92"/>
      <c r="E85" s="92"/>
      <c r="F85" s="92"/>
      <c r="G85" s="92"/>
      <c r="H85" s="92"/>
      <c r="I85" s="93"/>
      <c r="J85" s="94"/>
      <c r="K85" s="305">
        <v>0.05</v>
      </c>
      <c r="L85" s="857">
        <f>N78*K85</f>
        <v>34205.032065966661</v>
      </c>
      <c r="M85" s="858"/>
      <c r="N85" s="51"/>
    </row>
    <row r="86" spans="1:14" ht="15.75" thickBot="1">
      <c r="B86" s="820" t="s">
        <v>953</v>
      </c>
      <c r="C86" s="821"/>
      <c r="D86" s="821"/>
      <c r="E86" s="821"/>
      <c r="F86" s="821"/>
      <c r="G86" s="821"/>
      <c r="H86" s="821"/>
      <c r="I86" s="821"/>
      <c r="J86" s="821"/>
      <c r="K86" s="821"/>
      <c r="L86" s="821"/>
      <c r="M86" s="822"/>
      <c r="N86" s="52">
        <f>L83+L84+L85</f>
        <v>205230.19239579997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889330.83371513314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7"/>
      <c r="J36" s="268"/>
      <c r="K36" s="269">
        <f>VLOOKUP(A36,EQUIPOS!A6:D163,4,FALSE)</f>
        <v>244230.66065916838</v>
      </c>
      <c r="L36" s="270"/>
      <c r="M36" s="271">
        <v>0.6875</v>
      </c>
      <c r="N36" s="272">
        <f>K36/M36</f>
        <v>355244.59732242674</v>
      </c>
    </row>
    <row r="37" spans="1:14">
      <c r="A37" s="108" t="s">
        <v>241</v>
      </c>
      <c r="B37" s="869" t="str">
        <f>VLOOKUP(A37,EQUIPOS!A7:D154,3,FALSE)</f>
        <v>Grúa (capacidad 15 ton)</v>
      </c>
      <c r="C37" s="870"/>
      <c r="D37" s="870"/>
      <c r="E37" s="870"/>
      <c r="F37" s="870"/>
      <c r="G37" s="870"/>
      <c r="H37" s="871"/>
      <c r="I37" s="267"/>
      <c r="J37" s="268"/>
      <c r="K37" s="269">
        <f>VLOOKUP(A37,EQUIPOS!A7:D164,4,FALSE)</f>
        <v>212313.0452748113</v>
      </c>
      <c r="L37" s="270"/>
      <c r="M37" s="271">
        <v>0.6875</v>
      </c>
      <c r="N37" s="272">
        <f>K37/M37</f>
        <v>308818.97494518006</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2276.0179999999996</v>
      </c>
    </row>
    <row r="43" spans="1:14" ht="15.75" thickBot="1">
      <c r="B43" s="820" t="s">
        <v>953</v>
      </c>
      <c r="C43" s="821"/>
      <c r="D43" s="821"/>
      <c r="E43" s="821"/>
      <c r="F43" s="821"/>
      <c r="G43" s="821"/>
      <c r="H43" s="821"/>
      <c r="I43" s="821"/>
      <c r="J43" s="821"/>
      <c r="K43" s="821"/>
      <c r="L43" s="821"/>
      <c r="M43" s="822"/>
      <c r="N43" s="394">
        <f>SUM(N36:N42)</f>
        <v>666339.59026760689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727.44946539669354</v>
      </c>
      <c r="N48" s="272">
        <f>K48*M48</f>
        <v>7274.4946539669354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20806.173863369128</v>
      </c>
      <c r="N49" s="272">
        <f>K49*M49</f>
        <v>20806.173863369128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3481.6850566909438</v>
      </c>
      <c r="N50" s="272">
        <f>K50*M50</f>
        <v>3481.6850566909438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31562.353574027009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45520.359999999993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743422.30384163384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148684.46076832677</v>
      </c>
      <c r="M83" s="856"/>
      <c r="N83" s="51"/>
    </row>
    <row r="84" spans="1:14">
      <c r="B84" s="89" t="s">
        <v>973</v>
      </c>
      <c r="C84" s="90"/>
      <c r="D84" s="90"/>
      <c r="E84" s="90"/>
      <c r="F84" s="90"/>
      <c r="G84" s="90"/>
      <c r="H84" s="90"/>
      <c r="I84" s="87"/>
      <c r="J84" s="88"/>
      <c r="K84" s="304">
        <v>0.05</v>
      </c>
      <c r="L84" s="855">
        <f>N78*K84</f>
        <v>37171.115192081692</v>
      </c>
      <c r="M84" s="856"/>
      <c r="N84" s="51"/>
    </row>
    <row r="85" spans="1:14" ht="15.75" thickBot="1">
      <c r="B85" s="91" t="s">
        <v>974</v>
      </c>
      <c r="C85" s="92"/>
      <c r="D85" s="92"/>
      <c r="E85" s="92"/>
      <c r="F85" s="92"/>
      <c r="G85" s="92"/>
      <c r="H85" s="92"/>
      <c r="I85" s="93"/>
      <c r="J85" s="94"/>
      <c r="K85" s="305">
        <v>0.05</v>
      </c>
      <c r="L85" s="857">
        <f>N78*K85</f>
        <v>37171.115192081692</v>
      </c>
      <c r="M85" s="858"/>
      <c r="N85" s="51"/>
    </row>
    <row r="86" spans="1:14" ht="15.75" thickBot="1">
      <c r="B86" s="820" t="s">
        <v>953</v>
      </c>
      <c r="C86" s="821"/>
      <c r="D86" s="821"/>
      <c r="E86" s="821"/>
      <c r="F86" s="821"/>
      <c r="G86" s="821"/>
      <c r="H86" s="821"/>
      <c r="I86" s="821"/>
      <c r="J86" s="821"/>
      <c r="K86" s="821"/>
      <c r="L86" s="821"/>
      <c r="M86" s="822"/>
      <c r="N86" s="52">
        <f>L83+L84+L85</f>
        <v>223026.69115249015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966448.99499412393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52" t="s">
        <v>241</v>
      </c>
      <c r="B36" s="869" t="str">
        <f>VLOOKUP(A36,EQUIPOS!A6:D154,3,FALSE)</f>
        <v>Grúa (capacidad 15 ton)</v>
      </c>
      <c r="C36" s="870"/>
      <c r="D36" s="870"/>
      <c r="E36" s="870"/>
      <c r="F36" s="870"/>
      <c r="G36" s="870"/>
      <c r="H36" s="871"/>
      <c r="I36" s="267"/>
      <c r="J36" s="268"/>
      <c r="K36" s="269">
        <f>VLOOKUP(A36,EQUIPOS!A6:D163,4,FALSE)</f>
        <v>212313.0452748113</v>
      </c>
      <c r="L36" s="270"/>
      <c r="M36" s="396">
        <v>1.125</v>
      </c>
      <c r="N36" s="272">
        <f>K36/M36</f>
        <v>188722.70691094338</v>
      </c>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1390.8998888888889</v>
      </c>
    </row>
    <row r="43" spans="1:14" ht="15.75" thickBot="1">
      <c r="B43" s="820" t="s">
        <v>953</v>
      </c>
      <c r="C43" s="821"/>
      <c r="D43" s="821"/>
      <c r="E43" s="821"/>
      <c r="F43" s="821"/>
      <c r="G43" s="821"/>
      <c r="H43" s="821"/>
      <c r="I43" s="821"/>
      <c r="J43" s="821"/>
      <c r="K43" s="821"/>
      <c r="L43" s="821"/>
      <c r="M43" s="822"/>
      <c r="N43" s="394">
        <f>SUM(N36:N42)</f>
        <v>190113.60679983225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727.44946539669354</v>
      </c>
      <c r="N48" s="272">
        <f>K48*M48</f>
        <v>7274.4946539669354</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3481.6850566909438</v>
      </c>
      <c r="N49" s="272">
        <f>K49*M49</f>
        <v>3481.6850566909438</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20806.173863369128</v>
      </c>
      <c r="N50" s="272">
        <f>K50*M50</f>
        <v>20806.173863369128</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31562.353574027009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27817.997777777775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249493.95815163705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49898.791630327411</v>
      </c>
      <c r="M83" s="856"/>
      <c r="N83" s="51"/>
    </row>
    <row r="84" spans="1:14">
      <c r="B84" s="89" t="s">
        <v>973</v>
      </c>
      <c r="C84" s="90"/>
      <c r="D84" s="90"/>
      <c r="E84" s="90"/>
      <c r="F84" s="90"/>
      <c r="G84" s="90"/>
      <c r="H84" s="90"/>
      <c r="I84" s="87"/>
      <c r="J84" s="88"/>
      <c r="K84" s="304">
        <v>0.05</v>
      </c>
      <c r="L84" s="855">
        <f>N78*K84</f>
        <v>12474.697907581853</v>
      </c>
      <c r="M84" s="856"/>
      <c r="N84" s="51"/>
    </row>
    <row r="85" spans="1:14" ht="15.75" thickBot="1">
      <c r="B85" s="91" t="s">
        <v>974</v>
      </c>
      <c r="C85" s="92"/>
      <c r="D85" s="92"/>
      <c r="E85" s="92"/>
      <c r="F85" s="92"/>
      <c r="G85" s="92"/>
      <c r="H85" s="92"/>
      <c r="I85" s="93"/>
      <c r="J85" s="94"/>
      <c r="K85" s="305">
        <v>0.05</v>
      </c>
      <c r="L85" s="857">
        <f>N78*K85</f>
        <v>12474.697907581853</v>
      </c>
      <c r="M85" s="858"/>
      <c r="N85" s="51"/>
    </row>
    <row r="86" spans="1:14" ht="15.75" thickBot="1">
      <c r="B86" s="820" t="s">
        <v>953</v>
      </c>
      <c r="C86" s="821"/>
      <c r="D86" s="821"/>
      <c r="E86" s="821"/>
      <c r="F86" s="821"/>
      <c r="G86" s="821"/>
      <c r="H86" s="821"/>
      <c r="I86" s="821"/>
      <c r="J86" s="821"/>
      <c r="K86" s="821"/>
      <c r="L86" s="821"/>
      <c r="M86" s="822"/>
      <c r="N86" s="52">
        <f>L83+L84+L85</f>
        <v>74848.187445491116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324342.1455971282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55" t="s">
        <v>241</v>
      </c>
      <c r="B36" s="869" t="str">
        <f>VLOOKUP(A36,EQUIPOS!A6:D154,3,FALSE)</f>
        <v>Grúa (capacidad 15 ton)</v>
      </c>
      <c r="C36" s="870"/>
      <c r="D36" s="870"/>
      <c r="E36" s="870"/>
      <c r="F36" s="870"/>
      <c r="G36" s="870"/>
      <c r="H36" s="871"/>
      <c r="I36" s="267"/>
      <c r="J36" s="268"/>
      <c r="K36" s="269">
        <f>VLOOKUP(A36,EQUIPOS!A6:D163,4,FALSE)</f>
        <v>212313.0452748113</v>
      </c>
      <c r="L36" s="270"/>
      <c r="M36" s="462">
        <v>1</v>
      </c>
      <c r="N36" s="272">
        <f>K36/M36</f>
        <v>212313.0452748113</v>
      </c>
    </row>
    <row r="37" spans="1:14">
      <c r="A37" s="155" t="s">
        <v>373</v>
      </c>
      <c r="B37" s="869" t="str">
        <f>VLOOKUP(A37,EQUIPOS!A7:D154,3,FALSE)</f>
        <v>Volqueta 6 m3</v>
      </c>
      <c r="C37" s="870"/>
      <c r="D37" s="870"/>
      <c r="E37" s="870"/>
      <c r="F37" s="870"/>
      <c r="G37" s="870"/>
      <c r="H37" s="871"/>
      <c r="I37" s="267"/>
      <c r="J37" s="268"/>
      <c r="K37" s="269">
        <f>VLOOKUP(A37,EQUIPOS!A7:D164,4,FALSE)</f>
        <v>65599.605106178002</v>
      </c>
      <c r="L37" s="270"/>
      <c r="M37" s="463">
        <v>1</v>
      </c>
      <c r="N37" s="272">
        <f>K37/M37</f>
        <v>65599.605106178002</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1564.762375</v>
      </c>
    </row>
    <row r="43" spans="1:14" ht="15.75" thickBot="1">
      <c r="B43" s="820" t="s">
        <v>953</v>
      </c>
      <c r="C43" s="821"/>
      <c r="D43" s="821"/>
      <c r="E43" s="821"/>
      <c r="F43" s="821"/>
      <c r="G43" s="821"/>
      <c r="H43" s="821"/>
      <c r="I43" s="821"/>
      <c r="J43" s="821"/>
      <c r="K43" s="821"/>
      <c r="L43" s="821"/>
      <c r="M43" s="822"/>
      <c r="N43" s="394">
        <f>SUM(N36:N42)</f>
        <v>279477.41275598929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727.44946539669354</v>
      </c>
      <c r="N48" s="272">
        <f>K48*M48</f>
        <v>7274.4946539669354</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3481.6850566909438</v>
      </c>
      <c r="N49" s="272">
        <f>K49*M49</f>
        <v>3481.6850566909438</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20806.173863369128</v>
      </c>
      <c r="N50" s="272">
        <f>K50*M50</f>
        <v>20806.173863369128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31562.353574027009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31295.247499999998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342335.01383001631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68467.002766003265</v>
      </c>
      <c r="M83" s="856"/>
      <c r="N83" s="51"/>
    </row>
    <row r="84" spans="1:14">
      <c r="B84" s="89" t="s">
        <v>973</v>
      </c>
      <c r="C84" s="90"/>
      <c r="D84" s="90"/>
      <c r="E84" s="90"/>
      <c r="F84" s="90"/>
      <c r="G84" s="90"/>
      <c r="H84" s="90"/>
      <c r="I84" s="87"/>
      <c r="J84" s="88"/>
      <c r="K84" s="304">
        <v>0.05</v>
      </c>
      <c r="L84" s="855">
        <f>N78*K84</f>
        <v>17116.750691500816</v>
      </c>
      <c r="M84" s="856"/>
      <c r="N84" s="51"/>
    </row>
    <row r="85" spans="1:14" ht="15.75" thickBot="1">
      <c r="B85" s="91" t="s">
        <v>974</v>
      </c>
      <c r="C85" s="92"/>
      <c r="D85" s="92"/>
      <c r="E85" s="92"/>
      <c r="F85" s="92"/>
      <c r="G85" s="92"/>
      <c r="H85" s="92"/>
      <c r="I85" s="93"/>
      <c r="J85" s="94"/>
      <c r="K85" s="305">
        <v>0.05</v>
      </c>
      <c r="L85" s="857">
        <f>N78*K85</f>
        <v>17116.750691500816</v>
      </c>
      <c r="M85" s="858"/>
      <c r="N85" s="51"/>
    </row>
    <row r="86" spans="1:14" ht="15.75" thickBot="1">
      <c r="B86" s="820" t="s">
        <v>953</v>
      </c>
      <c r="C86" s="821"/>
      <c r="D86" s="821"/>
      <c r="E86" s="821"/>
      <c r="F86" s="821"/>
      <c r="G86" s="821"/>
      <c r="H86" s="821"/>
      <c r="I86" s="821"/>
      <c r="J86" s="821"/>
      <c r="K86" s="821"/>
      <c r="L86" s="821"/>
      <c r="M86" s="822"/>
      <c r="N86" s="52">
        <f>L83+L84+L85</f>
        <v>102700.50414900489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445035.51797902118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7"/>
      <c r="J36" s="268"/>
      <c r="K36" s="269">
        <f>VLOOKUP(A36,EQUIPOS!A6:D163,4,FALSE)</f>
        <v>212313.0452748113</v>
      </c>
      <c r="L36" s="270"/>
      <c r="M36" s="271">
        <v>0.9375</v>
      </c>
      <c r="N36" s="272">
        <f>K36/M36</f>
        <v>226467.24829313206</v>
      </c>
    </row>
    <row r="37" spans="1:14">
      <c r="A37" s="144" t="s">
        <v>373</v>
      </c>
      <c r="B37" s="869" t="str">
        <f>VLOOKUP(A37,EQUIPOS!A7:D154,3,FALSE)</f>
        <v>Volqueta 6 m3</v>
      </c>
      <c r="C37" s="870"/>
      <c r="D37" s="870"/>
      <c r="E37" s="870"/>
      <c r="F37" s="870"/>
      <c r="G37" s="870"/>
      <c r="H37" s="871"/>
      <c r="I37" s="267"/>
      <c r="J37" s="268"/>
      <c r="K37" s="269">
        <f>VLOOKUP(A37,EQUIPOS!A7:D164,4,FALSE)</f>
        <v>65599.605106178002</v>
      </c>
      <c r="L37" s="270"/>
      <c r="M37" s="271">
        <v>0.9375</v>
      </c>
      <c r="N37" s="272">
        <f>K37/M37</f>
        <v>69972.912113256534</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1669.0798666666667</v>
      </c>
    </row>
    <row r="43" spans="1:14" ht="15.75" thickBot="1">
      <c r="B43" s="820" t="s">
        <v>953</v>
      </c>
      <c r="C43" s="821"/>
      <c r="D43" s="821"/>
      <c r="E43" s="821"/>
      <c r="F43" s="821"/>
      <c r="G43" s="821"/>
      <c r="H43" s="821"/>
      <c r="I43" s="821"/>
      <c r="J43" s="821"/>
      <c r="K43" s="821"/>
      <c r="L43" s="821"/>
      <c r="M43" s="822"/>
      <c r="N43" s="394">
        <f>SUM(N36:N42)</f>
        <v>298109.24027305521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727.44946539669354</v>
      </c>
      <c r="N48" s="272">
        <f>K48*M48</f>
        <v>7274.4946539669354</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20806.173863369128</v>
      </c>
      <c r="N49" s="272">
        <f>K49*M49</f>
        <v>20806.173863369128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3481.6850566909438</v>
      </c>
      <c r="N50" s="272">
        <f>K50*M50</f>
        <v>3481.6850566909438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31562.353574027009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0">
        <f>SUM(N70:N75)</f>
        <v>33381.597333333331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363053.19118041557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72610.638236083119</v>
      </c>
      <c r="M83" s="856"/>
      <c r="N83" s="51"/>
    </row>
    <row r="84" spans="1:14">
      <c r="B84" s="89" t="s">
        <v>973</v>
      </c>
      <c r="C84" s="90"/>
      <c r="D84" s="90"/>
      <c r="E84" s="90"/>
      <c r="F84" s="90"/>
      <c r="G84" s="90"/>
      <c r="H84" s="90"/>
      <c r="I84" s="87"/>
      <c r="J84" s="88"/>
      <c r="K84" s="304">
        <v>0.05</v>
      </c>
      <c r="L84" s="855">
        <f>N78*K84</f>
        <v>18152.65955902078</v>
      </c>
      <c r="M84" s="856"/>
      <c r="N84" s="51"/>
    </row>
    <row r="85" spans="1:14" ht="15.75" thickBot="1">
      <c r="B85" s="91" t="s">
        <v>974</v>
      </c>
      <c r="C85" s="92"/>
      <c r="D85" s="92"/>
      <c r="E85" s="92"/>
      <c r="F85" s="92"/>
      <c r="G85" s="92"/>
      <c r="H85" s="92"/>
      <c r="I85" s="93"/>
      <c r="J85" s="94"/>
      <c r="K85" s="305">
        <v>0.05</v>
      </c>
      <c r="L85" s="857">
        <f>N78*K85</f>
        <v>18152.65955902078</v>
      </c>
      <c r="M85" s="858"/>
      <c r="N85" s="51"/>
    </row>
    <row r="86" spans="1:14" ht="15.75" thickBot="1">
      <c r="B86" s="820" t="s">
        <v>953</v>
      </c>
      <c r="C86" s="821"/>
      <c r="D86" s="821"/>
      <c r="E86" s="821"/>
      <c r="F86" s="821"/>
      <c r="G86" s="821"/>
      <c r="H86" s="821"/>
      <c r="I86" s="821"/>
      <c r="J86" s="821"/>
      <c r="K86" s="821"/>
      <c r="L86" s="821"/>
      <c r="M86" s="822"/>
      <c r="N86" s="52">
        <f>L83+L84+L85</f>
        <v>108915.95735412466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471969.1485345402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7"/>
      <c r="J36" s="268"/>
      <c r="K36" s="269">
        <f>VLOOKUP(A36,EQUIPOS!A6:D163,4,FALSE)</f>
        <v>212313.0452748113</v>
      </c>
      <c r="L36" s="270"/>
      <c r="M36" s="271">
        <v>1.5</v>
      </c>
      <c r="N36" s="272">
        <f>K36/M36</f>
        <v>141542.03018320753</v>
      </c>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1043.1749166666666</v>
      </c>
    </row>
    <row r="43" spans="1:14" ht="15.75" thickBot="1">
      <c r="B43" s="820" t="s">
        <v>953</v>
      </c>
      <c r="C43" s="821"/>
      <c r="D43" s="821"/>
      <c r="E43" s="821"/>
      <c r="F43" s="821"/>
      <c r="G43" s="821"/>
      <c r="H43" s="821"/>
      <c r="I43" s="821"/>
      <c r="J43" s="821"/>
      <c r="K43" s="821"/>
      <c r="L43" s="821"/>
      <c r="M43" s="822"/>
      <c r="N43" s="394">
        <f>SUM(N36:N42)</f>
        <v>142585.20509987421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727.44946539669354</v>
      </c>
      <c r="N48" s="272">
        <f>K48*M48</f>
        <v>7274.4946539669354</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20806.173863369128</v>
      </c>
      <c r="N49" s="272">
        <f>K49*M49</f>
        <v>20806.173863369128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3481.6850566909438</v>
      </c>
      <c r="N50" s="272">
        <f>K50*M50</f>
        <v>3481.6850566909438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31562.353574027009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0">
        <f>SUM(N70:N75)</f>
        <v>20863.498333333333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195011.05700723454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39002.211401446912</v>
      </c>
      <c r="M83" s="856"/>
      <c r="N83" s="51"/>
    </row>
    <row r="84" spans="1:14">
      <c r="B84" s="89" t="s">
        <v>973</v>
      </c>
      <c r="C84" s="90"/>
      <c r="D84" s="90"/>
      <c r="E84" s="90"/>
      <c r="F84" s="90"/>
      <c r="G84" s="90"/>
      <c r="H84" s="90"/>
      <c r="I84" s="87"/>
      <c r="J84" s="88"/>
      <c r="K84" s="304">
        <v>0.05</v>
      </c>
      <c r="L84" s="855">
        <f>N78*K84</f>
        <v>9750.5528503617279</v>
      </c>
      <c r="M84" s="856"/>
      <c r="N84" s="51"/>
    </row>
    <row r="85" spans="1:14" ht="15.75" thickBot="1">
      <c r="B85" s="91" t="s">
        <v>974</v>
      </c>
      <c r="C85" s="92"/>
      <c r="D85" s="92"/>
      <c r="E85" s="92"/>
      <c r="F85" s="92"/>
      <c r="G85" s="92"/>
      <c r="H85" s="92"/>
      <c r="I85" s="93"/>
      <c r="J85" s="94"/>
      <c r="K85" s="305">
        <v>0.05</v>
      </c>
      <c r="L85" s="857">
        <f>N78*K85</f>
        <v>9750.5528503617279</v>
      </c>
      <c r="M85" s="858"/>
      <c r="N85" s="51"/>
    </row>
    <row r="86" spans="1:14" ht="15.75" thickBot="1">
      <c r="B86" s="820" t="s">
        <v>953</v>
      </c>
      <c r="C86" s="821"/>
      <c r="D86" s="821"/>
      <c r="E86" s="821"/>
      <c r="F86" s="821"/>
      <c r="G86" s="821"/>
      <c r="H86" s="821"/>
      <c r="I86" s="821"/>
      <c r="J86" s="821"/>
      <c r="K86" s="821"/>
      <c r="L86" s="821"/>
      <c r="M86" s="822"/>
      <c r="N86" s="52">
        <f>L83+L84+L85</f>
        <v>58503.31710217036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253514.37410940492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7"/>
      <c r="J36" s="268"/>
      <c r="K36" s="269">
        <f>VLOOKUP(A36,EQUIPOS!A6:D163,4,FALSE)</f>
        <v>212313.0452748113</v>
      </c>
      <c r="L36" s="270"/>
      <c r="M36" s="271">
        <v>1.375</v>
      </c>
      <c r="N36" s="272">
        <f>K36/M36</f>
        <v>154409.48747259003</v>
      </c>
    </row>
    <row r="37" spans="1:14">
      <c r="A37" s="144" t="s">
        <v>373</v>
      </c>
      <c r="B37" s="869" t="str">
        <f>VLOOKUP(A37,EQUIPOS!A7:D154,3,FALSE)</f>
        <v>Volqueta 6 m3</v>
      </c>
      <c r="C37" s="870"/>
      <c r="D37" s="870"/>
      <c r="E37" s="870"/>
      <c r="F37" s="870"/>
      <c r="G37" s="870"/>
      <c r="H37" s="871"/>
      <c r="I37" s="267"/>
      <c r="J37" s="268"/>
      <c r="K37" s="269">
        <f>VLOOKUP(A37,EQUIPOS!A7:D164,4,FALSE)</f>
        <v>65599.605106178002</v>
      </c>
      <c r="L37" s="270"/>
      <c r="M37" s="271">
        <v>1.375</v>
      </c>
      <c r="N37" s="272">
        <f>K37/M37</f>
        <v>47708.803713583999</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1138.0089999999998</v>
      </c>
    </row>
    <row r="43" spans="1:14" ht="15.75" thickBot="1">
      <c r="B43" s="820" t="s">
        <v>953</v>
      </c>
      <c r="C43" s="821"/>
      <c r="D43" s="821"/>
      <c r="E43" s="821"/>
      <c r="F43" s="821"/>
      <c r="G43" s="821"/>
      <c r="H43" s="821"/>
      <c r="I43" s="821"/>
      <c r="J43" s="821"/>
      <c r="K43" s="821"/>
      <c r="L43" s="821"/>
      <c r="M43" s="822"/>
      <c r="N43" s="394">
        <f>SUM(N36:N42)</f>
        <v>203256.30018617402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727.44946539669354</v>
      </c>
      <c r="N48" s="272">
        <f>K48*M48</f>
        <v>7274.4946539669354</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20806.173863369128</v>
      </c>
      <c r="N49" s="272">
        <f>K49*M49</f>
        <v>20806.173863369128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3481.6850566909438</v>
      </c>
      <c r="N50" s="272">
        <f>K50*M50</f>
        <v>3481.6850566909438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31562.353574027009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22760.179999999997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257578.83376020103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51515.76675204021</v>
      </c>
      <c r="M83" s="856"/>
      <c r="N83" s="51"/>
    </row>
    <row r="84" spans="1:14">
      <c r="B84" s="89" t="s">
        <v>973</v>
      </c>
      <c r="C84" s="90"/>
      <c r="D84" s="90"/>
      <c r="E84" s="90"/>
      <c r="F84" s="90"/>
      <c r="G84" s="90"/>
      <c r="H84" s="90"/>
      <c r="I84" s="87"/>
      <c r="J84" s="88"/>
      <c r="K84" s="304">
        <v>0.05</v>
      </c>
      <c r="L84" s="855">
        <f>N78*K84</f>
        <v>12878.941688010053</v>
      </c>
      <c r="M84" s="856"/>
      <c r="N84" s="51"/>
    </row>
    <row r="85" spans="1:14" ht="15.75" thickBot="1">
      <c r="B85" s="91" t="s">
        <v>974</v>
      </c>
      <c r="C85" s="92"/>
      <c r="D85" s="92"/>
      <c r="E85" s="92"/>
      <c r="F85" s="92"/>
      <c r="G85" s="92"/>
      <c r="H85" s="92"/>
      <c r="I85" s="93"/>
      <c r="J85" s="94"/>
      <c r="K85" s="305">
        <v>0.05</v>
      </c>
      <c r="L85" s="857">
        <f>N78*K85</f>
        <v>12878.941688010053</v>
      </c>
      <c r="M85" s="858"/>
      <c r="N85" s="51"/>
    </row>
    <row r="86" spans="1:14" ht="15.75" thickBot="1">
      <c r="B86" s="820" t="s">
        <v>953</v>
      </c>
      <c r="C86" s="821"/>
      <c r="D86" s="821"/>
      <c r="E86" s="821"/>
      <c r="F86" s="821"/>
      <c r="G86" s="821"/>
      <c r="H86" s="821"/>
      <c r="I86" s="821"/>
      <c r="J86" s="821"/>
      <c r="K86" s="821"/>
      <c r="L86" s="821"/>
      <c r="M86" s="822"/>
      <c r="N86" s="52">
        <f>L83+L84+L85</f>
        <v>77273.650128060312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334852.48388826137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7"/>
      <c r="J36" s="268"/>
      <c r="K36" s="269">
        <f>VLOOKUP(A36,EQUIPOS!A6:D163,4,FALSE)</f>
        <v>212313.0452748113</v>
      </c>
      <c r="L36" s="270"/>
      <c r="M36" s="271">
        <v>1.3125</v>
      </c>
      <c r="N36" s="272">
        <f>K36/M36</f>
        <v>161762.32020938004</v>
      </c>
    </row>
    <row r="37" spans="1:14">
      <c r="A37" s="144" t="s">
        <v>373</v>
      </c>
      <c r="B37" s="869" t="str">
        <f>VLOOKUP(A37,EQUIPOS!A7:D154,3,FALSE)</f>
        <v>Volqueta 6 m3</v>
      </c>
      <c r="C37" s="870"/>
      <c r="D37" s="870"/>
      <c r="E37" s="870"/>
      <c r="F37" s="870"/>
      <c r="G37" s="870"/>
      <c r="H37" s="871"/>
      <c r="I37" s="267"/>
      <c r="J37" s="268"/>
      <c r="K37" s="269">
        <f>VLOOKUP(A37,EQUIPOS!A7:D164,4,FALSE)</f>
        <v>65599.605106178002</v>
      </c>
      <c r="L37" s="270"/>
      <c r="M37" s="271">
        <v>1.3125</v>
      </c>
      <c r="N37" s="272">
        <f>K37/M37</f>
        <v>49980.651509468953</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0.05</v>
      </c>
      <c r="M42" s="882"/>
      <c r="N42" s="105">
        <f>N76*L42</f>
        <v>1192.1999047619047</v>
      </c>
    </row>
    <row r="43" spans="1:14" ht="15.75" thickBot="1">
      <c r="B43" s="820" t="s">
        <v>953</v>
      </c>
      <c r="C43" s="821"/>
      <c r="D43" s="821"/>
      <c r="E43" s="821"/>
      <c r="F43" s="821"/>
      <c r="G43" s="821"/>
      <c r="H43" s="821"/>
      <c r="I43" s="821"/>
      <c r="J43" s="821"/>
      <c r="K43" s="821"/>
      <c r="L43" s="821"/>
      <c r="M43" s="822"/>
      <c r="N43" s="394">
        <f>SUM(N36:N42)</f>
        <v>212935.17162361089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727.44946539669354</v>
      </c>
      <c r="N48" s="272">
        <f>K48*M48</f>
        <v>7274.4946539669354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20806.173863369128</v>
      </c>
      <c r="N49" s="272">
        <f>K49*M49</f>
        <v>20806.173863369128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3481.6850566909438</v>
      </c>
      <c r="N50" s="272">
        <f>K50*M50</f>
        <v>3481.6850566909438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31562.353574027009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23843.998095238094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268341.52329287602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53668.304658575209</v>
      </c>
      <c r="M83" s="856"/>
      <c r="N83" s="51"/>
    </row>
    <row r="84" spans="1:14">
      <c r="B84" s="89" t="s">
        <v>973</v>
      </c>
      <c r="C84" s="90"/>
      <c r="D84" s="90"/>
      <c r="E84" s="90"/>
      <c r="F84" s="90"/>
      <c r="G84" s="90"/>
      <c r="H84" s="90"/>
      <c r="I84" s="87"/>
      <c r="J84" s="88"/>
      <c r="K84" s="304">
        <v>0.05</v>
      </c>
      <c r="L84" s="855">
        <f>N78*K84</f>
        <v>13417.076164643802</v>
      </c>
      <c r="M84" s="856"/>
      <c r="N84" s="51"/>
    </row>
    <row r="85" spans="1:14" ht="15.75" thickBot="1">
      <c r="B85" s="91" t="s">
        <v>974</v>
      </c>
      <c r="C85" s="92"/>
      <c r="D85" s="92"/>
      <c r="E85" s="92"/>
      <c r="F85" s="92"/>
      <c r="G85" s="92"/>
      <c r="H85" s="92"/>
      <c r="I85" s="93"/>
      <c r="J85" s="94"/>
      <c r="K85" s="305">
        <v>0.05</v>
      </c>
      <c r="L85" s="857">
        <f>N78*K85</f>
        <v>13417.076164643802</v>
      </c>
      <c r="M85" s="858"/>
      <c r="N85" s="51"/>
    </row>
    <row r="86" spans="1:14" ht="15.75" thickBot="1">
      <c r="B86" s="820" t="s">
        <v>953</v>
      </c>
      <c r="C86" s="821"/>
      <c r="D86" s="821"/>
      <c r="E86" s="821"/>
      <c r="F86" s="821"/>
      <c r="G86" s="821"/>
      <c r="H86" s="821"/>
      <c r="I86" s="821"/>
      <c r="J86" s="821"/>
      <c r="K86" s="821"/>
      <c r="L86" s="821"/>
      <c r="M86" s="822"/>
      <c r="N86" s="52">
        <f>L83+L84+L85</f>
        <v>80502.45698786281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348843.98028073885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312</v>
      </c>
      <c r="B36" s="869" t="str">
        <f>VLOOKUP(A36,EQUIPOS!A6:D154,3,FALSE)</f>
        <v>Retroexcavadora sobre oruga, potencia 138 HP, balde de 1,5 m3.</v>
      </c>
      <c r="C36" s="870"/>
      <c r="D36" s="870"/>
      <c r="E36" s="870"/>
      <c r="F36" s="870"/>
      <c r="G36" s="870"/>
      <c r="H36" s="871"/>
      <c r="I36" s="267"/>
      <c r="J36" s="268"/>
      <c r="K36" s="269">
        <f>VLOOKUP(A36,EQUIPOS!A6:D163,4,FALSE)</f>
        <v>269278.92287657521</v>
      </c>
      <c r="L36" s="270"/>
      <c r="M36" s="271">
        <v>66</v>
      </c>
      <c r="N36" s="272">
        <f>K36/M36</f>
        <v>4079.9836799481091</v>
      </c>
    </row>
    <row r="37" spans="1:14">
      <c r="A37" s="144" t="s">
        <v>129</v>
      </c>
      <c r="B37" s="869" t="str">
        <f>VLOOKUP(A37,EQUIPOS!A7:D154,3,FALSE)</f>
        <v xml:space="preserve">Buldozer, Potencia al volante de 140 HP, motor de 2200 RPM, longitud de hoja 4,80m. </v>
      </c>
      <c r="C37" s="870"/>
      <c r="D37" s="870"/>
      <c r="E37" s="870"/>
      <c r="F37" s="870"/>
      <c r="G37" s="870"/>
      <c r="H37" s="871"/>
      <c r="I37" s="267"/>
      <c r="J37" s="268"/>
      <c r="K37" s="269">
        <f>VLOOKUP(A37,EQUIPOS!A7:D164,4,FALSE)</f>
        <v>283084.52491995314</v>
      </c>
      <c r="L37" s="270"/>
      <c r="M37" s="271">
        <v>100</v>
      </c>
      <c r="N37" s="272">
        <f>K37/M37</f>
        <v>2830.8452491995313</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1.1854260416666667</v>
      </c>
    </row>
    <row r="43" spans="1:14" ht="15.75" thickBot="1">
      <c r="B43" s="820" t="s">
        <v>953</v>
      </c>
      <c r="C43" s="821"/>
      <c r="D43" s="821"/>
      <c r="E43" s="821"/>
      <c r="F43" s="821"/>
      <c r="G43" s="821"/>
      <c r="H43" s="821"/>
      <c r="I43" s="821"/>
      <c r="J43" s="821"/>
      <c r="K43" s="821"/>
      <c r="L43" s="821"/>
      <c r="M43" s="822"/>
      <c r="N43" s="394">
        <f>SUM(N36:N42)</f>
        <v>6912.014355189307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7225.2519209246984</v>
      </c>
      <c r="N48" s="272">
        <f>K48*M48</f>
        <v>7225.2519209246984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7225.2519209246984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118.54260416666666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14255.808880280672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2851.1617760561348</v>
      </c>
      <c r="M83" s="856"/>
      <c r="N83" s="51"/>
    </row>
    <row r="84" spans="1:14">
      <c r="B84" s="89" t="s">
        <v>973</v>
      </c>
      <c r="C84" s="90"/>
      <c r="D84" s="90"/>
      <c r="E84" s="90"/>
      <c r="F84" s="90"/>
      <c r="G84" s="90"/>
      <c r="H84" s="90"/>
      <c r="I84" s="87"/>
      <c r="J84" s="88"/>
      <c r="K84" s="304">
        <v>0.05</v>
      </c>
      <c r="L84" s="855">
        <f>N78*K84</f>
        <v>712.79044401403371</v>
      </c>
      <c r="M84" s="856"/>
      <c r="N84" s="51"/>
    </row>
    <row r="85" spans="1:14" ht="15.75" thickBot="1">
      <c r="B85" s="91" t="s">
        <v>974</v>
      </c>
      <c r="C85" s="92"/>
      <c r="D85" s="92"/>
      <c r="E85" s="92"/>
      <c r="F85" s="92"/>
      <c r="G85" s="92"/>
      <c r="H85" s="92"/>
      <c r="I85" s="93"/>
      <c r="J85" s="94"/>
      <c r="K85" s="305">
        <v>0.05</v>
      </c>
      <c r="L85" s="857">
        <f>N78*K85</f>
        <v>712.79044401403371</v>
      </c>
      <c r="M85" s="858"/>
      <c r="N85" s="51"/>
    </row>
    <row r="86" spans="1:14" ht="15.75" thickBot="1">
      <c r="B86" s="820" t="s">
        <v>953</v>
      </c>
      <c r="C86" s="821"/>
      <c r="D86" s="821"/>
      <c r="E86" s="821"/>
      <c r="F86" s="821"/>
      <c r="G86" s="821"/>
      <c r="H86" s="821"/>
      <c r="I86" s="821"/>
      <c r="J86" s="821"/>
      <c r="K86" s="821"/>
      <c r="L86" s="821"/>
      <c r="M86" s="822"/>
      <c r="N86" s="52">
        <f>L83+L84+L85</f>
        <v>4276.7426640842023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18532.551544364876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312</v>
      </c>
      <c r="B36" s="869" t="str">
        <f>VLOOKUP(A36,EQUIPOS!A6:D154,3,FALSE)</f>
        <v>Retroexcavadora sobre oruga, potencia 138 HP, balde de 1,5 m3.</v>
      </c>
      <c r="C36" s="870"/>
      <c r="D36" s="870"/>
      <c r="E36" s="870"/>
      <c r="F36" s="870"/>
      <c r="G36" s="870"/>
      <c r="H36" s="871"/>
      <c r="I36" s="267"/>
      <c r="J36" s="268"/>
      <c r="K36" s="269">
        <f>VLOOKUP(A36,EQUIPOS!A6:D163,4,FALSE)</f>
        <v>269278.92287657521</v>
      </c>
      <c r="L36" s="270"/>
      <c r="M36" s="271">
        <v>66</v>
      </c>
      <c r="N36" s="272">
        <f>K36/M36</f>
        <v>4079.9836799481091</v>
      </c>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1.1854260416666667</v>
      </c>
    </row>
    <row r="43" spans="1:14" ht="15.75" thickBot="1">
      <c r="B43" s="820" t="s">
        <v>953</v>
      </c>
      <c r="C43" s="821"/>
      <c r="D43" s="821"/>
      <c r="E43" s="821"/>
      <c r="F43" s="821"/>
      <c r="G43" s="821"/>
      <c r="H43" s="821"/>
      <c r="I43" s="821"/>
      <c r="J43" s="821"/>
      <c r="K43" s="821"/>
      <c r="L43" s="821"/>
      <c r="M43" s="822"/>
      <c r="N43" s="394">
        <f>SUM(N36:N42)</f>
        <v>4081.1691059897757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118.54260416666666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4199.7117101564427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839.9423420312886</v>
      </c>
      <c r="M83" s="856"/>
      <c r="N83" s="51"/>
    </row>
    <row r="84" spans="1:14">
      <c r="B84" s="89" t="s">
        <v>973</v>
      </c>
      <c r="C84" s="90"/>
      <c r="D84" s="90"/>
      <c r="E84" s="90"/>
      <c r="F84" s="90"/>
      <c r="G84" s="90"/>
      <c r="H84" s="90"/>
      <c r="I84" s="87"/>
      <c r="J84" s="88"/>
      <c r="K84" s="304">
        <v>0.05</v>
      </c>
      <c r="L84" s="855">
        <f>N78*K84</f>
        <v>209.98558550782215</v>
      </c>
      <c r="M84" s="856"/>
      <c r="N84" s="51"/>
    </row>
    <row r="85" spans="1:14" ht="15.75" thickBot="1">
      <c r="B85" s="91" t="s">
        <v>974</v>
      </c>
      <c r="C85" s="92"/>
      <c r="D85" s="92"/>
      <c r="E85" s="92"/>
      <c r="F85" s="92"/>
      <c r="G85" s="92"/>
      <c r="H85" s="92"/>
      <c r="I85" s="93"/>
      <c r="J85" s="94"/>
      <c r="K85" s="305">
        <v>0.05</v>
      </c>
      <c r="L85" s="857">
        <f>N78*K85</f>
        <v>209.98558550782215</v>
      </c>
      <c r="M85" s="858"/>
      <c r="N85" s="51"/>
    </row>
    <row r="86" spans="1:14" ht="15.75" thickBot="1">
      <c r="B86" s="820" t="s">
        <v>953</v>
      </c>
      <c r="C86" s="821"/>
      <c r="D86" s="821"/>
      <c r="E86" s="821"/>
      <c r="F86" s="821"/>
      <c r="G86" s="821"/>
      <c r="H86" s="821"/>
      <c r="I86" s="821"/>
      <c r="J86" s="821"/>
      <c r="K86" s="821"/>
      <c r="L86" s="821"/>
      <c r="M86" s="822"/>
      <c r="N86" s="52">
        <f>L83+L84+L85</f>
        <v>1259.9135130469328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5459.6252232033758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53" sqref="A53:XFD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180</v>
      </c>
      <c r="B36" s="869" t="str">
        <f>VLOOKUP(A36,EQUIPOS!A6:D154,3,FALSE)</f>
        <v>Compresor 120 HP, con martillo.</v>
      </c>
      <c r="C36" s="870"/>
      <c r="D36" s="870"/>
      <c r="E36" s="870"/>
      <c r="F36" s="870"/>
      <c r="G36" s="870"/>
      <c r="H36" s="871"/>
      <c r="I36" s="267"/>
      <c r="J36" s="268"/>
      <c r="K36" s="269">
        <f>VLOOKUP(A36,EQUIPOS!A6:D163,4,FALSE)</f>
        <v>116930.91284509341</v>
      </c>
      <c r="L36" s="270"/>
      <c r="M36" s="271">
        <v>66</v>
      </c>
      <c r="N36" s="272">
        <f>K36/M36</f>
        <v>1771.6804976529304</v>
      </c>
    </row>
    <row r="37" spans="1:14">
      <c r="A37" s="108" t="s">
        <v>129</v>
      </c>
      <c r="B37" s="869" t="str">
        <f>VLOOKUP(A37,EQUIPOS!A7:D154,3,FALSE)</f>
        <v xml:space="preserve">Buldozer, Potencia al volante de 140 HP, motor de 2200 RPM, longitud de hoja 4,80m. </v>
      </c>
      <c r="C37" s="870"/>
      <c r="D37" s="870"/>
      <c r="E37" s="870"/>
      <c r="F37" s="870"/>
      <c r="G37" s="870"/>
      <c r="H37" s="871"/>
      <c r="I37" s="267"/>
      <c r="J37" s="268"/>
      <c r="K37" s="269">
        <f>VLOOKUP(A37,EQUIPOS!A7:D164,4,FALSE)</f>
        <v>283084.52491995314</v>
      </c>
      <c r="L37" s="270"/>
      <c r="M37" s="271">
        <v>100</v>
      </c>
      <c r="N37" s="272">
        <f>K37/M37</f>
        <v>2830.8452491995313</v>
      </c>
    </row>
    <row r="38" spans="1:14">
      <c r="A38" t="s">
        <v>312</v>
      </c>
      <c r="B38" s="869" t="str">
        <f>VLOOKUP(A38,EQUIPOS!A8:D154,3,FALSE)</f>
        <v>Retroexcavadora sobre oruga, potencia 138 HP, balde de 1,5 m3.</v>
      </c>
      <c r="C38" s="870"/>
      <c r="D38" s="870"/>
      <c r="E38" s="870"/>
      <c r="F38" s="870"/>
      <c r="G38" s="870"/>
      <c r="H38" s="871"/>
      <c r="I38" s="267"/>
      <c r="J38" s="268"/>
      <c r="K38" s="269">
        <f>VLOOKUP(A38,EQUIPOS!A8:D165,4,FALSE)</f>
        <v>269278.92287657521</v>
      </c>
      <c r="L38" s="270"/>
      <c r="M38" s="271">
        <v>66</v>
      </c>
      <c r="N38" s="272">
        <f>K38/M38</f>
        <v>4079.9836799481091</v>
      </c>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N78*L42</f>
        <v>6.4119976747881813</v>
      </c>
    </row>
    <row r="43" spans="1:14" ht="15.75" thickBot="1">
      <c r="B43" s="820" t="s">
        <v>953</v>
      </c>
      <c r="C43" s="821"/>
      <c r="D43" s="821"/>
      <c r="E43" s="821"/>
      <c r="F43" s="821"/>
      <c r="G43" s="821"/>
      <c r="H43" s="821"/>
      <c r="I43" s="821"/>
      <c r="J43" s="821"/>
      <c r="K43" s="821"/>
      <c r="L43" s="821"/>
      <c r="M43" s="822"/>
      <c r="N43" s="394">
        <f>SUM(N36:N42)</f>
        <v>8688.9214244753584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7684.1046606364589</v>
      </c>
      <c r="N48" s="272">
        <f>K48*M48</f>
        <v>1536.8209321272918</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3285.8332775456802</v>
      </c>
      <c r="N49" s="272">
        <f t="shared" ref="N49:N54" si="0">K49*M49</f>
        <v>9857.4998326370405</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14363.209906001794</v>
      </c>
      <c r="N50" s="272">
        <f t="shared" si="0"/>
        <v>4308.9629718005381</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1573.5291513042325</v>
      </c>
      <c r="N51" s="272">
        <f t="shared" si="0"/>
        <v>314.70583026084654</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1601.5079768964131</v>
      </c>
      <c r="N52" s="272">
        <f t="shared" si="0"/>
        <v>800.75398844820654</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7225.2519209246984</v>
      </c>
      <c r="N54" s="272">
        <f t="shared" si="0"/>
        <v>7225.2519209246984</v>
      </c>
    </row>
    <row r="55" spans="1:14" ht="15.75" thickBot="1">
      <c r="B55" s="902"/>
      <c r="C55" s="903"/>
      <c r="D55" s="903"/>
      <c r="E55" s="903"/>
      <c r="F55" s="903"/>
      <c r="G55" s="903"/>
      <c r="H55" s="903"/>
      <c r="I55" s="873"/>
      <c r="J55" s="42"/>
      <c r="K55" s="44"/>
      <c r="L55" s="904"/>
      <c r="M55" s="905"/>
      <c r="N55" s="45"/>
    </row>
    <row r="56" spans="1:14" ht="15.75" thickBot="1">
      <c r="B56" s="820" t="s">
        <v>953</v>
      </c>
      <c r="C56" s="821"/>
      <c r="D56" s="821"/>
      <c r="E56" s="821"/>
      <c r="F56" s="821"/>
      <c r="G56" s="821"/>
      <c r="H56" s="821"/>
      <c r="I56" s="821"/>
      <c r="J56" s="821"/>
      <c r="K56" s="821"/>
      <c r="L56" s="821"/>
      <c r="M56" s="822"/>
      <c r="N56" s="394">
        <f>SUM(N48:N55)</f>
        <v>24043.995476198623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B61" s="46"/>
      <c r="C61" s="317"/>
      <c r="D61" s="317"/>
      <c r="E61" s="317"/>
      <c r="F61" s="317"/>
      <c r="G61" s="317"/>
      <c r="H61" s="311"/>
      <c r="I61" s="279"/>
      <c r="J61" s="286"/>
      <c r="K61" s="279"/>
      <c r="L61" s="907"/>
      <c r="M61" s="908"/>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97"/>
      <c r="I77" s="126"/>
      <c r="J77" s="126"/>
      <c r="K77" s="126"/>
      <c r="L77" s="910"/>
      <c r="M77" s="910"/>
      <c r="N77" s="45"/>
    </row>
    <row r="78" spans="1:15" ht="15.75" thickBot="1">
      <c r="B78" s="820" t="s">
        <v>953</v>
      </c>
      <c r="C78" s="821"/>
      <c r="D78" s="821"/>
      <c r="E78" s="821"/>
      <c r="F78" s="821"/>
      <c r="G78" s="821"/>
      <c r="H78" s="821"/>
      <c r="I78" s="863"/>
      <c r="J78" s="863"/>
      <c r="K78" s="863"/>
      <c r="L78" s="863"/>
      <c r="M78" s="864"/>
      <c r="N78" s="301">
        <f>SUM(N72:N77)</f>
        <v>320.59988373940905</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33053.51678441339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6610.7033568826782</v>
      </c>
      <c r="M85" s="856"/>
      <c r="N85" s="51"/>
    </row>
    <row r="86" spans="1:14">
      <c r="B86" s="89" t="s">
        <v>973</v>
      </c>
      <c r="C86" s="90"/>
      <c r="D86" s="90"/>
      <c r="E86" s="90"/>
      <c r="F86" s="90"/>
      <c r="G86" s="90"/>
      <c r="H86" s="90"/>
      <c r="I86" s="87"/>
      <c r="J86" s="88"/>
      <c r="K86" s="304">
        <v>0.05</v>
      </c>
      <c r="L86" s="855">
        <f>N80*K86</f>
        <v>1652.6758392206696</v>
      </c>
      <c r="M86" s="856"/>
      <c r="N86" s="51"/>
    </row>
    <row r="87" spans="1:14" ht="15.75" thickBot="1">
      <c r="B87" s="91" t="s">
        <v>974</v>
      </c>
      <c r="C87" s="92"/>
      <c r="D87" s="92"/>
      <c r="E87" s="92"/>
      <c r="F87" s="92"/>
      <c r="G87" s="92"/>
      <c r="H87" s="92"/>
      <c r="I87" s="93"/>
      <c r="J87" s="94"/>
      <c r="K87" s="305">
        <v>0.05</v>
      </c>
      <c r="L87" s="857">
        <f>N80*K87</f>
        <v>1652.6758392206696</v>
      </c>
      <c r="M87" s="858"/>
      <c r="N87" s="51"/>
    </row>
    <row r="88" spans="1:14" ht="15.75" thickBot="1">
      <c r="B88" s="820" t="s">
        <v>953</v>
      </c>
      <c r="C88" s="821"/>
      <c r="D88" s="821"/>
      <c r="E88" s="821"/>
      <c r="F88" s="821"/>
      <c r="G88" s="821"/>
      <c r="H88" s="821"/>
      <c r="I88" s="821"/>
      <c r="J88" s="821"/>
      <c r="K88" s="821"/>
      <c r="L88" s="821"/>
      <c r="M88" s="822"/>
      <c r="N88" s="52">
        <f>L85+L86+L87</f>
        <v>9916.0550353240178</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8">
        <f>N80+N88</f>
        <v>42969.571819737408</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3" t="s">
        <v>2218</v>
      </c>
      <c r="C107" s="824"/>
      <c r="D107" s="824"/>
      <c r="E107" s="824"/>
      <c r="F107" s="824"/>
      <c r="G107" s="824"/>
      <c r="H107" s="824"/>
      <c r="I107" s="824"/>
      <c r="J107" s="824"/>
      <c r="K107" s="824"/>
      <c r="L107" s="824"/>
      <c r="M107" s="824"/>
      <c r="N107" s="825"/>
    </row>
    <row r="108" spans="2:14" ht="15" customHeight="1">
      <c r="B108" s="823"/>
      <c r="C108" s="824"/>
      <c r="D108" s="824"/>
      <c r="E108" s="824"/>
      <c r="F108" s="824"/>
      <c r="G108" s="824"/>
      <c r="H108" s="824"/>
      <c r="I108" s="824"/>
      <c r="J108" s="824"/>
      <c r="K108" s="824"/>
      <c r="L108" s="824"/>
      <c r="M108" s="824"/>
      <c r="N108" s="825"/>
    </row>
    <row r="109" spans="2:14" ht="30" customHeight="1">
      <c r="B109" s="826" t="s">
        <v>2219</v>
      </c>
      <c r="C109" s="827"/>
      <c r="D109" s="827"/>
      <c r="E109" s="827"/>
      <c r="F109" s="827"/>
      <c r="G109" s="827"/>
      <c r="H109" s="827"/>
      <c r="I109" s="827"/>
      <c r="J109" s="827"/>
      <c r="K109" s="827"/>
      <c r="L109" s="827"/>
      <c r="M109" s="827"/>
      <c r="N109" s="828"/>
    </row>
    <row r="110" spans="2:14">
      <c r="B110" s="826"/>
      <c r="C110" s="827"/>
      <c r="D110" s="827"/>
      <c r="E110" s="827"/>
      <c r="F110" s="827"/>
      <c r="G110" s="827"/>
      <c r="H110" s="827"/>
      <c r="I110" s="827"/>
      <c r="J110" s="827"/>
      <c r="K110" s="827"/>
      <c r="L110" s="827"/>
      <c r="M110" s="827"/>
      <c r="N110" s="828"/>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6"/>
      <c r="K120" s="886"/>
      <c r="L120" s="886"/>
      <c r="M120" s="886"/>
      <c r="N120" s="887"/>
    </row>
    <row r="121" spans="2:14" ht="15.75" thickBot="1">
      <c r="B121" s="261" t="s">
        <v>2221</v>
      </c>
      <c r="C121" s="393"/>
      <c r="D121" s="393"/>
      <c r="E121" s="57"/>
      <c r="F121" s="57"/>
      <c r="G121" s="57"/>
      <c r="H121" s="57"/>
      <c r="I121" s="57"/>
      <c r="J121" s="888"/>
      <c r="K121" s="888"/>
      <c r="L121" s="888"/>
      <c r="M121" s="888"/>
      <c r="N121" s="889"/>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7"/>
      <c r="J36" s="268"/>
      <c r="K36" s="269">
        <f>VLOOKUP(A36,EQUIPOS!A6:D163,4,FALSE)</f>
        <v>269278.92287657521</v>
      </c>
      <c r="L36" s="270"/>
      <c r="M36" s="271">
        <v>66</v>
      </c>
      <c r="N36" s="272">
        <f>K36/M36</f>
        <v>4079.9836799481091</v>
      </c>
    </row>
    <row r="37" spans="1:14">
      <c r="A37" s="108" t="s">
        <v>129</v>
      </c>
      <c r="B37" s="869" t="str">
        <f>VLOOKUP(A37,EQUIPOS!A7:D154,3,FALSE)</f>
        <v xml:space="preserve">Buldozer, Potencia al volante de 140 HP, motor de 2200 RPM, longitud de hoja 4,80m. </v>
      </c>
      <c r="C37" s="870"/>
      <c r="D37" s="870"/>
      <c r="E37" s="870"/>
      <c r="F37" s="870"/>
      <c r="G37" s="870"/>
      <c r="H37" s="871"/>
      <c r="I37" s="267"/>
      <c r="J37" s="268"/>
      <c r="K37" s="269">
        <f>VLOOKUP(A37,EQUIPOS!A7:D164,4,FALSE)</f>
        <v>283084.52491995314</v>
      </c>
      <c r="L37" s="270"/>
      <c r="M37" s="271">
        <v>100</v>
      </c>
      <c r="N37" s="272">
        <f>K37/M37</f>
        <v>2830.8452491995313</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1.1854260416666667</v>
      </c>
    </row>
    <row r="43" spans="1:14" ht="15.75" thickBot="1">
      <c r="B43" s="820" t="s">
        <v>953</v>
      </c>
      <c r="C43" s="821"/>
      <c r="D43" s="821"/>
      <c r="E43" s="821"/>
      <c r="F43" s="821"/>
      <c r="G43" s="821"/>
      <c r="H43" s="821"/>
      <c r="I43" s="821"/>
      <c r="J43" s="821"/>
      <c r="K43" s="821"/>
      <c r="L43" s="821"/>
      <c r="M43" s="822"/>
      <c r="N43" s="394">
        <f>SUM(N36:N42)</f>
        <v>6912.014355189307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7225.2519209246984</v>
      </c>
      <c r="N48" s="272">
        <f>K48*M48</f>
        <v>7225.2519209246984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7225.2519209246984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118.54260416666666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14255.808880280672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2851.1617760561348</v>
      </c>
      <c r="M83" s="856"/>
      <c r="N83" s="51"/>
    </row>
    <row r="84" spans="1:14">
      <c r="B84" s="89" t="s">
        <v>973</v>
      </c>
      <c r="C84" s="90"/>
      <c r="D84" s="90"/>
      <c r="E84" s="90"/>
      <c r="F84" s="90"/>
      <c r="G84" s="90"/>
      <c r="H84" s="90"/>
      <c r="I84" s="87"/>
      <c r="J84" s="88"/>
      <c r="K84" s="304">
        <v>0.05</v>
      </c>
      <c r="L84" s="855">
        <f>N78*K84</f>
        <v>712.79044401403371</v>
      </c>
      <c r="M84" s="856"/>
      <c r="N84" s="51"/>
    </row>
    <row r="85" spans="1:14" ht="15.75" thickBot="1">
      <c r="B85" s="91" t="s">
        <v>974</v>
      </c>
      <c r="C85" s="92"/>
      <c r="D85" s="92"/>
      <c r="E85" s="92"/>
      <c r="F85" s="92"/>
      <c r="G85" s="92"/>
      <c r="H85" s="92"/>
      <c r="I85" s="93"/>
      <c r="J85" s="94"/>
      <c r="K85" s="305">
        <v>0.05</v>
      </c>
      <c r="L85" s="857">
        <f>N78*K85</f>
        <v>712.79044401403371</v>
      </c>
      <c r="M85" s="858"/>
      <c r="N85" s="51"/>
    </row>
    <row r="86" spans="1:14" ht="15.75" thickBot="1">
      <c r="B86" s="820" t="s">
        <v>953</v>
      </c>
      <c r="C86" s="821"/>
      <c r="D86" s="821"/>
      <c r="E86" s="821"/>
      <c r="F86" s="821"/>
      <c r="G86" s="821"/>
      <c r="H86" s="821"/>
      <c r="I86" s="821"/>
      <c r="J86" s="821"/>
      <c r="K86" s="821"/>
      <c r="L86" s="821"/>
      <c r="M86" s="822"/>
      <c r="N86" s="52">
        <f>L83+L84+L85</f>
        <v>4276.7426640842023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18532.551544364876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53" sqref="A53:XFD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7"/>
      <c r="J36" s="268"/>
      <c r="K36" s="269">
        <f>VLOOKUP(A36,EQUIPOS!A6:D163,4,FALSE)</f>
        <v>269278.92287657521</v>
      </c>
      <c r="L36" s="270"/>
      <c r="M36" s="271">
        <v>66</v>
      </c>
      <c r="N36" s="272">
        <f>K36/M36</f>
        <v>4079.9836799481091</v>
      </c>
    </row>
    <row r="37" spans="1:14">
      <c r="A37" s="108" t="s">
        <v>180</v>
      </c>
      <c r="B37" s="869" t="str">
        <f>VLOOKUP(A37,EQUIPOS!A7:D154,3,FALSE)</f>
        <v>Compresor 120 HP, con martillo.</v>
      </c>
      <c r="C37" s="870"/>
      <c r="D37" s="870"/>
      <c r="E37" s="870"/>
      <c r="F37" s="870"/>
      <c r="G37" s="870"/>
      <c r="H37" s="871"/>
      <c r="I37" s="267"/>
      <c r="J37" s="268"/>
      <c r="K37" s="269">
        <f>VLOOKUP(A37,EQUIPOS!A7:D164,4,FALSE)</f>
        <v>116930.91284509341</v>
      </c>
      <c r="L37" s="270"/>
      <c r="M37" s="271">
        <v>66</v>
      </c>
      <c r="N37" s="272">
        <f>K37/M37</f>
        <v>1771.6804976529304</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N79*L42</f>
        <v>6.4119976747881813</v>
      </c>
    </row>
    <row r="43" spans="1:14" ht="15.75" thickBot="1">
      <c r="B43" s="820" t="s">
        <v>953</v>
      </c>
      <c r="C43" s="821"/>
      <c r="D43" s="821"/>
      <c r="E43" s="821"/>
      <c r="F43" s="821"/>
      <c r="G43" s="821"/>
      <c r="H43" s="821"/>
      <c r="I43" s="821"/>
      <c r="J43" s="821"/>
      <c r="K43" s="821"/>
      <c r="L43" s="821"/>
      <c r="M43" s="822"/>
      <c r="N43" s="394">
        <f>SUM(N36:N42)</f>
        <v>5858.0761752758272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7684.1046606364589</v>
      </c>
      <c r="N48" s="272">
        <f t="shared" ref="N48:N52" si="0">K48*M48</f>
        <v>1536.8209321272918</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3285.8332775456802</v>
      </c>
      <c r="N49" s="272">
        <f t="shared" si="0"/>
        <v>9857.4998326370405</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14363.209906001794</v>
      </c>
      <c r="N50" s="272">
        <f t="shared" si="0"/>
        <v>4308.9629718005381</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1573.5291513042325</v>
      </c>
      <c r="N51" s="272">
        <f t="shared" si="0"/>
        <v>314.70583026084654</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1601.5079768964131</v>
      </c>
      <c r="N52" s="272">
        <f t="shared" si="0"/>
        <v>800.75398844820654</v>
      </c>
    </row>
    <row r="53" spans="1:14">
      <c r="B53" s="43"/>
      <c r="C53" s="281"/>
      <c r="D53" s="281"/>
      <c r="E53" s="281"/>
      <c r="F53" s="281"/>
      <c r="G53" s="281"/>
      <c r="H53" s="281"/>
      <c r="I53" s="268"/>
      <c r="J53" s="224"/>
      <c r="K53" s="282"/>
      <c r="L53" s="267"/>
      <c r="M53" s="283"/>
      <c r="N53" s="272"/>
    </row>
    <row r="54" spans="1:14" ht="15.75" thickBot="1">
      <c r="B54" s="902"/>
      <c r="C54" s="903"/>
      <c r="D54" s="903"/>
      <c r="E54" s="903"/>
      <c r="F54" s="903"/>
      <c r="G54" s="903"/>
      <c r="H54" s="903"/>
      <c r="I54" s="873"/>
      <c r="J54" s="42"/>
      <c r="K54" s="44"/>
      <c r="L54" s="904"/>
      <c r="M54" s="905"/>
      <c r="N54" s="45"/>
    </row>
    <row r="55" spans="1:14" ht="15.75" thickBot="1">
      <c r="B55" s="820" t="s">
        <v>953</v>
      </c>
      <c r="C55" s="821"/>
      <c r="D55" s="821"/>
      <c r="E55" s="821"/>
      <c r="F55" s="821"/>
      <c r="G55" s="821"/>
      <c r="H55" s="821"/>
      <c r="I55" s="821"/>
      <c r="J55" s="821"/>
      <c r="K55" s="821"/>
      <c r="L55" s="821"/>
      <c r="M55" s="822"/>
      <c r="N55" s="394">
        <f>SUM(N48:N54)</f>
        <v>16818.743555273923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947"/>
      <c r="C65" s="948"/>
      <c r="D65" s="948"/>
      <c r="E65" s="948"/>
      <c r="F65" s="948"/>
      <c r="G65" s="949"/>
      <c r="H65" s="311"/>
      <c r="I65" s="279"/>
      <c r="J65" s="286"/>
      <c r="K65" s="279"/>
      <c r="L65" s="907"/>
      <c r="M65" s="908"/>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6"/>
      <c r="C78" s="897"/>
      <c r="D78" s="897"/>
      <c r="E78" s="897"/>
      <c r="F78" s="897"/>
      <c r="G78" s="897"/>
      <c r="H78" s="897"/>
      <c r="I78" s="126"/>
      <c r="J78" s="126"/>
      <c r="K78" s="126"/>
      <c r="L78" s="910"/>
      <c r="M78" s="910"/>
      <c r="N78" s="45"/>
    </row>
    <row r="79" spans="1:15" ht="15.75" thickBot="1">
      <c r="B79" s="909" t="s">
        <v>953</v>
      </c>
      <c r="C79" s="863"/>
      <c r="D79" s="863"/>
      <c r="E79" s="863"/>
      <c r="F79" s="863"/>
      <c r="G79" s="863"/>
      <c r="H79" s="863"/>
      <c r="I79" s="863"/>
      <c r="J79" s="863"/>
      <c r="K79" s="863"/>
      <c r="L79" s="863"/>
      <c r="M79" s="864"/>
      <c r="N79" s="301">
        <f>SUM(N73:N78)</f>
        <v>320.59988373940905</v>
      </c>
    </row>
    <row r="80" spans="1:15" ht="15.75" thickBot="1">
      <c r="B80" s="33"/>
      <c r="C80" s="34"/>
      <c r="D80" s="34"/>
      <c r="E80" s="34"/>
      <c r="F80" s="34"/>
      <c r="G80" s="34"/>
      <c r="H80" s="34"/>
      <c r="I80" s="34"/>
      <c r="J80" s="34"/>
      <c r="K80" s="34"/>
      <c r="L80" s="34"/>
      <c r="M80" s="34"/>
      <c r="N80" s="35"/>
    </row>
    <row r="81" spans="1:14" ht="15.75" thickBot="1">
      <c r="B81" s="820" t="s">
        <v>967</v>
      </c>
      <c r="C81" s="821"/>
      <c r="D81" s="821"/>
      <c r="E81" s="821"/>
      <c r="F81" s="821"/>
      <c r="G81" s="821"/>
      <c r="H81" s="821"/>
      <c r="I81" s="821"/>
      <c r="J81" s="821"/>
      <c r="K81" s="821"/>
      <c r="L81" s="821"/>
      <c r="M81" s="822"/>
      <c r="N81" s="99">
        <f>N43+N55+N68+N79</f>
        <v>22997.41961428916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5" t="s">
        <v>969</v>
      </c>
      <c r="C85" s="866"/>
      <c r="D85" s="866"/>
      <c r="E85" s="866"/>
      <c r="F85" s="866"/>
      <c r="G85" s="866"/>
      <c r="H85" s="866"/>
      <c r="I85" s="314"/>
      <c r="J85" s="334"/>
      <c r="K85" s="302" t="s">
        <v>970</v>
      </c>
      <c r="L85" s="867" t="s">
        <v>971</v>
      </c>
      <c r="M85" s="868"/>
      <c r="N85" s="303"/>
    </row>
    <row r="86" spans="1:14">
      <c r="B86" s="853" t="s">
        <v>972</v>
      </c>
      <c r="C86" s="854"/>
      <c r="D86" s="854"/>
      <c r="E86" s="854"/>
      <c r="F86" s="854"/>
      <c r="G86" s="854"/>
      <c r="H86" s="854"/>
      <c r="I86" s="87"/>
      <c r="J86" s="88"/>
      <c r="K86" s="304">
        <v>0.2</v>
      </c>
      <c r="L86" s="855">
        <f>N81*K86</f>
        <v>4599.4839228578321</v>
      </c>
      <c r="M86" s="856"/>
      <c r="N86" s="51"/>
    </row>
    <row r="87" spans="1:14">
      <c r="B87" s="89" t="s">
        <v>973</v>
      </c>
      <c r="C87" s="90"/>
      <c r="D87" s="90"/>
      <c r="E87" s="90"/>
      <c r="F87" s="90"/>
      <c r="G87" s="90"/>
      <c r="H87" s="90"/>
      <c r="I87" s="87"/>
      <c r="J87" s="88"/>
      <c r="K87" s="304">
        <v>0.05</v>
      </c>
      <c r="L87" s="855">
        <f>N81*K87</f>
        <v>1149.870980714458</v>
      </c>
      <c r="M87" s="856"/>
      <c r="N87" s="51"/>
    </row>
    <row r="88" spans="1:14" ht="15.75" thickBot="1">
      <c r="B88" s="91" t="s">
        <v>974</v>
      </c>
      <c r="C88" s="92"/>
      <c r="D88" s="92"/>
      <c r="E88" s="92"/>
      <c r="F88" s="92"/>
      <c r="G88" s="92"/>
      <c r="H88" s="92"/>
      <c r="I88" s="93"/>
      <c r="J88" s="94"/>
      <c r="K88" s="305">
        <v>0.05</v>
      </c>
      <c r="L88" s="857">
        <f>N81*K88</f>
        <v>1149.870980714458</v>
      </c>
      <c r="M88" s="858"/>
      <c r="N88" s="51"/>
    </row>
    <row r="89" spans="1:14" ht="15.75" thickBot="1">
      <c r="B89" s="820" t="s">
        <v>953</v>
      </c>
      <c r="C89" s="821"/>
      <c r="D89" s="821"/>
      <c r="E89" s="821"/>
      <c r="F89" s="821"/>
      <c r="G89" s="821"/>
      <c r="H89" s="821"/>
      <c r="I89" s="821"/>
      <c r="J89" s="821"/>
      <c r="K89" s="821"/>
      <c r="L89" s="821"/>
      <c r="M89" s="822"/>
      <c r="N89" s="52">
        <f>L86+L87+L88</f>
        <v>6899.2258842867477</v>
      </c>
    </row>
    <row r="90" spans="1:14" ht="15.75" thickBot="1">
      <c r="B90" s="33"/>
      <c r="C90" s="34"/>
      <c r="D90" s="34"/>
      <c r="E90" s="34"/>
      <c r="F90" s="34"/>
      <c r="G90" s="34"/>
      <c r="H90" s="34"/>
      <c r="I90" s="34"/>
      <c r="J90" s="34"/>
      <c r="K90" s="34"/>
      <c r="L90" s="34"/>
      <c r="M90" s="34"/>
      <c r="N90" s="35"/>
    </row>
    <row r="91" spans="1:14" ht="15.75" thickBot="1">
      <c r="A91" t="s">
        <v>2016</v>
      </c>
      <c r="B91" s="820" t="s">
        <v>975</v>
      </c>
      <c r="C91" s="821"/>
      <c r="D91" s="821"/>
      <c r="E91" s="821"/>
      <c r="F91" s="821"/>
      <c r="G91" s="821"/>
      <c r="H91" s="821"/>
      <c r="I91" s="821"/>
      <c r="J91" s="821"/>
      <c r="K91" s="821"/>
      <c r="L91" s="821"/>
      <c r="M91" s="822"/>
      <c r="N91" s="188">
        <f>N81+N89</f>
        <v>29896.645498575908</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3" t="s">
        <v>2218</v>
      </c>
      <c r="C108" s="824"/>
      <c r="D108" s="824"/>
      <c r="E108" s="824"/>
      <c r="F108" s="824"/>
      <c r="G108" s="824"/>
      <c r="H108" s="824"/>
      <c r="I108" s="824"/>
      <c r="J108" s="824"/>
      <c r="K108" s="824"/>
      <c r="L108" s="824"/>
      <c r="M108" s="824"/>
      <c r="N108" s="825"/>
    </row>
    <row r="109" spans="2:14" ht="15" customHeight="1">
      <c r="B109" s="823"/>
      <c r="C109" s="824"/>
      <c r="D109" s="824"/>
      <c r="E109" s="824"/>
      <c r="F109" s="824"/>
      <c r="G109" s="824"/>
      <c r="H109" s="824"/>
      <c r="I109" s="824"/>
      <c r="J109" s="824"/>
      <c r="K109" s="824"/>
      <c r="L109" s="824"/>
      <c r="M109" s="824"/>
      <c r="N109" s="825"/>
    </row>
    <row r="110" spans="2:14" ht="32.25" customHeight="1">
      <c r="B110" s="826" t="s">
        <v>2219</v>
      </c>
      <c r="C110" s="827"/>
      <c r="D110" s="827"/>
      <c r="E110" s="827"/>
      <c r="F110" s="827"/>
      <c r="G110" s="827"/>
      <c r="H110" s="827"/>
      <c r="I110" s="827"/>
      <c r="J110" s="827"/>
      <c r="K110" s="827"/>
      <c r="L110" s="827"/>
      <c r="M110" s="827"/>
      <c r="N110" s="828"/>
    </row>
    <row r="111" spans="2:14">
      <c r="B111" s="826"/>
      <c r="C111" s="827"/>
      <c r="D111" s="827"/>
      <c r="E111" s="827"/>
      <c r="F111" s="827"/>
      <c r="G111" s="827"/>
      <c r="H111" s="827"/>
      <c r="I111" s="827"/>
      <c r="J111" s="827"/>
      <c r="K111" s="827"/>
      <c r="L111" s="827"/>
      <c r="M111" s="827"/>
      <c r="N111" s="828"/>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6"/>
      <c r="K121" s="886"/>
      <c r="L121" s="886"/>
      <c r="M121" s="886"/>
      <c r="N121" s="887"/>
    </row>
    <row r="122" spans="2:14" ht="15.75" thickBot="1">
      <c r="B122" s="261" t="s">
        <v>2221</v>
      </c>
      <c r="C122" s="393"/>
      <c r="D122" s="393"/>
      <c r="E122" s="57"/>
      <c r="F122" s="57"/>
      <c r="G122" s="57"/>
      <c r="H122" s="57"/>
      <c r="I122" s="57"/>
      <c r="J122" s="888"/>
      <c r="K122" s="888"/>
      <c r="L122" s="888"/>
      <c r="M122" s="888"/>
      <c r="N122" s="889"/>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7"/>
      <c r="J36" s="268"/>
      <c r="K36" s="269">
        <f>VLOOKUP(A36,EQUIPOS!A6:D163,4,FALSE)</f>
        <v>269278.92287657521</v>
      </c>
      <c r="L36" s="270"/>
      <c r="M36" s="271">
        <v>66</v>
      </c>
      <c r="N36" s="272">
        <f>K36/M36</f>
        <v>4079.9836799481091</v>
      </c>
    </row>
    <row r="37" spans="1:14">
      <c r="A37" s="108"/>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1.1854260416666667</v>
      </c>
    </row>
    <row r="43" spans="1:14" ht="15.75" thickBot="1">
      <c r="B43" s="820" t="s">
        <v>953</v>
      </c>
      <c r="C43" s="821"/>
      <c r="D43" s="821"/>
      <c r="E43" s="821"/>
      <c r="F43" s="821"/>
      <c r="G43" s="821"/>
      <c r="H43" s="821"/>
      <c r="I43" s="821"/>
      <c r="J43" s="821"/>
      <c r="K43" s="821"/>
      <c r="L43" s="821"/>
      <c r="M43" s="822"/>
      <c r="N43" s="394">
        <f>SUM(N36:N42)</f>
        <v>4081.1691059897757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118.54260416666666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4199.7117101564427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839.9423420312886</v>
      </c>
      <c r="M83" s="856"/>
      <c r="N83" s="51"/>
    </row>
    <row r="84" spans="1:14">
      <c r="B84" s="89" t="s">
        <v>973</v>
      </c>
      <c r="C84" s="90"/>
      <c r="D84" s="90"/>
      <c r="E84" s="90"/>
      <c r="F84" s="90"/>
      <c r="G84" s="90"/>
      <c r="H84" s="90"/>
      <c r="I84" s="87"/>
      <c r="J84" s="88"/>
      <c r="K84" s="304">
        <v>0.05</v>
      </c>
      <c r="L84" s="855">
        <f>N78*K84</f>
        <v>209.98558550782215</v>
      </c>
      <c r="M84" s="856"/>
      <c r="N84" s="51"/>
    </row>
    <row r="85" spans="1:14" ht="15.75" thickBot="1">
      <c r="B85" s="91" t="s">
        <v>974</v>
      </c>
      <c r="C85" s="92"/>
      <c r="D85" s="92"/>
      <c r="E85" s="92"/>
      <c r="F85" s="92"/>
      <c r="G85" s="92"/>
      <c r="H85" s="92"/>
      <c r="I85" s="93"/>
      <c r="J85" s="94"/>
      <c r="K85" s="305">
        <v>0.05</v>
      </c>
      <c r="L85" s="857">
        <f>N78*K85</f>
        <v>209.98558550782215</v>
      </c>
      <c r="M85" s="858"/>
      <c r="N85" s="51"/>
    </row>
    <row r="86" spans="1:14" ht="15.75" thickBot="1">
      <c r="B86" s="820" t="s">
        <v>953</v>
      </c>
      <c r="C86" s="821"/>
      <c r="D86" s="821"/>
      <c r="E86" s="821"/>
      <c r="F86" s="821"/>
      <c r="G86" s="821"/>
      <c r="H86" s="821"/>
      <c r="I86" s="821"/>
      <c r="J86" s="821"/>
      <c r="K86" s="821"/>
      <c r="L86" s="821"/>
      <c r="M86" s="822"/>
      <c r="N86" s="52">
        <f>L83+L84+L85</f>
        <v>1259.9135130469328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5459.6252232033758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148</v>
      </c>
      <c r="B36" s="869" t="str">
        <f>VLOOKUP(A36,EQUIPOS!A6:D154,3,FALSE)</f>
        <v>Cargador : Potencia en el volante 110 hp, Clasificación de RPM del motor 2300.</v>
      </c>
      <c r="C36" s="870"/>
      <c r="D36" s="870"/>
      <c r="E36" s="870"/>
      <c r="F36" s="870"/>
      <c r="G36" s="870"/>
      <c r="H36" s="871"/>
      <c r="I36" s="267"/>
      <c r="J36" s="268"/>
      <c r="K36" s="269">
        <f>VLOOKUP(A36,EQUIPOS!A6:D163,4,FALSE)</f>
        <v>167774.43936907014</v>
      </c>
      <c r="L36" s="270"/>
      <c r="M36" s="271">
        <v>66</v>
      </c>
      <c r="N36" s="272">
        <f>K36/M36</f>
        <v>2542.0369601374264</v>
      </c>
    </row>
    <row r="37" spans="1:14">
      <c r="A37" s="108" t="s">
        <v>129</v>
      </c>
      <c r="B37" s="869" t="str">
        <f>VLOOKUP(A37,EQUIPOS!A7:D154,3,FALSE)</f>
        <v xml:space="preserve">Buldozer, Potencia al volante de 140 HP, motor de 2200 RPM, longitud de hoja 4,80m. </v>
      </c>
      <c r="C37" s="870"/>
      <c r="D37" s="870"/>
      <c r="E37" s="870"/>
      <c r="F37" s="870"/>
      <c r="G37" s="870"/>
      <c r="H37" s="871"/>
      <c r="I37" s="267"/>
      <c r="J37" s="268"/>
      <c r="K37" s="269">
        <f>VLOOKUP(A37,EQUIPOS!A7:D164,4,FALSE)</f>
        <v>283084.52491995314</v>
      </c>
      <c r="L37" s="270"/>
      <c r="M37" s="271">
        <v>100</v>
      </c>
      <c r="N37" s="272">
        <f>K37/M37</f>
        <v>2830.8452491995313</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74"/>
      <c r="L39" s="874"/>
      <c r="M39" s="875"/>
      <c r="N39" s="273"/>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2.3708520833333333</v>
      </c>
    </row>
    <row r="43" spans="1:14" ht="15.75" thickBot="1">
      <c r="B43" s="820" t="s">
        <v>953</v>
      </c>
      <c r="C43" s="821"/>
      <c r="D43" s="821"/>
      <c r="E43" s="821"/>
      <c r="F43" s="821"/>
      <c r="G43" s="821"/>
      <c r="H43" s="821"/>
      <c r="I43" s="821"/>
      <c r="J43" s="821"/>
      <c r="K43" s="821"/>
      <c r="L43" s="821"/>
      <c r="M43" s="822"/>
      <c r="N43" s="394">
        <f>SUM(N36:N42)</f>
        <v>5375.2530614202915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4963.4436600528243</v>
      </c>
      <c r="N48" s="272">
        <f>K48*M48</f>
        <v>4963.4436600528243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4963.4436600528243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237.08520833333333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10575.78192980645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2115.1563859612902</v>
      </c>
      <c r="M83" s="856"/>
      <c r="N83" s="51"/>
    </row>
    <row r="84" spans="1:14">
      <c r="B84" s="89" t="s">
        <v>973</v>
      </c>
      <c r="C84" s="90"/>
      <c r="D84" s="90"/>
      <c r="E84" s="90"/>
      <c r="F84" s="90"/>
      <c r="G84" s="90"/>
      <c r="H84" s="90"/>
      <c r="I84" s="87"/>
      <c r="J84" s="88"/>
      <c r="K84" s="304">
        <v>0.05</v>
      </c>
      <c r="L84" s="855">
        <f>N78*K84</f>
        <v>528.78909649032255</v>
      </c>
      <c r="M84" s="856"/>
      <c r="N84" s="51"/>
    </row>
    <row r="85" spans="1:14" ht="15.75" thickBot="1">
      <c r="B85" s="91" t="s">
        <v>974</v>
      </c>
      <c r="C85" s="92"/>
      <c r="D85" s="92"/>
      <c r="E85" s="92"/>
      <c r="F85" s="92"/>
      <c r="G85" s="92"/>
      <c r="H85" s="92"/>
      <c r="I85" s="93"/>
      <c r="J85" s="94"/>
      <c r="K85" s="305">
        <v>0.05</v>
      </c>
      <c r="L85" s="857">
        <f>N78*K85</f>
        <v>528.78909649032255</v>
      </c>
      <c r="M85" s="858"/>
      <c r="N85" s="51"/>
    </row>
    <row r="86" spans="1:14" ht="15.75" thickBot="1">
      <c r="B86" s="820" t="s">
        <v>953</v>
      </c>
      <c r="C86" s="821"/>
      <c r="D86" s="821"/>
      <c r="E86" s="821"/>
      <c r="F86" s="821"/>
      <c r="G86" s="821"/>
      <c r="H86" s="821"/>
      <c r="I86" s="821"/>
      <c r="J86" s="821"/>
      <c r="K86" s="821"/>
      <c r="L86" s="821"/>
      <c r="M86" s="822"/>
      <c r="N86" s="52">
        <f>L83+L84+L85</f>
        <v>3172.7345789419355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13748.516508748386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129</v>
      </c>
      <c r="B36" s="869" t="str">
        <f>VLOOKUP(A36,EQUIPOS!A6:D154,3,FALSE)</f>
        <v xml:space="preserve">Buldozer, Potencia al volante de 140 HP, motor de 2200 RPM, longitud de hoja 4,80m. </v>
      </c>
      <c r="C36" s="870"/>
      <c r="D36" s="870"/>
      <c r="E36" s="870"/>
      <c r="F36" s="870"/>
      <c r="G36" s="870"/>
      <c r="H36" s="871"/>
      <c r="I36" s="267"/>
      <c r="J36" s="268"/>
      <c r="K36" s="269">
        <f>VLOOKUP(A36,EQUIPOS!A6:D163,4,FALSE)</f>
        <v>283084.52491995314</v>
      </c>
      <c r="L36" s="464"/>
      <c r="M36" s="283">
        <v>50</v>
      </c>
      <c r="N36" s="272">
        <f>K36/M36</f>
        <v>5661.6904983990626</v>
      </c>
    </row>
    <row r="37" spans="1:14">
      <c r="A37" s="108" t="s">
        <v>152</v>
      </c>
      <c r="B37" s="869" t="str">
        <f>VLOOKUP(A37,EQUIPOS!A7:D154,3,FALSE)</f>
        <v xml:space="preserve">Carrotanque de agua(1000 Galones) </v>
      </c>
      <c r="C37" s="870"/>
      <c r="D37" s="870"/>
      <c r="E37" s="870"/>
      <c r="F37" s="870"/>
      <c r="G37" s="870"/>
      <c r="H37" s="871"/>
      <c r="I37" s="267"/>
      <c r="J37" s="268"/>
      <c r="K37" s="269">
        <f>VLOOKUP(A37,EQUIPOS!A7:D164,4,FALSE)</f>
        <v>91216.480854141846</v>
      </c>
      <c r="L37" s="464"/>
      <c r="M37" s="283">
        <v>50</v>
      </c>
      <c r="N37" s="272">
        <f>K37/M37</f>
        <v>1824.3296170828369</v>
      </c>
    </row>
    <row r="38" spans="1:14">
      <c r="A38" s="205" t="s">
        <v>269</v>
      </c>
      <c r="B38" s="869" t="str">
        <f>VLOOKUP(A38,EQUIPOS!A8:D154,3,FALSE)</f>
        <v>Motoniveladora  potencia 215 HP, ancho de cuchilla 4,27 m, peso 18 ton.</v>
      </c>
      <c r="C38" s="870"/>
      <c r="D38" s="870"/>
      <c r="E38" s="870"/>
      <c r="F38" s="870"/>
      <c r="G38" s="870"/>
      <c r="H38" s="871"/>
      <c r="I38" s="267"/>
      <c r="J38" s="268"/>
      <c r="K38" s="269">
        <f>VLOOKUP(A38,EQUIPOS!A8:D165,4,FALSE)</f>
        <v>195736.84593058183</v>
      </c>
      <c r="L38" s="464"/>
      <c r="M38" s="283">
        <v>50</v>
      </c>
      <c r="N38" s="272">
        <f>K38/M38</f>
        <v>3914.7369186116366</v>
      </c>
    </row>
    <row r="39" spans="1:14">
      <c r="A39" s="205" t="s">
        <v>365</v>
      </c>
      <c r="B39" s="869" t="str">
        <f>VLOOKUP(A39,EQUIPOS!A9:D154,3,FALSE)</f>
        <v xml:space="preserve">Vibrocompatador, potencia 153 HP, peso 10 Ton. </v>
      </c>
      <c r="C39" s="870"/>
      <c r="D39" s="870"/>
      <c r="E39" s="870"/>
      <c r="F39" s="870"/>
      <c r="G39" s="870"/>
      <c r="H39" s="871"/>
      <c r="I39" s="872"/>
      <c r="J39" s="873"/>
      <c r="K39" s="269">
        <f>VLOOKUP(A39,EQUIPOS!A9:D166,4,FALSE)</f>
        <v>172996.48569014197</v>
      </c>
      <c r="L39" s="950">
        <v>50</v>
      </c>
      <c r="M39" s="951"/>
      <c r="N39" s="272">
        <f>K39/L39</f>
        <v>3459.9297138028396</v>
      </c>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14860.686747896376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423.19184653601997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15283.878594432395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3056.7757188864794</v>
      </c>
      <c r="M83" s="856"/>
      <c r="N83" s="51"/>
    </row>
    <row r="84" spans="1:14">
      <c r="B84" s="89" t="s">
        <v>973</v>
      </c>
      <c r="C84" s="90"/>
      <c r="D84" s="90"/>
      <c r="E84" s="90"/>
      <c r="F84" s="90"/>
      <c r="G84" s="90"/>
      <c r="H84" s="90"/>
      <c r="I84" s="87"/>
      <c r="J84" s="88"/>
      <c r="K84" s="304">
        <v>0.05</v>
      </c>
      <c r="L84" s="855">
        <f>N78*K84</f>
        <v>764.19392972161984</v>
      </c>
      <c r="M84" s="856"/>
      <c r="N84" s="51"/>
    </row>
    <row r="85" spans="1:14" ht="15.75" thickBot="1">
      <c r="B85" s="91" t="s">
        <v>974</v>
      </c>
      <c r="C85" s="92"/>
      <c r="D85" s="92"/>
      <c r="E85" s="92"/>
      <c r="F85" s="92"/>
      <c r="G85" s="92"/>
      <c r="H85" s="92"/>
      <c r="I85" s="93"/>
      <c r="J85" s="94"/>
      <c r="K85" s="305">
        <v>0.05</v>
      </c>
      <c r="L85" s="857">
        <f>N78*K85</f>
        <v>764.19392972161984</v>
      </c>
      <c r="M85" s="858"/>
      <c r="N85" s="51"/>
    </row>
    <row r="86" spans="1:14" ht="15.75" thickBot="1">
      <c r="B86" s="820" t="s">
        <v>953</v>
      </c>
      <c r="C86" s="821"/>
      <c r="D86" s="821"/>
      <c r="E86" s="821"/>
      <c r="F86" s="821"/>
      <c r="G86" s="821"/>
      <c r="H86" s="821"/>
      <c r="I86" s="821"/>
      <c r="J86" s="821"/>
      <c r="K86" s="821"/>
      <c r="L86" s="821"/>
      <c r="M86" s="822"/>
      <c r="N86" s="52">
        <f>L83+L84+L85</f>
        <v>4585.1635783297188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19869.042172762114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129</v>
      </c>
      <c r="B36" s="869" t="str">
        <f>VLOOKUP(A36,EQUIPOS!A6:D154,3,FALSE)</f>
        <v xml:space="preserve">Buldozer, Potencia al volante de 140 HP, motor de 2200 RPM, longitud de hoja 4,80m. </v>
      </c>
      <c r="C36" s="870"/>
      <c r="D36" s="870"/>
      <c r="E36" s="870"/>
      <c r="F36" s="870"/>
      <c r="G36" s="870"/>
      <c r="H36" s="871"/>
      <c r="I36" s="267"/>
      <c r="J36" s="268"/>
      <c r="K36" s="269">
        <f>VLOOKUP(A36,EQUIPOS!A6:D163,4,FALSE)</f>
        <v>283084.52491995314</v>
      </c>
      <c r="L36" s="270"/>
      <c r="M36" s="271">
        <v>40</v>
      </c>
      <c r="N36" s="272">
        <f>K36/M36</f>
        <v>7077.1131229988287</v>
      </c>
    </row>
    <row r="37" spans="1:14">
      <c r="A37" s="113" t="s">
        <v>365</v>
      </c>
      <c r="B37" s="869" t="str">
        <f>VLOOKUP(A37,EQUIPOS!A7:D154,3,FALSE)</f>
        <v xml:space="preserve">Vibrocompatador, potencia 153 HP, peso 10 Ton. </v>
      </c>
      <c r="C37" s="870"/>
      <c r="D37" s="870"/>
      <c r="E37" s="870"/>
      <c r="F37" s="870"/>
      <c r="G37" s="870"/>
      <c r="H37" s="871"/>
      <c r="I37" s="267"/>
      <c r="J37" s="268"/>
      <c r="K37" s="269">
        <f>VLOOKUP(A37,EQUIPOS!A7:D164,4,FALSE)</f>
        <v>172996.48569014197</v>
      </c>
      <c r="L37" s="270"/>
      <c r="M37" s="271">
        <v>40</v>
      </c>
      <c r="N37" s="272">
        <f>K37/M37</f>
        <v>4324.9121422535491</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11402.025265252378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528.98980817002484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11931.015073422403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2386.2030146844804</v>
      </c>
      <c r="M83" s="856"/>
      <c r="N83" s="51"/>
    </row>
    <row r="84" spans="1:14">
      <c r="B84" s="89" t="s">
        <v>973</v>
      </c>
      <c r="C84" s="90"/>
      <c r="D84" s="90"/>
      <c r="E84" s="90"/>
      <c r="F84" s="90"/>
      <c r="G84" s="90"/>
      <c r="H84" s="90"/>
      <c r="I84" s="87"/>
      <c r="J84" s="88"/>
      <c r="K84" s="304">
        <v>0.05</v>
      </c>
      <c r="L84" s="855">
        <f>N78*K84</f>
        <v>596.55075367112011</v>
      </c>
      <c r="M84" s="856"/>
      <c r="N84" s="51"/>
    </row>
    <row r="85" spans="1:14" ht="15.75" thickBot="1">
      <c r="B85" s="91" t="s">
        <v>974</v>
      </c>
      <c r="C85" s="92"/>
      <c r="D85" s="92"/>
      <c r="E85" s="92"/>
      <c r="F85" s="92"/>
      <c r="G85" s="92"/>
      <c r="H85" s="92"/>
      <c r="I85" s="93"/>
      <c r="J85" s="94"/>
      <c r="K85" s="305">
        <v>0.05</v>
      </c>
      <c r="L85" s="857">
        <f>N78*K85</f>
        <v>596.55075367112011</v>
      </c>
      <c r="M85" s="858"/>
      <c r="N85" s="51"/>
    </row>
    <row r="86" spans="1:14" ht="15.75" thickBot="1">
      <c r="B86" s="820" t="s">
        <v>953</v>
      </c>
      <c r="C86" s="821"/>
      <c r="D86" s="821"/>
      <c r="E86" s="821"/>
      <c r="F86" s="821"/>
      <c r="G86" s="821"/>
      <c r="H86" s="821"/>
      <c r="I86" s="821"/>
      <c r="J86" s="821"/>
      <c r="K86" s="821"/>
      <c r="L86" s="821"/>
      <c r="M86" s="822"/>
      <c r="N86" s="52">
        <f>L83+L84+L85</f>
        <v>3579.3045220267209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15510.319595449124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129</v>
      </c>
      <c r="B36" s="869" t="str">
        <f>VLOOKUP(A36,EQUIPOS!A6:D154,3,FALSE)</f>
        <v xml:space="preserve">Buldozer, Potencia al volante de 140 HP, motor de 2200 RPM, longitud de hoja 4,80m. </v>
      </c>
      <c r="C36" s="870"/>
      <c r="D36" s="870"/>
      <c r="E36" s="870"/>
      <c r="F36" s="870"/>
      <c r="G36" s="870"/>
      <c r="H36" s="871"/>
      <c r="I36" s="267"/>
      <c r="J36" s="268"/>
      <c r="K36" s="269">
        <f>VLOOKUP(A36,EQUIPOS!A6:D163,4,FALSE)</f>
        <v>283084.52491995314</v>
      </c>
      <c r="L36" s="270"/>
      <c r="M36" s="271">
        <v>40</v>
      </c>
      <c r="N36" s="272">
        <f>K36/M36</f>
        <v>7077.1131229988287</v>
      </c>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7077.1131229988287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528.98980817002484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7606.1029311688535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1521.2205862337707</v>
      </c>
      <c r="M83" s="856"/>
      <c r="N83" s="51"/>
    </row>
    <row r="84" spans="1:14">
      <c r="B84" s="89" t="s">
        <v>973</v>
      </c>
      <c r="C84" s="90"/>
      <c r="D84" s="90"/>
      <c r="E84" s="90"/>
      <c r="F84" s="90"/>
      <c r="G84" s="90"/>
      <c r="H84" s="90"/>
      <c r="I84" s="87"/>
      <c r="J84" s="88"/>
      <c r="K84" s="304">
        <v>0.05</v>
      </c>
      <c r="L84" s="855">
        <f>N78*K84</f>
        <v>380.30514655844269</v>
      </c>
      <c r="M84" s="856"/>
      <c r="N84" s="51"/>
    </row>
    <row r="85" spans="1:14" ht="15.75" thickBot="1">
      <c r="B85" s="91" t="s">
        <v>974</v>
      </c>
      <c r="C85" s="92"/>
      <c r="D85" s="92"/>
      <c r="E85" s="92"/>
      <c r="F85" s="92"/>
      <c r="G85" s="92"/>
      <c r="H85" s="92"/>
      <c r="I85" s="93"/>
      <c r="J85" s="94"/>
      <c r="K85" s="305">
        <v>0.05</v>
      </c>
      <c r="L85" s="857">
        <f>N78*K85</f>
        <v>380.30514655844269</v>
      </c>
      <c r="M85" s="858"/>
      <c r="N85" s="51"/>
    </row>
    <row r="86" spans="1:14" ht="15.75" thickBot="1">
      <c r="B86" s="820" t="s">
        <v>953</v>
      </c>
      <c r="C86" s="821"/>
      <c r="D86" s="821"/>
      <c r="E86" s="821"/>
      <c r="F86" s="821"/>
      <c r="G86" s="821"/>
      <c r="H86" s="821"/>
      <c r="I86" s="821"/>
      <c r="J86" s="821"/>
      <c r="K86" s="821"/>
      <c r="L86" s="821"/>
      <c r="M86" s="822"/>
      <c r="N86" s="52">
        <f>L83+L84+L85</f>
        <v>2281.8308793506562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9887.9338105195093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2.31867233614408</v>
      </c>
    </row>
    <row r="43" spans="1:14" ht="15.75" thickBot="1">
      <c r="B43" s="820" t="s">
        <v>953</v>
      </c>
      <c r="C43" s="821"/>
      <c r="D43" s="821"/>
      <c r="E43" s="821"/>
      <c r="F43" s="821"/>
      <c r="G43" s="821"/>
      <c r="H43" s="821"/>
      <c r="I43" s="821"/>
      <c r="J43" s="821"/>
      <c r="K43" s="821"/>
      <c r="L43" s="821"/>
      <c r="M43" s="822"/>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7250.9924404695048</v>
      </c>
      <c r="N48" s="272">
        <f>K48*M48</f>
        <v>9426.2901726103573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9426.2901726103573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47"/>
      <c r="D59" s="47"/>
      <c r="E59" s="47"/>
      <c r="F59" s="47"/>
      <c r="G59" s="47"/>
      <c r="H59" s="288"/>
      <c r="I59" s="279"/>
      <c r="J59" s="279"/>
      <c r="K59" s="279"/>
      <c r="L59" s="907"/>
      <c r="M59" s="908"/>
      <c r="N59" s="291"/>
    </row>
    <row r="60" spans="1:14" ht="24.75" customHeight="1">
      <c r="B60" s="46"/>
      <c r="C60" s="317"/>
      <c r="D60" s="317"/>
      <c r="E60" s="317"/>
      <c r="F60" s="317"/>
      <c r="G60" s="317"/>
      <c r="H60" s="311"/>
      <c r="I60" s="399"/>
      <c r="J60" s="286"/>
      <c r="K60" s="279"/>
      <c r="L60" s="907"/>
      <c r="M60" s="908"/>
      <c r="N60" s="287"/>
    </row>
    <row r="61" spans="1:14">
      <c r="B61" s="46"/>
      <c r="C61" s="47"/>
      <c r="D61" s="47"/>
      <c r="E61" s="47"/>
      <c r="F61" s="47"/>
      <c r="G61" s="317"/>
      <c r="H61" s="311"/>
      <c r="I61" s="399"/>
      <c r="J61" s="286"/>
      <c r="K61" s="279"/>
      <c r="L61" s="907"/>
      <c r="M61" s="908"/>
      <c r="N61" s="291"/>
    </row>
    <row r="62" spans="1:14">
      <c r="B62" s="46"/>
      <c r="C62" s="47"/>
      <c r="D62" s="47"/>
      <c r="E62" s="47"/>
      <c r="F62" s="47"/>
      <c r="G62" s="47"/>
      <c r="H62" s="288"/>
      <c r="I62" s="279"/>
      <c r="J62" s="279"/>
      <c r="K62" s="279"/>
      <c r="L62" s="907"/>
      <c r="M62" s="908"/>
      <c r="N62" s="291"/>
    </row>
    <row r="63" spans="1:14">
      <c r="B63" s="46"/>
      <c r="C63" s="47"/>
      <c r="D63" s="47"/>
      <c r="E63" s="47"/>
      <c r="F63" s="47"/>
      <c r="G63" s="47"/>
      <c r="H63" s="288"/>
      <c r="I63" s="279"/>
      <c r="J63" s="279"/>
      <c r="K63" s="279"/>
      <c r="L63" s="907"/>
      <c r="M63" s="908"/>
      <c r="N63" s="291"/>
    </row>
    <row r="64" spans="1:14" ht="15.75" thickBot="1">
      <c r="B64" s="465"/>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231.86723361440798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9660.4760785609087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1932.0952157121819</v>
      </c>
      <c r="M83" s="856"/>
      <c r="N83" s="51"/>
    </row>
    <row r="84" spans="1:14">
      <c r="B84" s="89" t="s">
        <v>973</v>
      </c>
      <c r="C84" s="90"/>
      <c r="D84" s="90"/>
      <c r="E84" s="90"/>
      <c r="F84" s="90"/>
      <c r="G84" s="90"/>
      <c r="H84" s="90"/>
      <c r="I84" s="87"/>
      <c r="J84" s="88"/>
      <c r="K84" s="304">
        <v>0.05</v>
      </c>
      <c r="L84" s="855">
        <f>N78*K84</f>
        <v>483.02380392804548</v>
      </c>
      <c r="M84" s="856"/>
      <c r="N84" s="51"/>
    </row>
    <row r="85" spans="1:14" ht="15.75" thickBot="1">
      <c r="B85" s="91" t="s">
        <v>974</v>
      </c>
      <c r="C85" s="92"/>
      <c r="D85" s="92"/>
      <c r="E85" s="92"/>
      <c r="F85" s="92"/>
      <c r="G85" s="92"/>
      <c r="H85" s="92"/>
      <c r="I85" s="93"/>
      <c r="J85" s="94"/>
      <c r="K85" s="305">
        <v>0.05</v>
      </c>
      <c r="L85" s="857">
        <f>N78*K85</f>
        <v>483.02380392804548</v>
      </c>
      <c r="M85" s="858"/>
      <c r="N85" s="51"/>
    </row>
    <row r="86" spans="1:14" ht="15.75" thickBot="1">
      <c r="B86" s="820" t="s">
        <v>953</v>
      </c>
      <c r="C86" s="821"/>
      <c r="D86" s="821"/>
      <c r="E86" s="821"/>
      <c r="F86" s="821"/>
      <c r="G86" s="821"/>
      <c r="H86" s="821"/>
      <c r="I86" s="821"/>
      <c r="J86" s="821"/>
      <c r="K86" s="821"/>
      <c r="L86" s="821"/>
      <c r="M86" s="822"/>
      <c r="N86" s="52">
        <f>L83+L84+L85</f>
        <v>2898.1428235682733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12558.618902129183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0.01</v>
      </c>
      <c r="M42" s="882"/>
      <c r="N42" s="105">
        <f>N76*L42</f>
        <v>2.31867233614408</v>
      </c>
    </row>
    <row r="43" spans="1:14" ht="15.75" thickBot="1">
      <c r="B43" s="820" t="s">
        <v>953</v>
      </c>
      <c r="C43" s="821"/>
      <c r="D43" s="821"/>
      <c r="E43" s="821"/>
      <c r="F43" s="821"/>
      <c r="G43" s="821"/>
      <c r="H43" s="821"/>
      <c r="I43" s="821"/>
      <c r="J43" s="821"/>
      <c r="K43" s="821"/>
      <c r="L43" s="821"/>
      <c r="M43" s="822"/>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11918.9797022689</v>
      </c>
      <c r="N48" s="272">
        <f>K48*M48</f>
        <v>14302.77564272268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14302.77564272268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47"/>
      <c r="D59" s="47"/>
      <c r="E59" s="47"/>
      <c r="F59" s="47"/>
      <c r="G59" s="47"/>
      <c r="H59" s="288"/>
      <c r="I59" s="279"/>
      <c r="J59" s="279"/>
      <c r="K59" s="279"/>
      <c r="L59" s="907"/>
      <c r="M59" s="908"/>
      <c r="N59" s="291"/>
    </row>
    <row r="60" spans="1:14" ht="24.75" customHeight="1">
      <c r="B60" s="46"/>
      <c r="C60" s="317"/>
      <c r="D60" s="317"/>
      <c r="E60" s="317"/>
      <c r="F60" s="317"/>
      <c r="G60" s="317"/>
      <c r="H60" s="311"/>
      <c r="I60" s="399"/>
      <c r="J60" s="286"/>
      <c r="K60" s="279"/>
      <c r="L60" s="907"/>
      <c r="M60" s="908"/>
      <c r="N60" s="287"/>
    </row>
    <row r="61" spans="1:14">
      <c r="B61" s="46"/>
      <c r="C61" s="47"/>
      <c r="D61" s="47"/>
      <c r="E61" s="47"/>
      <c r="F61" s="47"/>
      <c r="G61" s="317"/>
      <c r="H61" s="311"/>
      <c r="I61" s="399"/>
      <c r="J61" s="286"/>
      <c r="K61" s="279"/>
      <c r="L61" s="907"/>
      <c r="M61" s="908"/>
      <c r="N61" s="291"/>
    </row>
    <row r="62" spans="1:14">
      <c r="B62" s="46"/>
      <c r="C62" s="47"/>
      <c r="D62" s="47"/>
      <c r="E62" s="47"/>
      <c r="F62" s="47"/>
      <c r="G62" s="47"/>
      <c r="H62" s="288"/>
      <c r="I62" s="279"/>
      <c r="J62" s="279"/>
      <c r="K62" s="279"/>
      <c r="L62" s="907"/>
      <c r="M62" s="908"/>
      <c r="N62" s="291"/>
    </row>
    <row r="63" spans="1:14">
      <c r="B63" s="46"/>
      <c r="C63" s="47"/>
      <c r="D63" s="47"/>
      <c r="E63" s="47"/>
      <c r="F63" s="47"/>
      <c r="G63" s="47"/>
      <c r="H63" s="288"/>
      <c r="I63" s="279"/>
      <c r="J63" s="279"/>
      <c r="K63" s="279"/>
      <c r="L63" s="907"/>
      <c r="M63" s="908"/>
      <c r="N63" s="291"/>
    </row>
    <row r="64" spans="1:14" ht="15.75" thickBot="1">
      <c r="B64" s="465"/>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231.86723361440798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14536.961548673231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2907.3923097346465</v>
      </c>
      <c r="M83" s="856"/>
      <c r="N83" s="51"/>
    </row>
    <row r="84" spans="1:14">
      <c r="B84" s="89" t="s">
        <v>973</v>
      </c>
      <c r="C84" s="90"/>
      <c r="D84" s="90"/>
      <c r="E84" s="90"/>
      <c r="F84" s="90"/>
      <c r="G84" s="90"/>
      <c r="H84" s="90"/>
      <c r="I84" s="87"/>
      <c r="J84" s="88"/>
      <c r="K84" s="304">
        <v>0.05</v>
      </c>
      <c r="L84" s="855">
        <f>N78*K84</f>
        <v>726.84807743366162</v>
      </c>
      <c r="M84" s="856"/>
      <c r="N84" s="51"/>
    </row>
    <row r="85" spans="1:14" ht="15.75" thickBot="1">
      <c r="B85" s="91" t="s">
        <v>974</v>
      </c>
      <c r="C85" s="92"/>
      <c r="D85" s="92"/>
      <c r="E85" s="92"/>
      <c r="F85" s="92"/>
      <c r="G85" s="92"/>
      <c r="H85" s="92"/>
      <c r="I85" s="93"/>
      <c r="J85" s="94"/>
      <c r="K85" s="305">
        <v>0.05</v>
      </c>
      <c r="L85" s="857">
        <f>N78*K85</f>
        <v>726.84807743366162</v>
      </c>
      <c r="M85" s="858"/>
      <c r="N85" s="51"/>
    </row>
    <row r="86" spans="1:14" ht="15.75" thickBot="1">
      <c r="B86" s="820" t="s">
        <v>953</v>
      </c>
      <c r="C86" s="821"/>
      <c r="D86" s="821"/>
      <c r="E86" s="821"/>
      <c r="F86" s="821"/>
      <c r="G86" s="821"/>
      <c r="H86" s="821"/>
      <c r="I86" s="821"/>
      <c r="J86" s="821"/>
      <c r="K86" s="821"/>
      <c r="L86" s="821"/>
      <c r="M86" s="822"/>
      <c r="N86" s="52">
        <f>L83+L84+L85</f>
        <v>4361.0884646019695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18898.050013275199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129</v>
      </c>
      <c r="B36" s="869" t="str">
        <f>VLOOKUP(A36,EQUIPOS!A6:D186,3,FALSE)</f>
        <v xml:space="preserve">Buldozer, Potencia al volante de 140 HP, motor de 2200 RPM, longitud de hoja 4,80m. </v>
      </c>
      <c r="C36" s="870"/>
      <c r="D36" s="870"/>
      <c r="E36" s="870"/>
      <c r="F36" s="870"/>
      <c r="G36" s="870"/>
      <c r="H36" s="871"/>
      <c r="I36" s="267"/>
      <c r="J36" s="268"/>
      <c r="K36" s="269">
        <f>VLOOKUP(A36,EQUIPOS!A6:D186,4,FALSE)</f>
        <v>283084.52491995314</v>
      </c>
      <c r="L36" s="270"/>
      <c r="M36" s="271">
        <v>45</v>
      </c>
      <c r="N36" s="272">
        <f>K36/M36</f>
        <v>6290.7672204434029</v>
      </c>
    </row>
    <row r="37" spans="1:14">
      <c r="A37" s="113" t="s">
        <v>152</v>
      </c>
      <c r="B37" s="869" t="str">
        <f>VLOOKUP(A37,EQUIPOS!A7:D187,3,FALSE)</f>
        <v xml:space="preserve">Carrotanque de agua(1000 Galones) </v>
      </c>
      <c r="C37" s="870"/>
      <c r="D37" s="870"/>
      <c r="E37" s="870"/>
      <c r="F37" s="870"/>
      <c r="G37" s="870"/>
      <c r="H37" s="871"/>
      <c r="I37" s="267"/>
      <c r="J37" s="268"/>
      <c r="K37" s="269">
        <f>VLOOKUP(A37,EQUIPOS!A7:D187,4,FALSE)</f>
        <v>91216.480854141846</v>
      </c>
      <c r="L37" s="270"/>
      <c r="M37" s="271">
        <v>45</v>
      </c>
      <c r="N37" s="272">
        <f>K37/M37</f>
        <v>2027.0329078698187</v>
      </c>
    </row>
    <row r="38" spans="1:14">
      <c r="A38" t="s">
        <v>269</v>
      </c>
      <c r="B38" s="869" t="str">
        <f>VLOOKUP(A38,EQUIPOS!A8:D188,3,FALSE)</f>
        <v>Motoniveladora  potencia 215 HP, ancho de cuchilla 4,27 m, peso 18 ton.</v>
      </c>
      <c r="C38" s="870"/>
      <c r="D38" s="870"/>
      <c r="E38" s="870"/>
      <c r="F38" s="870"/>
      <c r="G38" s="870"/>
      <c r="H38" s="871"/>
      <c r="I38" s="267"/>
      <c r="J38" s="268"/>
      <c r="K38" s="269">
        <f>VLOOKUP(A38,EQUIPOS!A8:D188,4,FALSE)</f>
        <v>195736.84593058183</v>
      </c>
      <c r="L38" s="270"/>
      <c r="M38" s="271">
        <v>45</v>
      </c>
      <c r="N38" s="272">
        <f>K38/M38</f>
        <v>4349.7076873462629</v>
      </c>
    </row>
    <row r="39" spans="1:14">
      <c r="A39" t="s">
        <v>365</v>
      </c>
      <c r="B39" s="869" t="str">
        <f>VLOOKUP(A39,EQUIPOS!A9:D189,3,FALSE)</f>
        <v xml:space="preserve">Vibrocompatador, potencia 153 HP, peso 10 Ton. </v>
      </c>
      <c r="C39" s="870"/>
      <c r="D39" s="870"/>
      <c r="E39" s="870"/>
      <c r="F39" s="870"/>
      <c r="G39" s="870"/>
      <c r="H39" s="871"/>
      <c r="I39" s="872"/>
      <c r="J39" s="873"/>
      <c r="K39" s="269">
        <f>VLOOKUP(A39,EQUIPOS!A9:D189,4,FALSE)</f>
        <v>172996.48569014197</v>
      </c>
      <c r="L39" s="874">
        <v>45</v>
      </c>
      <c r="M39" s="875"/>
      <c r="N39" s="272">
        <f>K39/L39</f>
        <v>3844.3663486698215</v>
      </c>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12.881512978578222</v>
      </c>
    </row>
    <row r="43" spans="1:14" ht="15.75" thickBot="1">
      <c r="B43" s="820" t="s">
        <v>953</v>
      </c>
      <c r="C43" s="821"/>
      <c r="D43" s="821"/>
      <c r="E43" s="821"/>
      <c r="F43" s="821"/>
      <c r="G43" s="821"/>
      <c r="H43" s="821"/>
      <c r="I43" s="821"/>
      <c r="J43" s="821"/>
      <c r="K43" s="821"/>
      <c r="L43" s="821"/>
      <c r="M43" s="822"/>
      <c r="N43" s="394">
        <f>SUM(N36:N42)</f>
        <v>16524.755677307887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43646.967923801618</v>
      </c>
      <c r="N48" s="272">
        <f>K48*M48</f>
        <v>54558.709904752024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54558.709904752024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07">
        <f>VLOOKUP(A59,TRANSPORTE!A5:D123,4,FALSE)</f>
        <v>1540.7830144748382</v>
      </c>
      <c r="M59" s="908"/>
      <c r="N59" s="291">
        <f>K59*L59</f>
        <v>1925.9787680935478</v>
      </c>
    </row>
    <row r="60" spans="1:14" ht="24.75" customHeight="1">
      <c r="B60" s="46"/>
      <c r="C60" s="317"/>
      <c r="D60" s="317"/>
      <c r="E60" s="317"/>
      <c r="F60" s="317"/>
      <c r="G60" s="317"/>
      <c r="H60" s="311"/>
      <c r="I60" s="399"/>
      <c r="J60" s="286"/>
      <c r="K60" s="279"/>
      <c r="L60" s="907"/>
      <c r="M60" s="908"/>
      <c r="N60" s="287"/>
    </row>
    <row r="61" spans="1:14">
      <c r="B61" s="46"/>
      <c r="C61" s="47"/>
      <c r="D61" s="47"/>
      <c r="E61" s="47"/>
      <c r="F61" s="47"/>
      <c r="G61" s="317"/>
      <c r="H61" s="311"/>
      <c r="I61" s="399"/>
      <c r="J61" s="286"/>
      <c r="K61" s="279"/>
      <c r="L61" s="907"/>
      <c r="M61" s="908"/>
      <c r="N61" s="291"/>
    </row>
    <row r="62" spans="1:14">
      <c r="B62" s="46"/>
      <c r="C62" s="47"/>
      <c r="D62" s="47"/>
      <c r="E62" s="47"/>
      <c r="F62" s="47"/>
      <c r="G62" s="47"/>
      <c r="H62" s="288"/>
      <c r="I62" s="279"/>
      <c r="J62" s="279"/>
      <c r="K62" s="279"/>
      <c r="L62" s="907"/>
      <c r="M62" s="908"/>
      <c r="N62" s="291"/>
    </row>
    <row r="63" spans="1:14">
      <c r="B63" s="46"/>
      <c r="C63" s="47"/>
      <c r="D63" s="47"/>
      <c r="E63" s="47"/>
      <c r="F63" s="47"/>
      <c r="G63" s="47"/>
      <c r="H63" s="288"/>
      <c r="I63" s="279"/>
      <c r="J63" s="279"/>
      <c r="K63" s="279"/>
      <c r="L63" s="907"/>
      <c r="M63" s="908"/>
      <c r="N63" s="291"/>
    </row>
    <row r="64" spans="1:14" ht="15.75" thickBot="1">
      <c r="B64" s="465"/>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SUM(N59:N64)</f>
        <v>1925.9787680935478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73653.519999082375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14730.703999816476</v>
      </c>
      <c r="M83" s="856"/>
      <c r="N83" s="51"/>
    </row>
    <row r="84" spans="1:14">
      <c r="B84" s="89" t="s">
        <v>973</v>
      </c>
      <c r="C84" s="90"/>
      <c r="D84" s="90"/>
      <c r="E84" s="90"/>
      <c r="F84" s="90"/>
      <c r="G84" s="90"/>
      <c r="H84" s="90"/>
      <c r="I84" s="87"/>
      <c r="J84" s="88"/>
      <c r="K84" s="304">
        <v>0.05</v>
      </c>
      <c r="L84" s="855">
        <f>N78*K84</f>
        <v>3682.6759999541191</v>
      </c>
      <c r="M84" s="856"/>
      <c r="N84" s="51"/>
    </row>
    <row r="85" spans="1:14" ht="15.75" thickBot="1">
      <c r="B85" s="91" t="s">
        <v>974</v>
      </c>
      <c r="C85" s="92"/>
      <c r="D85" s="92"/>
      <c r="E85" s="92"/>
      <c r="F85" s="92"/>
      <c r="G85" s="92"/>
      <c r="H85" s="92"/>
      <c r="I85" s="93"/>
      <c r="J85" s="94"/>
      <c r="K85" s="305">
        <v>0.05</v>
      </c>
      <c r="L85" s="857">
        <f>N78*K85</f>
        <v>3682.6759999541191</v>
      </c>
      <c r="M85" s="858"/>
      <c r="N85" s="51"/>
    </row>
    <row r="86" spans="1:14" ht="15.75" thickBot="1">
      <c r="B86" s="820" t="s">
        <v>953</v>
      </c>
      <c r="C86" s="821"/>
      <c r="D86" s="821"/>
      <c r="E86" s="821"/>
      <c r="F86" s="821"/>
      <c r="G86" s="821"/>
      <c r="H86" s="821"/>
      <c r="I86" s="821"/>
      <c r="J86" s="821"/>
      <c r="K86" s="821"/>
      <c r="L86" s="821"/>
      <c r="M86" s="822"/>
      <c r="N86" s="52">
        <f>L83+L84+L85</f>
        <v>22096.055999724711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ROUND((N78+N86),0)</f>
        <v>95750</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129</v>
      </c>
      <c r="B36" s="869" t="str">
        <f>VLOOKUP(A36,EQUIPOS!A6:D186,3,FALSE)</f>
        <v xml:space="preserve">Buldozer, Potencia al volante de 140 HP, motor de 2200 RPM, longitud de hoja 4,80m. </v>
      </c>
      <c r="C36" s="870"/>
      <c r="D36" s="870"/>
      <c r="E36" s="870"/>
      <c r="F36" s="870"/>
      <c r="G36" s="870"/>
      <c r="H36" s="871"/>
      <c r="I36" s="267"/>
      <c r="J36" s="268"/>
      <c r="K36" s="269">
        <f>VLOOKUP(A36,EQUIPOS!A6:D186,4,FALSE)</f>
        <v>283084.52491995314</v>
      </c>
      <c r="L36" s="270"/>
      <c r="M36" s="271">
        <v>45</v>
      </c>
      <c r="N36" s="272">
        <f>K36/M36</f>
        <v>6290.7672204434029</v>
      </c>
    </row>
    <row r="37" spans="1:14">
      <c r="A37" s="113" t="s">
        <v>152</v>
      </c>
      <c r="B37" s="869" t="str">
        <f>VLOOKUP(A37,EQUIPOS!A7:D187,3,FALSE)</f>
        <v xml:space="preserve">Carrotanque de agua(1000 Galones) </v>
      </c>
      <c r="C37" s="870"/>
      <c r="D37" s="870"/>
      <c r="E37" s="870"/>
      <c r="F37" s="870"/>
      <c r="G37" s="870"/>
      <c r="H37" s="871"/>
      <c r="I37" s="267"/>
      <c r="J37" s="268"/>
      <c r="K37" s="269">
        <f>VLOOKUP(A37,EQUIPOS!A7:D187,4,FALSE)</f>
        <v>91216.480854141846</v>
      </c>
      <c r="L37" s="270"/>
      <c r="M37" s="271">
        <v>45</v>
      </c>
      <c r="N37" s="272">
        <f>K37/M37</f>
        <v>2027.0329078698187</v>
      </c>
    </row>
    <row r="38" spans="1:14">
      <c r="A38" t="s">
        <v>269</v>
      </c>
      <c r="B38" s="869" t="str">
        <f>VLOOKUP(A38,EQUIPOS!A8:D188,3,FALSE)</f>
        <v>Motoniveladora  potencia 215 HP, ancho de cuchilla 4,27 m, peso 18 ton.</v>
      </c>
      <c r="C38" s="870"/>
      <c r="D38" s="870"/>
      <c r="E38" s="870"/>
      <c r="F38" s="870"/>
      <c r="G38" s="870"/>
      <c r="H38" s="871"/>
      <c r="I38" s="267"/>
      <c r="J38" s="268"/>
      <c r="K38" s="269">
        <f>VLOOKUP(A38,EQUIPOS!A8:D188,4,FALSE)</f>
        <v>195736.84593058183</v>
      </c>
      <c r="L38" s="270"/>
      <c r="M38" s="271">
        <v>45</v>
      </c>
      <c r="N38" s="272">
        <f>K38/M38</f>
        <v>4349.7076873462629</v>
      </c>
    </row>
    <row r="39" spans="1:14">
      <c r="A39" t="s">
        <v>365</v>
      </c>
      <c r="B39" s="869" t="str">
        <f>VLOOKUP(A39,EQUIPOS!A9:D189,3,FALSE)</f>
        <v xml:space="preserve">Vibrocompatador, potencia 153 HP, peso 10 Ton. </v>
      </c>
      <c r="C39" s="870"/>
      <c r="D39" s="870"/>
      <c r="E39" s="870"/>
      <c r="F39" s="870"/>
      <c r="G39" s="870"/>
      <c r="H39" s="871"/>
      <c r="I39" s="872"/>
      <c r="J39" s="873"/>
      <c r="K39" s="269">
        <f>VLOOKUP(A39,EQUIPOS!A9:D189,4,FALSE)</f>
        <v>172996.48569014197</v>
      </c>
      <c r="L39" s="874">
        <v>45</v>
      </c>
      <c r="M39" s="875"/>
      <c r="N39" s="272">
        <f>K39/L39</f>
        <v>3844.3663486698215</v>
      </c>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12.881512978578222</v>
      </c>
    </row>
    <row r="43" spans="1:14" ht="15.75" thickBot="1">
      <c r="B43" s="820" t="s">
        <v>953</v>
      </c>
      <c r="C43" s="821"/>
      <c r="D43" s="821"/>
      <c r="E43" s="821"/>
      <c r="F43" s="821"/>
      <c r="G43" s="821"/>
      <c r="H43" s="821"/>
      <c r="I43" s="821"/>
      <c r="J43" s="821"/>
      <c r="K43" s="821"/>
      <c r="L43" s="821"/>
      <c r="M43" s="822"/>
      <c r="N43" s="394">
        <f>SUM(N36:N42)</f>
        <v>16524.755677307887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57578.184762660145</v>
      </c>
      <c r="N48" s="272">
        <f>K48*M48</f>
        <v>71972.730953325183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71972.730953325183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7">
        <f>VLOOKUP(A59,TRANSPORTE!A5:D123,4,FALSE)</f>
        <v>988.51636113438963</v>
      </c>
      <c r="M59" s="908"/>
      <c r="N59" s="291">
        <f>K59*L59</f>
        <v>1235.645451417987</v>
      </c>
    </row>
    <row r="60" spans="1:14" ht="24.75" customHeight="1">
      <c r="B60" s="46"/>
      <c r="C60" s="317"/>
      <c r="D60" s="317"/>
      <c r="E60" s="317"/>
      <c r="F60" s="317"/>
      <c r="G60" s="317"/>
      <c r="H60" s="311"/>
      <c r="I60" s="399"/>
      <c r="J60" s="286"/>
      <c r="K60" s="279"/>
      <c r="L60" s="907"/>
      <c r="M60" s="908"/>
      <c r="N60" s="287"/>
    </row>
    <row r="61" spans="1:14">
      <c r="B61" s="46"/>
      <c r="C61" s="47"/>
      <c r="D61" s="47"/>
      <c r="E61" s="47"/>
      <c r="F61" s="47"/>
      <c r="G61" s="317"/>
      <c r="H61" s="311"/>
      <c r="I61" s="399"/>
      <c r="J61" s="286"/>
      <c r="K61" s="279"/>
      <c r="L61" s="907"/>
      <c r="M61" s="908"/>
      <c r="N61" s="291"/>
    </row>
    <row r="62" spans="1:14">
      <c r="B62" s="46"/>
      <c r="C62" s="47"/>
      <c r="D62" s="47"/>
      <c r="E62" s="47"/>
      <c r="F62" s="47"/>
      <c r="G62" s="47"/>
      <c r="H62" s="288"/>
      <c r="I62" s="279"/>
      <c r="J62" s="279"/>
      <c r="K62" s="279"/>
      <c r="L62" s="907"/>
      <c r="M62" s="908"/>
      <c r="N62" s="291"/>
    </row>
    <row r="63" spans="1:14">
      <c r="B63" s="46"/>
      <c r="C63" s="47"/>
      <c r="D63" s="47"/>
      <c r="E63" s="47"/>
      <c r="F63" s="47"/>
      <c r="G63" s="47"/>
      <c r="H63" s="288"/>
      <c r="I63" s="279"/>
      <c r="J63" s="279"/>
      <c r="K63" s="279"/>
      <c r="L63" s="907"/>
      <c r="M63" s="908"/>
      <c r="N63" s="291"/>
    </row>
    <row r="64" spans="1:14" ht="15.75" thickBot="1">
      <c r="B64" s="465"/>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SUM(N59:N64)</f>
        <v>1235.645451417987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90377.207730979964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18075.441546195994</v>
      </c>
      <c r="M83" s="856"/>
      <c r="N83" s="51"/>
    </row>
    <row r="84" spans="1:14">
      <c r="B84" s="89" t="s">
        <v>973</v>
      </c>
      <c r="C84" s="90"/>
      <c r="D84" s="90"/>
      <c r="E84" s="90"/>
      <c r="F84" s="90"/>
      <c r="G84" s="90"/>
      <c r="H84" s="90"/>
      <c r="I84" s="87"/>
      <c r="J84" s="88"/>
      <c r="K84" s="304">
        <v>0.05</v>
      </c>
      <c r="L84" s="855">
        <f>N78*K84</f>
        <v>4518.8603865489986</v>
      </c>
      <c r="M84" s="856"/>
      <c r="N84" s="51"/>
    </row>
    <row r="85" spans="1:14" ht="15.75" thickBot="1">
      <c r="B85" s="91" t="s">
        <v>974</v>
      </c>
      <c r="C85" s="92"/>
      <c r="D85" s="92"/>
      <c r="E85" s="92"/>
      <c r="F85" s="92"/>
      <c r="G85" s="92"/>
      <c r="H85" s="92"/>
      <c r="I85" s="93"/>
      <c r="J85" s="94"/>
      <c r="K85" s="305">
        <v>0.05</v>
      </c>
      <c r="L85" s="857">
        <f>N78*K85</f>
        <v>4518.8603865489986</v>
      </c>
      <c r="M85" s="858"/>
      <c r="N85" s="51"/>
    </row>
    <row r="86" spans="1:14" ht="15.75" thickBot="1">
      <c r="B86" s="820" t="s">
        <v>953</v>
      </c>
      <c r="C86" s="821"/>
      <c r="D86" s="821"/>
      <c r="E86" s="821"/>
      <c r="F86" s="821"/>
      <c r="G86" s="821"/>
      <c r="H86" s="821"/>
      <c r="I86" s="821"/>
      <c r="J86" s="821"/>
      <c r="K86" s="821"/>
      <c r="L86" s="821"/>
      <c r="M86" s="822"/>
      <c r="N86" s="52">
        <f>L83+L84+L85</f>
        <v>27113.162319293995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117490.37005027395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129</v>
      </c>
      <c r="B36" s="869" t="str">
        <f>VLOOKUP(A36,EQUIPOS!A6:D186,3,FALSE)</f>
        <v xml:space="preserve">Buldozer, Potencia al volante de 140 HP, motor de 2200 RPM, longitud de hoja 4,80m. </v>
      </c>
      <c r="C36" s="870"/>
      <c r="D36" s="870"/>
      <c r="E36" s="870"/>
      <c r="F36" s="870"/>
      <c r="G36" s="870"/>
      <c r="H36" s="871"/>
      <c r="I36" s="267"/>
      <c r="J36" s="268"/>
      <c r="K36" s="269">
        <f>VLOOKUP(A36,EQUIPOS!A6:D186,4,FALSE)</f>
        <v>283084.52491995314</v>
      </c>
      <c r="L36" s="270"/>
      <c r="M36" s="271">
        <v>45</v>
      </c>
      <c r="N36" s="272">
        <f>K36/M36</f>
        <v>6290.7672204434029</v>
      </c>
    </row>
    <row r="37" spans="1:14">
      <c r="A37" s="113" t="s">
        <v>152</v>
      </c>
      <c r="B37" s="869" t="str">
        <f>VLOOKUP(A37,EQUIPOS!A7:D187,3,FALSE)</f>
        <v xml:space="preserve">Carrotanque de agua(1000 Galones) </v>
      </c>
      <c r="C37" s="870"/>
      <c r="D37" s="870"/>
      <c r="E37" s="870"/>
      <c r="F37" s="870"/>
      <c r="G37" s="870"/>
      <c r="H37" s="871"/>
      <c r="I37" s="267"/>
      <c r="J37" s="268"/>
      <c r="K37" s="269">
        <f>VLOOKUP(A37,EQUIPOS!A7:D187,4,FALSE)</f>
        <v>91216.480854141846</v>
      </c>
      <c r="L37" s="270"/>
      <c r="M37" s="271">
        <v>45</v>
      </c>
      <c r="N37" s="272">
        <f>K37/M37</f>
        <v>2027.0329078698187</v>
      </c>
    </row>
    <row r="38" spans="1:14">
      <c r="A38" t="s">
        <v>269</v>
      </c>
      <c r="B38" s="869" t="str">
        <f>VLOOKUP(A38,EQUIPOS!A8:D188,3,FALSE)</f>
        <v>Motoniveladora  potencia 215 HP, ancho de cuchilla 4,27 m, peso 18 ton.</v>
      </c>
      <c r="C38" s="870"/>
      <c r="D38" s="870"/>
      <c r="E38" s="870"/>
      <c r="F38" s="870"/>
      <c r="G38" s="870"/>
      <c r="H38" s="871"/>
      <c r="I38" s="267"/>
      <c r="J38" s="268"/>
      <c r="K38" s="269">
        <f>VLOOKUP(A38,EQUIPOS!A8:D188,4,FALSE)</f>
        <v>195736.84593058183</v>
      </c>
      <c r="L38" s="270"/>
      <c r="M38" s="271">
        <v>45</v>
      </c>
      <c r="N38" s="272">
        <f>K38/M38</f>
        <v>4349.7076873462629</v>
      </c>
    </row>
    <row r="39" spans="1:14">
      <c r="A39" t="s">
        <v>365</v>
      </c>
      <c r="B39" s="869" t="str">
        <f>VLOOKUP(A39,EQUIPOS!A9:D189,3,FALSE)</f>
        <v xml:space="preserve">Vibrocompatador, potencia 153 HP, peso 10 Ton. </v>
      </c>
      <c r="C39" s="870"/>
      <c r="D39" s="870"/>
      <c r="E39" s="870"/>
      <c r="F39" s="870"/>
      <c r="G39" s="870"/>
      <c r="H39" s="871"/>
      <c r="I39" s="872"/>
      <c r="J39" s="873"/>
      <c r="K39" s="269">
        <f>VLOOKUP(A39,EQUIPOS!A9:D189,4,FALSE)</f>
        <v>172996.48569014197</v>
      </c>
      <c r="L39" s="874">
        <v>45</v>
      </c>
      <c r="M39" s="875"/>
      <c r="N39" s="272">
        <f>K39/L39</f>
        <v>3844.3663486698215</v>
      </c>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t="s">
        <v>952</v>
      </c>
      <c r="C42" s="870"/>
      <c r="D42" s="870"/>
      <c r="E42" s="870"/>
      <c r="F42" s="870"/>
      <c r="G42" s="870"/>
      <c r="H42" s="871"/>
      <c r="I42" s="879"/>
      <c r="J42" s="880"/>
      <c r="K42" s="41"/>
      <c r="L42" s="881">
        <v>0.02</v>
      </c>
      <c r="M42" s="882"/>
      <c r="N42" s="105">
        <f>N76*L42</f>
        <v>12.881512978578222</v>
      </c>
    </row>
    <row r="43" spans="1:14" ht="15.75" thickBot="1">
      <c r="B43" s="820" t="s">
        <v>953</v>
      </c>
      <c r="C43" s="821"/>
      <c r="D43" s="821"/>
      <c r="E43" s="821"/>
      <c r="F43" s="821"/>
      <c r="G43" s="821"/>
      <c r="H43" s="821"/>
      <c r="I43" s="821"/>
      <c r="J43" s="821"/>
      <c r="K43" s="821"/>
      <c r="L43" s="821"/>
      <c r="M43" s="822"/>
      <c r="N43" s="394">
        <f>SUM(N36:N42)</f>
        <v>16524.755677307887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76161.720720986443</v>
      </c>
      <c r="N48" s="272">
        <f>K48*M48</f>
        <v>95202.15090123305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95202.15090123305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7">
        <f>VLOOKUP(A59,TRANSPORTE!A5:D123,4,FALSE)</f>
        <v>988.51636113438963</v>
      </c>
      <c r="M59" s="908"/>
      <c r="N59" s="291">
        <f>K59*L59</f>
        <v>1235.645451417987</v>
      </c>
    </row>
    <row r="60" spans="1:14" ht="24.75" customHeight="1">
      <c r="B60" s="46"/>
      <c r="C60" s="317"/>
      <c r="D60" s="317"/>
      <c r="E60" s="317"/>
      <c r="F60" s="317"/>
      <c r="G60" s="317"/>
      <c r="H60" s="311"/>
      <c r="I60" s="399"/>
      <c r="J60" s="286"/>
      <c r="K60" s="279"/>
      <c r="L60" s="907"/>
      <c r="M60" s="908"/>
      <c r="N60" s="287"/>
    </row>
    <row r="61" spans="1:14">
      <c r="B61" s="46"/>
      <c r="C61" s="47"/>
      <c r="D61" s="47"/>
      <c r="E61" s="47"/>
      <c r="F61" s="47"/>
      <c r="G61" s="317"/>
      <c r="H61" s="311"/>
      <c r="I61" s="399"/>
      <c r="J61" s="286"/>
      <c r="K61" s="279"/>
      <c r="L61" s="907"/>
      <c r="M61" s="908"/>
      <c r="N61" s="291"/>
    </row>
    <row r="62" spans="1:14">
      <c r="B62" s="46"/>
      <c r="C62" s="47"/>
      <c r="D62" s="47"/>
      <c r="E62" s="47"/>
      <c r="F62" s="47"/>
      <c r="G62" s="47"/>
      <c r="H62" s="288"/>
      <c r="I62" s="279"/>
      <c r="J62" s="279"/>
      <c r="K62" s="279"/>
      <c r="L62" s="907"/>
      <c r="M62" s="908"/>
      <c r="N62" s="291"/>
    </row>
    <row r="63" spans="1:14">
      <c r="B63" s="46"/>
      <c r="C63" s="47"/>
      <c r="D63" s="47"/>
      <c r="E63" s="47"/>
      <c r="F63" s="47"/>
      <c r="G63" s="47"/>
      <c r="H63" s="288"/>
      <c r="I63" s="279"/>
      <c r="J63" s="279"/>
      <c r="K63" s="279"/>
      <c r="L63" s="907"/>
      <c r="M63" s="908"/>
      <c r="N63" s="291"/>
    </row>
    <row r="64" spans="1:14" ht="15.75" thickBot="1">
      <c r="B64" s="465"/>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SUM(N59:N64)</f>
        <v>1235.645451417987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113606.62767888783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22721.325535777567</v>
      </c>
      <c r="M83" s="856"/>
      <c r="N83" s="51"/>
    </row>
    <row r="84" spans="1:14">
      <c r="B84" s="89" t="s">
        <v>973</v>
      </c>
      <c r="C84" s="90"/>
      <c r="D84" s="90"/>
      <c r="E84" s="90"/>
      <c r="F84" s="90"/>
      <c r="G84" s="90"/>
      <c r="H84" s="90"/>
      <c r="I84" s="87"/>
      <c r="J84" s="88"/>
      <c r="K84" s="304">
        <v>0.05</v>
      </c>
      <c r="L84" s="855">
        <f>N78*K84</f>
        <v>5680.3313839443917</v>
      </c>
      <c r="M84" s="856"/>
      <c r="N84" s="51"/>
    </row>
    <row r="85" spans="1:14" ht="15.75" thickBot="1">
      <c r="B85" s="91" t="s">
        <v>974</v>
      </c>
      <c r="C85" s="92"/>
      <c r="D85" s="92"/>
      <c r="E85" s="92"/>
      <c r="F85" s="92"/>
      <c r="G85" s="92"/>
      <c r="H85" s="92"/>
      <c r="I85" s="93"/>
      <c r="J85" s="94"/>
      <c r="K85" s="305">
        <v>0.05</v>
      </c>
      <c r="L85" s="857">
        <f>N78*K85</f>
        <v>5680.3313839443917</v>
      </c>
      <c r="M85" s="858"/>
      <c r="N85" s="51"/>
    </row>
    <row r="86" spans="1:14" ht="15.75" thickBot="1">
      <c r="B86" s="820" t="s">
        <v>953</v>
      </c>
      <c r="C86" s="821"/>
      <c r="D86" s="821"/>
      <c r="E86" s="821"/>
      <c r="F86" s="821"/>
      <c r="G86" s="821"/>
      <c r="H86" s="821"/>
      <c r="I86" s="821"/>
      <c r="J86" s="821"/>
      <c r="K86" s="821"/>
      <c r="L86" s="821"/>
      <c r="M86" s="822"/>
      <c r="N86" s="52">
        <f>L83+L84+L85</f>
        <v>34081.988303666352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147688.61598255418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129</v>
      </c>
      <c r="B36" s="869" t="str">
        <f>VLOOKUP(A36,EQUIPOS!A6:D154,3,FALSE)</f>
        <v xml:space="preserve">Buldozer, Potencia al volante de 140 HP, motor de 2200 RPM, longitud de hoja 4,80m. </v>
      </c>
      <c r="C36" s="870"/>
      <c r="D36" s="870"/>
      <c r="E36" s="870"/>
      <c r="F36" s="870"/>
      <c r="G36" s="870"/>
      <c r="H36" s="871"/>
      <c r="I36" s="267"/>
      <c r="J36" s="268"/>
      <c r="K36" s="269">
        <f>VLOOKUP(A36,EQUIPOS!A6:D163,4,FALSE)</f>
        <v>283084.52491995314</v>
      </c>
      <c r="L36" s="270"/>
      <c r="M36" s="271">
        <v>400</v>
      </c>
      <c r="N36" s="272">
        <f>K36/M36</f>
        <v>707.71131229988282</v>
      </c>
    </row>
    <row r="37" spans="1:14">
      <c r="A37" s="113" t="s">
        <v>152</v>
      </c>
      <c r="B37" s="869" t="str">
        <f>VLOOKUP(A37,EQUIPOS!A7:D154,3,FALSE)</f>
        <v xml:space="preserve">Carrotanque de agua(1000 Galones) </v>
      </c>
      <c r="C37" s="870"/>
      <c r="D37" s="870"/>
      <c r="E37" s="870"/>
      <c r="F37" s="870"/>
      <c r="G37" s="870"/>
      <c r="H37" s="871"/>
      <c r="I37" s="267"/>
      <c r="J37" s="268"/>
      <c r="K37" s="269">
        <f>VLOOKUP(A37,EQUIPOS!A7:D164,4,FALSE)</f>
        <v>91216.480854141846</v>
      </c>
      <c r="L37" s="270"/>
      <c r="M37" s="271">
        <v>200</v>
      </c>
      <c r="N37" s="272">
        <f>K37/M37</f>
        <v>456.08240427070922</v>
      </c>
    </row>
    <row r="38" spans="1:14">
      <c r="A38" t="s">
        <v>269</v>
      </c>
      <c r="B38" s="869" t="str">
        <f>VLOOKUP(A38,EQUIPOS!A8:D154,3,FALSE)</f>
        <v>Motoniveladora  potencia 215 HP, ancho de cuchilla 4,27 m, peso 18 ton.</v>
      </c>
      <c r="C38" s="870"/>
      <c r="D38" s="870"/>
      <c r="E38" s="870"/>
      <c r="F38" s="870"/>
      <c r="G38" s="870"/>
      <c r="H38" s="871"/>
      <c r="I38" s="267"/>
      <c r="J38" s="268"/>
      <c r="K38" s="269">
        <f>VLOOKUP(A38,EQUIPOS!A8:D165,4,FALSE)</f>
        <v>195736.84593058183</v>
      </c>
      <c r="L38" s="270"/>
      <c r="M38" s="271">
        <v>200</v>
      </c>
      <c r="N38" s="272">
        <f>K38/M38</f>
        <v>978.68422965290915</v>
      </c>
    </row>
    <row r="39" spans="1:14">
      <c r="A39" t="s">
        <v>365</v>
      </c>
      <c r="B39" s="869" t="str">
        <f>VLOOKUP(A39,EQUIPOS!A9:D155,3,FALSE)</f>
        <v xml:space="preserve">Vibrocompatador, potencia 153 HP, peso 10 Ton. </v>
      </c>
      <c r="C39" s="870"/>
      <c r="D39" s="870"/>
      <c r="E39" s="870"/>
      <c r="F39" s="870"/>
      <c r="G39" s="870"/>
      <c r="H39" s="871"/>
      <c r="I39" s="872"/>
      <c r="J39" s="873"/>
      <c r="K39" s="269">
        <f>VLOOKUP(A39,EQUIPOS!A9:D166,4,FALSE)</f>
        <v>172996.48569014197</v>
      </c>
      <c r="L39" s="874">
        <v>200</v>
      </c>
      <c r="M39" s="875"/>
      <c r="N39" s="272">
        <f>K39/L39</f>
        <v>864.9824284507099</v>
      </c>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0.02</v>
      </c>
      <c r="N41" s="344">
        <f>N76*M41</f>
        <v>2.8983404201801002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3010.3587150943908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144.917021009005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3155.275736103396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631.05514722067926</v>
      </c>
      <c r="M83" s="856"/>
      <c r="N83" s="51"/>
    </row>
    <row r="84" spans="1:14">
      <c r="B84" s="89" t="s">
        <v>973</v>
      </c>
      <c r="C84" s="90"/>
      <c r="D84" s="90"/>
      <c r="E84" s="90"/>
      <c r="F84" s="90"/>
      <c r="G84" s="90"/>
      <c r="H84" s="90"/>
      <c r="I84" s="87"/>
      <c r="J84" s="88"/>
      <c r="K84" s="304">
        <v>0.05</v>
      </c>
      <c r="L84" s="855">
        <f>N78*K84</f>
        <v>157.76378680516981</v>
      </c>
      <c r="M84" s="856"/>
      <c r="N84" s="51"/>
    </row>
    <row r="85" spans="1:14" ht="15.75" thickBot="1">
      <c r="B85" s="91" t="s">
        <v>974</v>
      </c>
      <c r="C85" s="92"/>
      <c r="D85" s="92"/>
      <c r="E85" s="92"/>
      <c r="F85" s="92"/>
      <c r="G85" s="92"/>
      <c r="H85" s="92"/>
      <c r="I85" s="93"/>
      <c r="J85" s="94"/>
      <c r="K85" s="305">
        <v>0.05</v>
      </c>
      <c r="L85" s="857">
        <f>N78*K85</f>
        <v>157.76378680516981</v>
      </c>
      <c r="M85" s="858"/>
      <c r="N85" s="51"/>
    </row>
    <row r="86" spans="1:14" ht="15.75" thickBot="1">
      <c r="B86" s="820" t="s">
        <v>953</v>
      </c>
      <c r="C86" s="821"/>
      <c r="D86" s="821"/>
      <c r="E86" s="821"/>
      <c r="F86" s="821"/>
      <c r="G86" s="821"/>
      <c r="H86" s="821"/>
      <c r="I86" s="821"/>
      <c r="J86" s="821"/>
      <c r="K86" s="821"/>
      <c r="L86" s="821"/>
      <c r="M86" s="822"/>
      <c r="N86" s="52">
        <f>L83+L84+L85</f>
        <v>946.58272083101895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4101.8584569344148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2.31867233614408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9705.2950214155808</v>
      </c>
      <c r="N48" s="272">
        <f>K48*M48</f>
        <v>11646.354025698696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11646.354025698696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231.86723361440798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11880.539931649248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2376.1079863298496</v>
      </c>
      <c r="M83" s="856"/>
      <c r="N83" s="51"/>
    </row>
    <row r="84" spans="1:14">
      <c r="B84" s="89" t="s">
        <v>973</v>
      </c>
      <c r="C84" s="90"/>
      <c r="D84" s="90"/>
      <c r="E84" s="90"/>
      <c r="F84" s="90"/>
      <c r="G84" s="90"/>
      <c r="H84" s="90"/>
      <c r="I84" s="87"/>
      <c r="J84" s="88"/>
      <c r="K84" s="304">
        <v>0.05</v>
      </c>
      <c r="L84" s="855">
        <f>N78*K84</f>
        <v>594.0269965824624</v>
      </c>
      <c r="M84" s="856"/>
      <c r="N84" s="51"/>
    </row>
    <row r="85" spans="1:14" ht="15.75" thickBot="1">
      <c r="B85" s="91" t="s">
        <v>974</v>
      </c>
      <c r="C85" s="92"/>
      <c r="D85" s="92"/>
      <c r="E85" s="92"/>
      <c r="F85" s="92"/>
      <c r="G85" s="92"/>
      <c r="H85" s="92"/>
      <c r="I85" s="93"/>
      <c r="J85" s="94"/>
      <c r="K85" s="305">
        <v>0.05</v>
      </c>
      <c r="L85" s="857">
        <f>N78*K85</f>
        <v>594.0269965824624</v>
      </c>
      <c r="M85" s="858"/>
      <c r="N85" s="51"/>
    </row>
    <row r="86" spans="1:14" ht="15.75" thickBot="1">
      <c r="B86" s="820" t="s">
        <v>953</v>
      </c>
      <c r="C86" s="821"/>
      <c r="D86" s="821"/>
      <c r="E86" s="821"/>
      <c r="F86" s="821"/>
      <c r="G86" s="821"/>
      <c r="H86" s="821"/>
      <c r="I86" s="821"/>
      <c r="J86" s="821"/>
      <c r="K86" s="821"/>
      <c r="L86" s="821"/>
      <c r="M86" s="822"/>
      <c r="N86" s="52">
        <f>L83+L84+L85</f>
        <v>3564.1619794947742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15444.701911144022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2.31867233614408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231.86723361440798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1163.9091811901105</v>
      </c>
      <c r="M83" s="856"/>
      <c r="N83" s="51"/>
    </row>
    <row r="84" spans="1:14">
      <c r="B84" s="89" t="s">
        <v>973</v>
      </c>
      <c r="C84" s="90"/>
      <c r="D84" s="90"/>
      <c r="E84" s="90"/>
      <c r="F84" s="90"/>
      <c r="G84" s="90"/>
      <c r="H84" s="90"/>
      <c r="I84" s="87"/>
      <c r="J84" s="88"/>
      <c r="K84" s="304">
        <v>0.05</v>
      </c>
      <c r="L84" s="855">
        <f>N78*K84</f>
        <v>290.97729529752763</v>
      </c>
      <c r="M84" s="856"/>
      <c r="N84" s="51"/>
    </row>
    <row r="85" spans="1:14" ht="15.75" thickBot="1">
      <c r="B85" s="91" t="s">
        <v>974</v>
      </c>
      <c r="C85" s="92"/>
      <c r="D85" s="92"/>
      <c r="E85" s="92"/>
      <c r="F85" s="92"/>
      <c r="G85" s="92"/>
      <c r="H85" s="92"/>
      <c r="I85" s="93"/>
      <c r="J85" s="94"/>
      <c r="K85" s="305">
        <v>0.05</v>
      </c>
      <c r="L85" s="857">
        <f>N78*K85</f>
        <v>290.97729529752763</v>
      </c>
      <c r="M85" s="858"/>
      <c r="N85" s="51"/>
    </row>
    <row r="86" spans="1:14" ht="15.75" thickBot="1">
      <c r="B86" s="820" t="s">
        <v>953</v>
      </c>
      <c r="C86" s="821"/>
      <c r="D86" s="821"/>
      <c r="E86" s="821"/>
      <c r="F86" s="821"/>
      <c r="G86" s="821"/>
      <c r="H86" s="821"/>
      <c r="I86" s="821"/>
      <c r="J86" s="821"/>
      <c r="K86" s="821"/>
      <c r="L86" s="821"/>
      <c r="M86" s="822"/>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2.31867233614408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8205.6299696747028</v>
      </c>
      <c r="N48" s="272">
        <f>K48*M48</f>
        <v>9846.755963609643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9846.755963609643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231.86723361440798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10080.941869560194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2016.188373912039</v>
      </c>
      <c r="M83" s="856"/>
      <c r="N83" s="51"/>
    </row>
    <row r="84" spans="1:14">
      <c r="B84" s="89" t="s">
        <v>973</v>
      </c>
      <c r="C84" s="90"/>
      <c r="D84" s="90"/>
      <c r="E84" s="90"/>
      <c r="F84" s="90"/>
      <c r="G84" s="90"/>
      <c r="H84" s="90"/>
      <c r="I84" s="87"/>
      <c r="J84" s="88"/>
      <c r="K84" s="304">
        <v>0.05</v>
      </c>
      <c r="L84" s="855">
        <f>N78*K84</f>
        <v>504.04709347800974</v>
      </c>
      <c r="M84" s="856"/>
      <c r="N84" s="51"/>
    </row>
    <row r="85" spans="1:14" ht="15.75" thickBot="1">
      <c r="B85" s="91" t="s">
        <v>974</v>
      </c>
      <c r="C85" s="92"/>
      <c r="D85" s="92"/>
      <c r="E85" s="92"/>
      <c r="F85" s="92"/>
      <c r="G85" s="92"/>
      <c r="H85" s="92"/>
      <c r="I85" s="93"/>
      <c r="J85" s="94"/>
      <c r="K85" s="305">
        <v>0.05</v>
      </c>
      <c r="L85" s="857">
        <f>N78*K85</f>
        <v>504.04709347800974</v>
      </c>
      <c r="M85" s="858"/>
      <c r="N85" s="51"/>
    </row>
    <row r="86" spans="1:14" ht="15.75" thickBot="1">
      <c r="B86" s="820" t="s">
        <v>953</v>
      </c>
      <c r="C86" s="821"/>
      <c r="D86" s="821"/>
      <c r="E86" s="821"/>
      <c r="F86" s="821"/>
      <c r="G86" s="821"/>
      <c r="H86" s="821"/>
      <c r="I86" s="821"/>
      <c r="J86" s="821"/>
      <c r="K86" s="821"/>
      <c r="L86" s="821"/>
      <c r="M86" s="822"/>
      <c r="N86" s="52">
        <f>L83+L84+L85</f>
        <v>3024.2825608680582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13105.224430428252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2.31867233614408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16924.951177221839</v>
      </c>
      <c r="N48" s="272">
        <f>K48*M48</f>
        <v>22002.436530388393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22002.436530388393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231.86723361440798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22236.622436338945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4447.3244872677888</v>
      </c>
      <c r="M83" s="856"/>
      <c r="N83" s="51"/>
    </row>
    <row r="84" spans="1:14">
      <c r="B84" s="89" t="s">
        <v>973</v>
      </c>
      <c r="C84" s="90"/>
      <c r="D84" s="90"/>
      <c r="E84" s="90"/>
      <c r="F84" s="90"/>
      <c r="G84" s="90"/>
      <c r="H84" s="90"/>
      <c r="I84" s="87"/>
      <c r="J84" s="88"/>
      <c r="K84" s="304">
        <v>0.05</v>
      </c>
      <c r="L84" s="855">
        <f>N78*K84</f>
        <v>1111.8311218169472</v>
      </c>
      <c r="M84" s="856"/>
      <c r="N84" s="51"/>
    </row>
    <row r="85" spans="1:14" ht="15.75" thickBot="1">
      <c r="B85" s="91" t="s">
        <v>974</v>
      </c>
      <c r="C85" s="92"/>
      <c r="D85" s="92"/>
      <c r="E85" s="92"/>
      <c r="F85" s="92"/>
      <c r="G85" s="92"/>
      <c r="H85" s="92"/>
      <c r="I85" s="93"/>
      <c r="J85" s="94"/>
      <c r="K85" s="305">
        <v>0.05</v>
      </c>
      <c r="L85" s="857">
        <f>N78*K85</f>
        <v>1111.8311218169472</v>
      </c>
      <c r="M85" s="858"/>
      <c r="N85" s="51"/>
    </row>
    <row r="86" spans="1:14" ht="15.75" thickBot="1">
      <c r="B86" s="820" t="s">
        <v>953</v>
      </c>
      <c r="C86" s="821"/>
      <c r="D86" s="821"/>
      <c r="E86" s="821"/>
      <c r="F86" s="821"/>
      <c r="G86" s="821"/>
      <c r="H86" s="821"/>
      <c r="I86" s="821"/>
      <c r="J86" s="821"/>
      <c r="K86" s="821"/>
      <c r="L86" s="821"/>
      <c r="M86" s="822"/>
      <c r="N86" s="52">
        <f>L83+L84+L85</f>
        <v>6670.9867309016836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28907.609167240629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303</v>
      </c>
      <c r="B36" s="869" t="str">
        <f>VLOOKUP(A36,EQUIPOS!A6:D154,3,FALSE)</f>
        <v>Retrocargador, pala de 1,1 m3 de capacidad, profundidad de excavación de 4.400 mm y una altura de 5.680 mm</v>
      </c>
      <c r="C36" s="870"/>
      <c r="D36" s="870"/>
      <c r="E36" s="870"/>
      <c r="F36" s="870"/>
      <c r="G36" s="870"/>
      <c r="H36" s="871"/>
      <c r="I36" s="267"/>
      <c r="J36" s="268"/>
      <c r="K36" s="269">
        <f>VLOOKUP(A36,EQUIPOS!A6:D163,4,FALSE)</f>
        <v>188722.55205976407</v>
      </c>
      <c r="L36" s="270"/>
      <c r="M36" s="271">
        <v>250</v>
      </c>
      <c r="N36" s="272">
        <f>K36/M36</f>
        <v>754.89020823905628</v>
      </c>
    </row>
    <row r="37" spans="1:14">
      <c r="A37" s="113" t="s">
        <v>373</v>
      </c>
      <c r="B37" s="869" t="str">
        <f>VLOOKUP(A37,EQUIPOS!A7:D154,3,FALSE)</f>
        <v>Volqueta 6 m3</v>
      </c>
      <c r="C37" s="870"/>
      <c r="D37" s="870"/>
      <c r="E37" s="870"/>
      <c r="F37" s="870"/>
      <c r="G37" s="870"/>
      <c r="H37" s="871"/>
      <c r="I37" s="267"/>
      <c r="J37" s="268"/>
      <c r="K37" s="269">
        <f>VLOOKUP(A37,EQUIPOS!A7:D164,4,FALSE)</f>
        <v>65599.605106178002</v>
      </c>
      <c r="L37" s="270"/>
      <c r="M37" s="271">
        <v>250</v>
      </c>
      <c r="N37" s="272">
        <f>K37/M37</f>
        <v>262.39842042471201</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0.05</v>
      </c>
      <c r="N41" s="344">
        <f>N76*M41</f>
        <v>5.7966808403601995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1023.0853095041285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115.93361680720399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1139.0189263113325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227.8037852622665</v>
      </c>
      <c r="M83" s="856"/>
      <c r="N83" s="51"/>
    </row>
    <row r="84" spans="1:14">
      <c r="B84" s="89" t="s">
        <v>973</v>
      </c>
      <c r="C84" s="90"/>
      <c r="D84" s="90"/>
      <c r="E84" s="90"/>
      <c r="F84" s="90"/>
      <c r="G84" s="90"/>
      <c r="H84" s="90"/>
      <c r="I84" s="87"/>
      <c r="J84" s="88"/>
      <c r="K84" s="304">
        <v>0.05</v>
      </c>
      <c r="L84" s="855">
        <f>N78*K84</f>
        <v>56.950946315566625</v>
      </c>
      <c r="M84" s="856"/>
      <c r="N84" s="51"/>
    </row>
    <row r="85" spans="1:14" ht="15.75" thickBot="1">
      <c r="B85" s="91" t="s">
        <v>974</v>
      </c>
      <c r="C85" s="92"/>
      <c r="D85" s="92"/>
      <c r="E85" s="92"/>
      <c r="F85" s="92"/>
      <c r="G85" s="92"/>
      <c r="H85" s="92"/>
      <c r="I85" s="93"/>
      <c r="J85" s="94"/>
      <c r="K85" s="305">
        <v>0.05</v>
      </c>
      <c r="L85" s="857">
        <f>N78*K85</f>
        <v>56.950946315566625</v>
      </c>
      <c r="M85" s="858"/>
      <c r="N85" s="51"/>
    </row>
    <row r="86" spans="1:14" ht="15.75" thickBot="1">
      <c r="B86" s="820" t="s">
        <v>953</v>
      </c>
      <c r="C86" s="821"/>
      <c r="D86" s="821"/>
      <c r="E86" s="821"/>
      <c r="F86" s="821"/>
      <c r="G86" s="821"/>
      <c r="H86" s="821"/>
      <c r="I86" s="821"/>
      <c r="J86" s="821"/>
      <c r="K86" s="821"/>
      <c r="L86" s="821"/>
      <c r="M86" s="822"/>
      <c r="N86" s="52">
        <f>L83+L84+L85</f>
        <v>341.70567789339975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1480.7246042047323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35</v>
      </c>
      <c r="N36" s="272">
        <f>K36/M36</f>
        <v>2606.1851672611956</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35</v>
      </c>
      <c r="N37" s="272">
        <f>K37/M37</f>
        <v>5592.4813123023378</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35</v>
      </c>
      <c r="N38" s="272">
        <f>K38/M38</f>
        <v>4942.7567340040559</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0.02</v>
      </c>
      <c r="N41" s="344">
        <f>N76*M41</f>
        <v>16.561945258171999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13157.985158825761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78.340711658105462</v>
      </c>
      <c r="N48" s="272">
        <f>K48*M48</f>
        <v>1958.5177914526366</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555.1683395471963</v>
      </c>
      <c r="N49" s="272">
        <f>K49*M49</f>
        <v>44413.467163775706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46371.984955228341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828.09726290859999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60358.067376962703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12071.613475392542</v>
      </c>
      <c r="M83" s="856"/>
      <c r="N83" s="51"/>
    </row>
    <row r="84" spans="1:14">
      <c r="B84" s="89" t="s">
        <v>973</v>
      </c>
      <c r="C84" s="90"/>
      <c r="D84" s="90"/>
      <c r="E84" s="90"/>
      <c r="F84" s="90"/>
      <c r="G84" s="90"/>
      <c r="H84" s="90"/>
      <c r="I84" s="87"/>
      <c r="J84" s="88"/>
      <c r="K84" s="304">
        <v>0.05</v>
      </c>
      <c r="L84" s="855">
        <f>N78*K84</f>
        <v>3017.9033688481354</v>
      </c>
      <c r="M84" s="856"/>
      <c r="N84" s="51"/>
    </row>
    <row r="85" spans="1:14" ht="15.75" thickBot="1">
      <c r="B85" s="91" t="s">
        <v>974</v>
      </c>
      <c r="C85" s="92"/>
      <c r="D85" s="92"/>
      <c r="E85" s="92"/>
      <c r="F85" s="92"/>
      <c r="G85" s="92"/>
      <c r="H85" s="92"/>
      <c r="I85" s="93"/>
      <c r="J85" s="94"/>
      <c r="K85" s="305">
        <v>0.05</v>
      </c>
      <c r="L85" s="857">
        <f>N78*K85</f>
        <v>3017.9033688481354</v>
      </c>
      <c r="M85" s="858"/>
      <c r="N85" s="51"/>
    </row>
    <row r="86" spans="1:14" ht="15.75" thickBot="1">
      <c r="B86" s="820" t="s">
        <v>953</v>
      </c>
      <c r="C86" s="821"/>
      <c r="D86" s="821"/>
      <c r="E86" s="821"/>
      <c r="F86" s="821"/>
      <c r="G86" s="821"/>
      <c r="H86" s="821"/>
      <c r="I86" s="821"/>
      <c r="J86" s="821"/>
      <c r="K86" s="821"/>
      <c r="L86" s="821"/>
      <c r="M86" s="822"/>
      <c r="N86" s="52">
        <f>L83+L84+L85</f>
        <v>18107.420213088812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78465.487590051518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35</v>
      </c>
      <c r="N36" s="272">
        <f>K36/M36</f>
        <v>2606.1851672611956</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35</v>
      </c>
      <c r="N37" s="272">
        <f>K37/M37</f>
        <v>5592.4813123023378</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35</v>
      </c>
      <c r="N38" s="272">
        <f>K38/M38</f>
        <v>4942.7567340040559</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0.02</v>
      </c>
      <c r="N41" s="344">
        <f>N76*M41</f>
        <v>16.561945258171999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13157.985158825761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78.340711658105462</v>
      </c>
      <c r="N48" s="272">
        <f>K48*M48</f>
        <v>1958.5177914526366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1958.5177914526366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828.09726290859999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15944.600213186997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3188.9200426373995</v>
      </c>
      <c r="M83" s="856"/>
      <c r="N83" s="51"/>
    </row>
    <row r="84" spans="1:14">
      <c r="B84" s="89" t="s">
        <v>973</v>
      </c>
      <c r="C84" s="90"/>
      <c r="D84" s="90"/>
      <c r="E84" s="90"/>
      <c r="F84" s="90"/>
      <c r="G84" s="90"/>
      <c r="H84" s="90"/>
      <c r="I84" s="87"/>
      <c r="J84" s="88"/>
      <c r="K84" s="304">
        <v>0.05</v>
      </c>
      <c r="L84" s="855">
        <f>N78*K84</f>
        <v>797.23001065934989</v>
      </c>
      <c r="M84" s="856"/>
      <c r="N84" s="51"/>
    </row>
    <row r="85" spans="1:14" ht="15.75" thickBot="1">
      <c r="B85" s="91" t="s">
        <v>974</v>
      </c>
      <c r="C85" s="92"/>
      <c r="D85" s="92"/>
      <c r="E85" s="92"/>
      <c r="F85" s="92"/>
      <c r="G85" s="92"/>
      <c r="H85" s="92"/>
      <c r="I85" s="93"/>
      <c r="J85" s="94"/>
      <c r="K85" s="305">
        <v>0.05</v>
      </c>
      <c r="L85" s="857">
        <f>N78*K85</f>
        <v>797.23001065934989</v>
      </c>
      <c r="M85" s="858"/>
      <c r="N85" s="51"/>
    </row>
    <row r="86" spans="1:14" ht="15.75" thickBot="1">
      <c r="B86" s="820" t="s">
        <v>953</v>
      </c>
      <c r="C86" s="821"/>
      <c r="D86" s="821"/>
      <c r="E86" s="821"/>
      <c r="F86" s="821"/>
      <c r="G86" s="821"/>
      <c r="H86" s="821"/>
      <c r="I86" s="821"/>
      <c r="J86" s="821"/>
      <c r="K86" s="821"/>
      <c r="L86" s="821"/>
      <c r="M86" s="822"/>
      <c r="N86" s="52">
        <f>L83+L84+L85</f>
        <v>4783.3800639560995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20727.980277143099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555.1683395471963</v>
      </c>
      <c r="N48" s="272">
        <f>K48*M48</f>
        <v>555.1683395471963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555.1683395471963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1">
        <f>SUM(N70:N75)</f>
        <v>0</v>
      </c>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555.1683395471963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111.03366790943926</v>
      </c>
      <c r="M83" s="856"/>
      <c r="N83" s="51"/>
    </row>
    <row r="84" spans="1:14">
      <c r="B84" s="89" t="s">
        <v>973</v>
      </c>
      <c r="C84" s="90"/>
      <c r="D84" s="90"/>
      <c r="E84" s="90"/>
      <c r="F84" s="90"/>
      <c r="G84" s="90"/>
      <c r="H84" s="90"/>
      <c r="I84" s="87"/>
      <c r="J84" s="88"/>
      <c r="K84" s="304">
        <v>0.05</v>
      </c>
      <c r="L84" s="855">
        <f>N78*K84</f>
        <v>27.758416977359815</v>
      </c>
      <c r="M84" s="856"/>
      <c r="N84" s="51"/>
    </row>
    <row r="85" spans="1:14" ht="15.75" thickBot="1">
      <c r="B85" s="91" t="s">
        <v>974</v>
      </c>
      <c r="C85" s="92"/>
      <c r="D85" s="92"/>
      <c r="E85" s="92"/>
      <c r="F85" s="92"/>
      <c r="G85" s="92"/>
      <c r="H85" s="92"/>
      <c r="I85" s="93"/>
      <c r="J85" s="94"/>
      <c r="K85" s="305">
        <v>0.05</v>
      </c>
      <c r="L85" s="857">
        <f>N78*K85</f>
        <v>27.758416977359815</v>
      </c>
      <c r="M85" s="858"/>
      <c r="N85" s="51"/>
    </row>
    <row r="86" spans="1:14" ht="15.75" thickBot="1">
      <c r="B86" s="820" t="s">
        <v>953</v>
      </c>
      <c r="C86" s="821"/>
      <c r="D86" s="821"/>
      <c r="E86" s="821"/>
      <c r="F86" s="821"/>
      <c r="G86" s="821"/>
      <c r="H86" s="821"/>
      <c r="I86" s="821"/>
      <c r="J86" s="821"/>
      <c r="K86" s="821"/>
      <c r="L86" s="821"/>
      <c r="M86" s="822"/>
      <c r="N86" s="52">
        <f>L83+L84+L85</f>
        <v>166.55050186415889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721.71884141135524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35</v>
      </c>
      <c r="N36" s="272">
        <f>K36/M36</f>
        <v>2606.1851672611956</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35</v>
      </c>
      <c r="N37" s="272">
        <f>K37/M37</f>
        <v>5592.4813123023378</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35</v>
      </c>
      <c r="N38" s="272">
        <f>K38/M38</f>
        <v>4942.7567340040559</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0.02</v>
      </c>
      <c r="N41" s="344">
        <f>N76*M41</f>
        <v>16.561945258171999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13157.985158825761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1492.9081289209755</v>
      </c>
      <c r="N48" s="272">
        <f>K48*M48</f>
        <v>119432.65031367804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78.340711658105462</v>
      </c>
      <c r="N49" s="272">
        <f>K49*M49</f>
        <v>1958.5177914526366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121391.16810513068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828.09726290859999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135377.25052686504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27075.450105373009</v>
      </c>
      <c r="M83" s="856"/>
      <c r="N83" s="51"/>
    </row>
    <row r="84" spans="1:14">
      <c r="B84" s="89" t="s">
        <v>973</v>
      </c>
      <c r="C84" s="90"/>
      <c r="D84" s="90"/>
      <c r="E84" s="90"/>
      <c r="F84" s="90"/>
      <c r="G84" s="90"/>
      <c r="H84" s="90"/>
      <c r="I84" s="87"/>
      <c r="J84" s="88"/>
      <c r="K84" s="304">
        <v>0.05</v>
      </c>
      <c r="L84" s="855">
        <f>N78*K84</f>
        <v>6768.8625263432523</v>
      </c>
      <c r="M84" s="856"/>
      <c r="N84" s="51"/>
    </row>
    <row r="85" spans="1:14" ht="15.75" thickBot="1">
      <c r="B85" s="91" t="s">
        <v>974</v>
      </c>
      <c r="C85" s="92"/>
      <c r="D85" s="92"/>
      <c r="E85" s="92"/>
      <c r="F85" s="92"/>
      <c r="G85" s="92"/>
      <c r="H85" s="92"/>
      <c r="I85" s="93"/>
      <c r="J85" s="94"/>
      <c r="K85" s="305">
        <v>0.05</v>
      </c>
      <c r="L85" s="857">
        <f>N78*K85</f>
        <v>6768.8625263432523</v>
      </c>
      <c r="M85" s="858"/>
      <c r="N85" s="51"/>
    </row>
    <row r="86" spans="1:14" ht="15.75" thickBot="1">
      <c r="B86" s="820" t="s">
        <v>953</v>
      </c>
      <c r="C86" s="821"/>
      <c r="D86" s="821"/>
      <c r="E86" s="821"/>
      <c r="F86" s="821"/>
      <c r="G86" s="821"/>
      <c r="H86" s="821"/>
      <c r="I86" s="821"/>
      <c r="J86" s="821"/>
      <c r="K86" s="821"/>
      <c r="L86" s="821"/>
      <c r="M86" s="822"/>
      <c r="N86" s="52">
        <f>L83+L84+L85</f>
        <v>40613.175158059516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175990.42568492456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35</v>
      </c>
      <c r="N36" s="272">
        <f>K36/M36</f>
        <v>2606.1851672611956</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35</v>
      </c>
      <c r="N37" s="272">
        <f>K37/M37</f>
        <v>5592.4813123023378</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35</v>
      </c>
      <c r="N38" s="272">
        <f>K38/M38</f>
        <v>4942.7567340040559</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0.02</v>
      </c>
      <c r="N41" s="344">
        <f>N75*M41</f>
        <v>16.561945258171999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13157.985158825761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78.340711658105462</v>
      </c>
      <c r="N48" s="272">
        <f>K48*M48</f>
        <v>1958.5177914526366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1958.5177914526366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B58" s="46"/>
      <c r="C58" s="317"/>
      <c r="D58" s="317"/>
      <c r="E58" s="317"/>
      <c r="F58" s="317"/>
      <c r="G58" s="317"/>
      <c r="H58" s="311"/>
      <c r="I58" s="279"/>
      <c r="J58" s="286"/>
      <c r="K58" s="279"/>
      <c r="L58" s="907"/>
      <c r="M58" s="908"/>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820" t="s">
        <v>953</v>
      </c>
      <c r="C75" s="821"/>
      <c r="D75" s="821"/>
      <c r="E75" s="821"/>
      <c r="F75" s="821"/>
      <c r="G75" s="821"/>
      <c r="H75" s="821"/>
      <c r="I75" s="863"/>
      <c r="J75" s="863"/>
      <c r="K75" s="863"/>
      <c r="L75" s="863"/>
      <c r="M75" s="864"/>
      <c r="N75" s="301">
        <f>SUM(N69:N74)</f>
        <v>828.09726290859999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15944.600213186997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3188.9200426373995</v>
      </c>
      <c r="M82" s="856"/>
      <c r="N82" s="51"/>
    </row>
    <row r="83" spans="1:14">
      <c r="B83" s="89" t="s">
        <v>973</v>
      </c>
      <c r="C83" s="90"/>
      <c r="D83" s="90"/>
      <c r="E83" s="90"/>
      <c r="F83" s="90"/>
      <c r="G83" s="90"/>
      <c r="H83" s="90"/>
      <c r="I83" s="87"/>
      <c r="J83" s="88"/>
      <c r="K83" s="304">
        <v>0.05</v>
      </c>
      <c r="L83" s="855">
        <f>N77*K83</f>
        <v>797.23001065934989</v>
      </c>
      <c r="M83" s="856"/>
      <c r="N83" s="51"/>
    </row>
    <row r="84" spans="1:14" ht="15.75" thickBot="1">
      <c r="B84" s="91" t="s">
        <v>974</v>
      </c>
      <c r="C84" s="92"/>
      <c r="D84" s="92"/>
      <c r="E84" s="92"/>
      <c r="F84" s="92"/>
      <c r="G84" s="92"/>
      <c r="H84" s="92"/>
      <c r="I84" s="93"/>
      <c r="J84" s="94"/>
      <c r="K84" s="305">
        <v>0.05</v>
      </c>
      <c r="L84" s="857">
        <f>N77*K84</f>
        <v>797.23001065934989</v>
      </c>
      <c r="M84" s="858"/>
      <c r="N84" s="51"/>
    </row>
    <row r="85" spans="1:14" ht="15.75" thickBot="1">
      <c r="B85" s="820" t="s">
        <v>953</v>
      </c>
      <c r="C85" s="821"/>
      <c r="D85" s="821"/>
      <c r="E85" s="821"/>
      <c r="F85" s="821"/>
      <c r="G85" s="821"/>
      <c r="H85" s="821"/>
      <c r="I85" s="821"/>
      <c r="J85" s="821"/>
      <c r="K85" s="821"/>
      <c r="L85" s="821"/>
      <c r="M85" s="822"/>
      <c r="N85" s="52">
        <f>L82+L83+L84</f>
        <v>4783.3800639560995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20727.980277143099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1" t="s">
        <v>2221</v>
      </c>
      <c r="C118" s="393"/>
      <c r="D118" s="393"/>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1492.9081289209755</v>
      </c>
      <c r="N48" s="272">
        <f>K48*M48</f>
        <v>1492.9081289209755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1492.9081289209755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1492.9081289209755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298.58162578419513</v>
      </c>
      <c r="M83" s="856"/>
      <c r="N83" s="51"/>
    </row>
    <row r="84" spans="1:14">
      <c r="B84" s="89" t="s">
        <v>973</v>
      </c>
      <c r="C84" s="90"/>
      <c r="D84" s="90"/>
      <c r="E84" s="90"/>
      <c r="F84" s="90"/>
      <c r="G84" s="90"/>
      <c r="H84" s="90"/>
      <c r="I84" s="87"/>
      <c r="J84" s="88"/>
      <c r="K84" s="304">
        <v>0.05</v>
      </c>
      <c r="L84" s="855">
        <f>N78*K84</f>
        <v>74.645406446048781</v>
      </c>
      <c r="M84" s="856"/>
      <c r="N84" s="51"/>
    </row>
    <row r="85" spans="1:14" ht="15.75" thickBot="1">
      <c r="B85" s="91" t="s">
        <v>974</v>
      </c>
      <c r="C85" s="92"/>
      <c r="D85" s="92"/>
      <c r="E85" s="92"/>
      <c r="F85" s="92"/>
      <c r="G85" s="92"/>
      <c r="H85" s="92"/>
      <c r="I85" s="93"/>
      <c r="J85" s="94"/>
      <c r="K85" s="305">
        <v>0.05</v>
      </c>
      <c r="L85" s="857">
        <f>N78*K85</f>
        <v>74.645406446048781</v>
      </c>
      <c r="M85" s="858"/>
      <c r="N85" s="51"/>
    </row>
    <row r="86" spans="1:14" ht="15.75" thickBot="1">
      <c r="B86" s="820" t="s">
        <v>953</v>
      </c>
      <c r="C86" s="821"/>
      <c r="D86" s="821"/>
      <c r="E86" s="821"/>
      <c r="F86" s="821"/>
      <c r="G86" s="821"/>
      <c r="H86" s="821"/>
      <c r="I86" s="821"/>
      <c r="J86" s="821"/>
      <c r="K86" s="821"/>
      <c r="L86" s="821"/>
      <c r="M86" s="822"/>
      <c r="N86" s="52">
        <f>L83+L84+L85</f>
        <v>447.87243867629275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1940.7805675972681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7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600</v>
      </c>
      <c r="N36" s="272">
        <f>K36/M36</f>
        <v>152.0274680902364</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600</v>
      </c>
      <c r="N37" s="272">
        <f>K37/M37</f>
        <v>326.22807655096972</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600</v>
      </c>
      <c r="N38" s="272">
        <f>K38/M38</f>
        <v>288.32747615023663</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N75*M41</f>
        <v>0.48305673669668325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767.06607752813943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78.340711658105462</v>
      </c>
      <c r="N48" s="272">
        <f>K48*M48</f>
        <v>235.02213497431637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235.02213497431637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B58" s="46"/>
      <c r="C58" s="317"/>
      <c r="D58" s="317"/>
      <c r="E58" s="317"/>
      <c r="F58" s="317"/>
      <c r="G58" s="317"/>
      <c r="H58" s="311"/>
      <c r="I58" s="279"/>
      <c r="J58" s="286"/>
      <c r="K58" s="279"/>
      <c r="L58" s="907"/>
      <c r="M58" s="908"/>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820" t="s">
        <v>953</v>
      </c>
      <c r="C75" s="821"/>
      <c r="D75" s="821"/>
      <c r="E75" s="821"/>
      <c r="F75" s="821"/>
      <c r="G75" s="821"/>
      <c r="H75" s="821"/>
      <c r="I75" s="863"/>
      <c r="J75" s="863"/>
      <c r="K75" s="863"/>
      <c r="L75" s="863"/>
      <c r="M75" s="864"/>
      <c r="N75" s="301">
        <f>SUM(N69:N74)</f>
        <v>48.305673669668323</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1050.3938861721242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210.07877723442485</v>
      </c>
      <c r="M82" s="856"/>
      <c r="N82" s="51"/>
    </row>
    <row r="83" spans="1:14">
      <c r="B83" s="89" t="s">
        <v>973</v>
      </c>
      <c r="C83" s="90"/>
      <c r="D83" s="90"/>
      <c r="E83" s="90"/>
      <c r="F83" s="90"/>
      <c r="G83" s="90"/>
      <c r="H83" s="90"/>
      <c r="I83" s="87"/>
      <c r="J83" s="88"/>
      <c r="K83" s="304">
        <v>0.05</v>
      </c>
      <c r="L83" s="855">
        <f>N77*K83</f>
        <v>52.519694308606212</v>
      </c>
      <c r="M83" s="856"/>
      <c r="N83" s="51"/>
    </row>
    <row r="84" spans="1:14" ht="15.75" thickBot="1">
      <c r="B84" s="91" t="s">
        <v>974</v>
      </c>
      <c r="C84" s="92"/>
      <c r="D84" s="92"/>
      <c r="E84" s="92"/>
      <c r="F84" s="92"/>
      <c r="G84" s="92"/>
      <c r="H84" s="92"/>
      <c r="I84" s="93"/>
      <c r="J84" s="94"/>
      <c r="K84" s="305">
        <v>0.05</v>
      </c>
      <c r="L84" s="857">
        <f>N77*K84</f>
        <v>52.519694308606212</v>
      </c>
      <c r="M84" s="858"/>
      <c r="N84" s="51"/>
    </row>
    <row r="85" spans="1:14" ht="15.75" thickBot="1">
      <c r="B85" s="820" t="s">
        <v>953</v>
      </c>
      <c r="C85" s="821"/>
      <c r="D85" s="821"/>
      <c r="E85" s="821"/>
      <c r="F85" s="821"/>
      <c r="G85" s="821"/>
      <c r="H85" s="821"/>
      <c r="I85" s="821"/>
      <c r="J85" s="821"/>
      <c r="K85" s="821"/>
      <c r="L85" s="821"/>
      <c r="M85" s="822"/>
      <c r="N85" s="52">
        <f>L82+L83+L84</f>
        <v>315.11816585163729</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1365.5120520237615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1" t="s">
        <v>2221</v>
      </c>
      <c r="C118" s="393"/>
      <c r="D118" s="393"/>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45</v>
      </c>
      <c r="N37" s="272">
        <f>K37/M37</f>
        <v>4349.7076873462629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0.02</v>
      </c>
      <c r="N41" s="344">
        <f>N75*M41</f>
        <v>12.881512978578222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10233.988456864481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78.340711658105462</v>
      </c>
      <c r="N48" s="272">
        <f>K48*M48</f>
        <v>1958.5177914526366</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44766.120947488831</v>
      </c>
      <c r="N49" s="272">
        <f>K49*M49</f>
        <v>55957.651184361035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57916.168975813671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07">
        <f>VLOOKUP(A58,TRANSPORTE!A5:D117,4,FALSE)</f>
        <v>988.51636113438963</v>
      </c>
      <c r="M58" s="908"/>
      <c r="N58" s="287">
        <f>K58*L58</f>
        <v>1235.645451417987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1235.645451417987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820" t="s">
        <v>953</v>
      </c>
      <c r="C75" s="821"/>
      <c r="D75" s="821"/>
      <c r="E75" s="821"/>
      <c r="F75" s="821"/>
      <c r="G75" s="821"/>
      <c r="H75" s="821"/>
      <c r="I75" s="863"/>
      <c r="J75" s="863"/>
      <c r="K75" s="863"/>
      <c r="L75" s="863"/>
      <c r="M75" s="864"/>
      <c r="N75" s="301">
        <f>SUM(N69:N74)</f>
        <v>644.07564892891105</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70029.878533025054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14005.975706605012</v>
      </c>
      <c r="M82" s="856"/>
      <c r="N82" s="51"/>
    </row>
    <row r="83" spans="1:14">
      <c r="B83" s="89" t="s">
        <v>973</v>
      </c>
      <c r="C83" s="90"/>
      <c r="D83" s="90"/>
      <c r="E83" s="90"/>
      <c r="F83" s="90"/>
      <c r="G83" s="90"/>
      <c r="H83" s="90"/>
      <c r="I83" s="87"/>
      <c r="J83" s="88"/>
      <c r="K83" s="304">
        <v>0.05</v>
      </c>
      <c r="L83" s="855">
        <f>N77*K83</f>
        <v>3501.4939266512529</v>
      </c>
      <c r="M83" s="856"/>
      <c r="N83" s="51"/>
    </row>
    <row r="84" spans="1:14" ht="15.75" thickBot="1">
      <c r="B84" s="91" t="s">
        <v>974</v>
      </c>
      <c r="C84" s="92"/>
      <c r="D84" s="92"/>
      <c r="E84" s="92"/>
      <c r="F84" s="92"/>
      <c r="G84" s="92"/>
      <c r="H84" s="92"/>
      <c r="I84" s="93"/>
      <c r="J84" s="94"/>
      <c r="K84" s="305">
        <v>0.05</v>
      </c>
      <c r="L84" s="857">
        <f>N77*K84</f>
        <v>3501.4939266512529</v>
      </c>
      <c r="M84" s="858"/>
      <c r="N84" s="51"/>
    </row>
    <row r="85" spans="1:14" ht="15.75" thickBot="1">
      <c r="B85" s="820" t="s">
        <v>953</v>
      </c>
      <c r="C85" s="821"/>
      <c r="D85" s="821"/>
      <c r="E85" s="821"/>
      <c r="F85" s="821"/>
      <c r="G85" s="821"/>
      <c r="H85" s="821"/>
      <c r="I85" s="821"/>
      <c r="J85" s="821"/>
      <c r="K85" s="821"/>
      <c r="L85" s="821"/>
      <c r="M85" s="822"/>
      <c r="N85" s="52">
        <f>L82+L83+L84</f>
        <v>21008.963559907515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91038.842092932566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29.25"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1" t="s">
        <v>2221</v>
      </c>
      <c r="C118" s="393"/>
      <c r="D118" s="393"/>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7497.2061056806924</v>
      </c>
      <c r="N48" s="272">
        <f>K48*M48</f>
        <v>7497.2061056806924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7497.2061056806924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7497.2061056806924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1499.4412211361387</v>
      </c>
      <c r="M83" s="856"/>
      <c r="N83" s="51"/>
    </row>
    <row r="84" spans="1:14">
      <c r="B84" s="89" t="s">
        <v>973</v>
      </c>
      <c r="C84" s="90"/>
      <c r="D84" s="90"/>
      <c r="E84" s="90"/>
      <c r="F84" s="90"/>
      <c r="G84" s="90"/>
      <c r="H84" s="90"/>
      <c r="I84" s="87"/>
      <c r="J84" s="88"/>
      <c r="K84" s="304">
        <v>0.05</v>
      </c>
      <c r="L84" s="855">
        <f>N78*K84</f>
        <v>374.86030528403467</v>
      </c>
      <c r="M84" s="856"/>
      <c r="N84" s="51"/>
    </row>
    <row r="85" spans="1:14" ht="15.75" thickBot="1">
      <c r="B85" s="91" t="s">
        <v>974</v>
      </c>
      <c r="C85" s="92"/>
      <c r="D85" s="92"/>
      <c r="E85" s="92"/>
      <c r="F85" s="92"/>
      <c r="G85" s="92"/>
      <c r="H85" s="92"/>
      <c r="I85" s="93"/>
      <c r="J85" s="94"/>
      <c r="K85" s="305">
        <v>0.05</v>
      </c>
      <c r="L85" s="857">
        <f>N78*K85</f>
        <v>374.86030528403467</v>
      </c>
      <c r="M85" s="858"/>
      <c r="N85" s="51"/>
    </row>
    <row r="86" spans="1:14" ht="15.75" thickBot="1">
      <c r="B86" s="820" t="s">
        <v>953</v>
      </c>
      <c r="C86" s="821"/>
      <c r="D86" s="821"/>
      <c r="E86" s="821"/>
      <c r="F86" s="821"/>
      <c r="G86" s="821"/>
      <c r="H86" s="821"/>
      <c r="I86" s="821"/>
      <c r="J86" s="821"/>
      <c r="K86" s="821"/>
      <c r="L86" s="821"/>
      <c r="M86" s="822"/>
      <c r="N86" s="52">
        <f>L83+L84+L85</f>
        <v>2249.161831704208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9746.3679373849009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4756.4003506706895</v>
      </c>
      <c r="N48" s="272">
        <f>K48*M48</f>
        <v>4756.4003506706895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4756.4003506706895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4756.4003506706895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951.28007013413799</v>
      </c>
      <c r="M83" s="856"/>
      <c r="N83" s="51"/>
    </row>
    <row r="84" spans="1:14">
      <c r="B84" s="89" t="s">
        <v>973</v>
      </c>
      <c r="C84" s="90"/>
      <c r="D84" s="90"/>
      <c r="E84" s="90"/>
      <c r="F84" s="90"/>
      <c r="G84" s="90"/>
      <c r="H84" s="90"/>
      <c r="I84" s="87"/>
      <c r="J84" s="88"/>
      <c r="K84" s="304">
        <v>0.05</v>
      </c>
      <c r="L84" s="855">
        <f>N78*K84</f>
        <v>237.8200175335345</v>
      </c>
      <c r="M84" s="856"/>
      <c r="N84" s="51"/>
    </row>
    <row r="85" spans="1:14" ht="15.75" thickBot="1">
      <c r="B85" s="91" t="s">
        <v>974</v>
      </c>
      <c r="C85" s="92"/>
      <c r="D85" s="92"/>
      <c r="E85" s="92"/>
      <c r="F85" s="92"/>
      <c r="G85" s="92"/>
      <c r="H85" s="92"/>
      <c r="I85" s="93"/>
      <c r="J85" s="94"/>
      <c r="K85" s="305">
        <v>0.05</v>
      </c>
      <c r="L85" s="857">
        <f>N78*K85</f>
        <v>237.8200175335345</v>
      </c>
      <c r="M85" s="858"/>
      <c r="N85" s="51"/>
    </row>
    <row r="86" spans="1:14" ht="15.75" thickBot="1">
      <c r="B86" s="820" t="s">
        <v>953</v>
      </c>
      <c r="C86" s="821"/>
      <c r="D86" s="821"/>
      <c r="E86" s="821"/>
      <c r="F86" s="821"/>
      <c r="G86" s="821"/>
      <c r="H86" s="821"/>
      <c r="I86" s="821"/>
      <c r="J86" s="821"/>
      <c r="K86" s="821"/>
      <c r="L86" s="821"/>
      <c r="M86" s="822"/>
      <c r="N86" s="52">
        <f>L83+L84+L85</f>
        <v>1426.9201052012072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6183.3204558718971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78.340711658105462</v>
      </c>
      <c r="N48" s="272">
        <f>K48*M48</f>
        <v>78.340711658105462</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4756.4003506706895</v>
      </c>
      <c r="N49" s="272">
        <f>K49*M49</f>
        <v>1712.3041262414481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1790.6448378995535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B58" s="46"/>
      <c r="C58" s="317"/>
      <c r="D58" s="317"/>
      <c r="E58" s="317"/>
      <c r="F58" s="317"/>
      <c r="G58" s="317"/>
      <c r="H58" s="311"/>
      <c r="I58" s="279"/>
      <c r="J58" s="286"/>
      <c r="K58" s="279"/>
      <c r="L58" s="907"/>
      <c r="M58" s="908"/>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9" t="s">
        <v>963</v>
      </c>
      <c r="C68" s="860"/>
      <c r="D68" s="860"/>
      <c r="E68" s="860"/>
      <c r="F68" s="860"/>
      <c r="G68" s="860"/>
      <c r="H68" s="860"/>
      <c r="I68" s="73" t="s">
        <v>964</v>
      </c>
      <c r="J68" s="75" t="s">
        <v>1410</v>
      </c>
      <c r="K68" s="74" t="s">
        <v>966</v>
      </c>
      <c r="L68" s="861" t="s">
        <v>950</v>
      </c>
      <c r="M68" s="862"/>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6"/>
      <c r="C74" s="897"/>
      <c r="D74" s="897"/>
      <c r="E74" s="897"/>
      <c r="F74" s="897"/>
      <c r="G74" s="897"/>
      <c r="H74" s="897"/>
      <c r="I74" s="126"/>
      <c r="J74" s="126"/>
      <c r="K74" s="126"/>
      <c r="L74" s="910"/>
      <c r="M74" s="910"/>
      <c r="N74" s="45"/>
    </row>
    <row r="75" spans="2:15" ht="15.75" thickBot="1">
      <c r="B75" s="820" t="s">
        <v>953</v>
      </c>
      <c r="C75" s="821"/>
      <c r="D75" s="821"/>
      <c r="E75" s="821"/>
      <c r="F75" s="821"/>
      <c r="G75" s="821"/>
      <c r="H75" s="821"/>
      <c r="I75" s="863"/>
      <c r="J75" s="863"/>
      <c r="K75" s="863"/>
      <c r="L75" s="863"/>
      <c r="M75" s="864"/>
      <c r="N75" s="301"/>
    </row>
    <row r="76" spans="2:15" ht="15.75" thickBot="1">
      <c r="B76" s="33"/>
      <c r="C76" s="34"/>
      <c r="D76" s="34"/>
      <c r="E76" s="34"/>
      <c r="F76" s="34"/>
      <c r="G76" s="34"/>
      <c r="H76" s="34"/>
      <c r="I76" s="34"/>
      <c r="J76" s="34"/>
      <c r="K76" s="34"/>
      <c r="L76" s="34"/>
      <c r="M76" s="34"/>
      <c r="N76" s="35"/>
    </row>
    <row r="77" spans="2:15" ht="15.75" thickBot="1">
      <c r="B77" s="820" t="s">
        <v>967</v>
      </c>
      <c r="C77" s="821"/>
      <c r="D77" s="821"/>
      <c r="E77" s="821"/>
      <c r="F77" s="821"/>
      <c r="G77" s="821"/>
      <c r="H77" s="821"/>
      <c r="I77" s="821"/>
      <c r="J77" s="821"/>
      <c r="K77" s="821"/>
      <c r="L77" s="821"/>
      <c r="M77" s="822"/>
      <c r="N77" s="99">
        <f>N43+N53+N64+N75</f>
        <v>1790.6448378995535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358.12896757991075</v>
      </c>
      <c r="M82" s="856"/>
      <c r="N82" s="51"/>
    </row>
    <row r="83" spans="1:14">
      <c r="B83" s="89" t="s">
        <v>973</v>
      </c>
      <c r="C83" s="90"/>
      <c r="D83" s="90"/>
      <c r="E83" s="90"/>
      <c r="F83" s="90"/>
      <c r="G83" s="90"/>
      <c r="H83" s="90"/>
      <c r="I83" s="87"/>
      <c r="J83" s="88"/>
      <c r="K83" s="304">
        <v>0.05</v>
      </c>
      <c r="L83" s="855">
        <f>N77*K83</f>
        <v>89.532241894977687</v>
      </c>
      <c r="M83" s="856"/>
      <c r="N83" s="51"/>
    </row>
    <row r="84" spans="1:14" ht="15.75" thickBot="1">
      <c r="B84" s="91" t="s">
        <v>974</v>
      </c>
      <c r="C84" s="92"/>
      <c r="D84" s="92"/>
      <c r="E84" s="92"/>
      <c r="F84" s="92"/>
      <c r="G84" s="92"/>
      <c r="H84" s="92"/>
      <c r="I84" s="93"/>
      <c r="J84" s="94"/>
      <c r="K84" s="305">
        <v>0.05</v>
      </c>
      <c r="L84" s="857">
        <f>N77*K84</f>
        <v>89.532241894977687</v>
      </c>
      <c r="M84" s="858"/>
      <c r="N84" s="51"/>
    </row>
    <row r="85" spans="1:14" ht="15.75" thickBot="1">
      <c r="B85" s="820" t="s">
        <v>953</v>
      </c>
      <c r="C85" s="821"/>
      <c r="D85" s="821"/>
      <c r="E85" s="821"/>
      <c r="F85" s="821"/>
      <c r="G85" s="821"/>
      <c r="H85" s="821"/>
      <c r="I85" s="821"/>
      <c r="J85" s="821"/>
      <c r="K85" s="821"/>
      <c r="L85" s="821"/>
      <c r="M85" s="822"/>
      <c r="N85" s="52">
        <f>L82+L83+L84</f>
        <v>537.19345136986612</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2327.8382892694199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1" t="s">
        <v>2221</v>
      </c>
      <c r="C118" s="393"/>
      <c r="D118" s="393"/>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45</v>
      </c>
      <c r="N37" s="272">
        <f>K37/M37</f>
        <v>4349.7076873462629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10227.547700375193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44766.120947488831</v>
      </c>
      <c r="N48" s="272">
        <f>K48*M48</f>
        <v>55957.651184361035</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78.340711658105462</v>
      </c>
      <c r="N49" s="272">
        <f>K49*M49</f>
        <v>1958.5177914526366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57916.168975813671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07">
        <f>VLOOKUP(A59,TRANSPORTE!A5:D123,4,FALSE)</f>
        <v>1540.7830144748382</v>
      </c>
      <c r="M59" s="908"/>
      <c r="N59" s="287">
        <f>K59*L59</f>
        <v>1925.9787680935478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1925.9787680935478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70713.771093211311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14142.754218642263</v>
      </c>
      <c r="M83" s="856"/>
      <c r="N83" s="51"/>
    </row>
    <row r="84" spans="1:14">
      <c r="B84" s="89" t="s">
        <v>973</v>
      </c>
      <c r="C84" s="90"/>
      <c r="D84" s="90"/>
      <c r="E84" s="90"/>
      <c r="F84" s="90"/>
      <c r="G84" s="90"/>
      <c r="H84" s="90"/>
      <c r="I84" s="87"/>
      <c r="J84" s="88"/>
      <c r="K84" s="304">
        <v>0.05</v>
      </c>
      <c r="L84" s="855">
        <f>N78*K84</f>
        <v>3535.6885546605658</v>
      </c>
      <c r="M84" s="856"/>
      <c r="N84" s="51"/>
    </row>
    <row r="85" spans="1:14" ht="15.75" thickBot="1">
      <c r="B85" s="91" t="s">
        <v>974</v>
      </c>
      <c r="C85" s="92"/>
      <c r="D85" s="92"/>
      <c r="E85" s="92"/>
      <c r="F85" s="92"/>
      <c r="G85" s="92"/>
      <c r="H85" s="92"/>
      <c r="I85" s="93"/>
      <c r="J85" s="94"/>
      <c r="K85" s="305">
        <v>0.05</v>
      </c>
      <c r="L85" s="857">
        <f>N78*K85</f>
        <v>3535.6885546605658</v>
      </c>
      <c r="M85" s="858"/>
      <c r="N85" s="51"/>
    </row>
    <row r="86" spans="1:14" ht="15.75" thickBot="1">
      <c r="B86" s="820" t="s">
        <v>953</v>
      </c>
      <c r="C86" s="821"/>
      <c r="D86" s="821"/>
      <c r="E86" s="821"/>
      <c r="F86" s="821"/>
      <c r="G86" s="821"/>
      <c r="H86" s="821"/>
      <c r="I86" s="821"/>
      <c r="J86" s="821"/>
      <c r="K86" s="821"/>
      <c r="L86" s="821"/>
      <c r="M86" s="822"/>
      <c r="N86" s="52">
        <f>L83+L84+L85</f>
        <v>21214.131327963394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91927.902421174702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45</v>
      </c>
      <c r="N37" s="272">
        <f>K37/M37</f>
        <v>4349.7076873462629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10227.547700375193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76161.720720986443</v>
      </c>
      <c r="N48" s="272">
        <f>K48*M48</f>
        <v>99010.236937282374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100890.41401707691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113047.10863585571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22609.421727171142</v>
      </c>
      <c r="M83" s="856"/>
      <c r="N83" s="51"/>
    </row>
    <row r="84" spans="1:14">
      <c r="B84" s="89" t="s">
        <v>973</v>
      </c>
      <c r="C84" s="90"/>
      <c r="D84" s="90"/>
      <c r="E84" s="90"/>
      <c r="F84" s="90"/>
      <c r="G84" s="90"/>
      <c r="H84" s="90"/>
      <c r="I84" s="87"/>
      <c r="J84" s="88"/>
      <c r="K84" s="304">
        <v>0.05</v>
      </c>
      <c r="L84" s="855">
        <f>N78*K84</f>
        <v>5652.3554317927856</v>
      </c>
      <c r="M84" s="856"/>
      <c r="N84" s="51"/>
    </row>
    <row r="85" spans="1:14" ht="15.75" thickBot="1">
      <c r="B85" s="91" t="s">
        <v>974</v>
      </c>
      <c r="C85" s="92"/>
      <c r="D85" s="92"/>
      <c r="E85" s="92"/>
      <c r="F85" s="92"/>
      <c r="G85" s="92"/>
      <c r="H85" s="92"/>
      <c r="I85" s="93"/>
      <c r="J85" s="94"/>
      <c r="K85" s="305">
        <v>0.05</v>
      </c>
      <c r="L85" s="857">
        <f>N78*K85</f>
        <v>5652.3554317927856</v>
      </c>
      <c r="M85" s="858"/>
      <c r="N85" s="51"/>
    </row>
    <row r="86" spans="1:14" ht="15.75" thickBot="1">
      <c r="B86" s="820" t="s">
        <v>953</v>
      </c>
      <c r="C86" s="821"/>
      <c r="D86" s="821"/>
      <c r="E86" s="821"/>
      <c r="F86" s="821"/>
      <c r="G86" s="821"/>
      <c r="H86" s="821"/>
      <c r="I86" s="821"/>
      <c r="J86" s="821"/>
      <c r="K86" s="821"/>
      <c r="L86" s="821"/>
      <c r="M86" s="822"/>
      <c r="N86" s="52">
        <f>L83+L84+L85</f>
        <v>33914.132590756715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146961.24122661242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45</v>
      </c>
      <c r="N37" s="272">
        <f>K37/M37</f>
        <v>4349.7076873462629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10227.547700375193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58427.621907638742</v>
      </c>
      <c r="N48" s="272">
        <f>K48*M48</f>
        <v>75955.908479930367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77836.085559724903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89992.780178503701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17998.556035700742</v>
      </c>
      <c r="M83" s="856"/>
      <c r="N83" s="51"/>
    </row>
    <row r="84" spans="1:14">
      <c r="B84" s="89" t="s">
        <v>973</v>
      </c>
      <c r="C84" s="90"/>
      <c r="D84" s="90"/>
      <c r="E84" s="90"/>
      <c r="F84" s="90"/>
      <c r="G84" s="90"/>
      <c r="H84" s="90"/>
      <c r="I84" s="87"/>
      <c r="J84" s="88"/>
      <c r="K84" s="304">
        <v>0.05</v>
      </c>
      <c r="L84" s="855">
        <f>N78*K84</f>
        <v>4499.6390089251854</v>
      </c>
      <c r="M84" s="856"/>
      <c r="N84" s="51"/>
    </row>
    <row r="85" spans="1:14" ht="15.75" thickBot="1">
      <c r="B85" s="91" t="s">
        <v>974</v>
      </c>
      <c r="C85" s="92"/>
      <c r="D85" s="92"/>
      <c r="E85" s="92"/>
      <c r="F85" s="92"/>
      <c r="G85" s="92"/>
      <c r="H85" s="92"/>
      <c r="I85" s="93"/>
      <c r="J85" s="94"/>
      <c r="K85" s="305">
        <v>0.05</v>
      </c>
      <c r="L85" s="857">
        <f>N78*K85</f>
        <v>4499.6390089251854</v>
      </c>
      <c r="M85" s="858"/>
      <c r="N85" s="51"/>
    </row>
    <row r="86" spans="1:14" ht="15.75" thickBot="1">
      <c r="B86" s="820" t="s">
        <v>953</v>
      </c>
      <c r="C86" s="821"/>
      <c r="D86" s="821"/>
      <c r="E86" s="821"/>
      <c r="F86" s="821"/>
      <c r="G86" s="821"/>
      <c r="H86" s="821"/>
      <c r="I86" s="821"/>
      <c r="J86" s="821"/>
      <c r="K86" s="821"/>
      <c r="L86" s="821"/>
      <c r="M86" s="822"/>
      <c r="N86" s="52">
        <f>L83+L84+L85</f>
        <v>26997.834053551116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116990.61423205482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45</v>
      </c>
      <c r="N37" s="272">
        <f>K37/M37</f>
        <v>4349.7076873462629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10227.547700375193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57578.184762660145</v>
      </c>
      <c r="N48" s="272">
        <f>K48*M48</f>
        <v>74851.640191458195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76731.81727125273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88888.511890031528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17777.702378006306</v>
      </c>
      <c r="M83" s="856"/>
      <c r="N83" s="51"/>
    </row>
    <row r="84" spans="1:14">
      <c r="B84" s="89" t="s">
        <v>973</v>
      </c>
      <c r="C84" s="90"/>
      <c r="D84" s="90"/>
      <c r="E84" s="90"/>
      <c r="F84" s="90"/>
      <c r="G84" s="90"/>
      <c r="H84" s="90"/>
      <c r="I84" s="87"/>
      <c r="J84" s="88"/>
      <c r="K84" s="304">
        <v>0.05</v>
      </c>
      <c r="L84" s="855">
        <f>N78*K84</f>
        <v>4444.4255945015766</v>
      </c>
      <c r="M84" s="856"/>
      <c r="N84" s="51"/>
    </row>
    <row r="85" spans="1:14" ht="15.75" thickBot="1">
      <c r="B85" s="91" t="s">
        <v>974</v>
      </c>
      <c r="C85" s="92"/>
      <c r="D85" s="92"/>
      <c r="E85" s="92"/>
      <c r="F85" s="92"/>
      <c r="G85" s="92"/>
      <c r="H85" s="92"/>
      <c r="I85" s="93"/>
      <c r="J85" s="94"/>
      <c r="K85" s="305">
        <v>0.05</v>
      </c>
      <c r="L85" s="857">
        <f>N78*K85</f>
        <v>4444.4255945015766</v>
      </c>
      <c r="M85" s="858"/>
      <c r="N85" s="51"/>
    </row>
    <row r="86" spans="1:14" ht="15.75" thickBot="1">
      <c r="B86" s="820" t="s">
        <v>953</v>
      </c>
      <c r="C86" s="821"/>
      <c r="D86" s="821"/>
      <c r="E86" s="821"/>
      <c r="F86" s="821"/>
      <c r="G86" s="821"/>
      <c r="H86" s="821"/>
      <c r="I86" s="821"/>
      <c r="J86" s="821"/>
      <c r="K86" s="821"/>
      <c r="L86" s="821"/>
      <c r="M86" s="822"/>
      <c r="N86" s="52">
        <f>L83+L84+L85</f>
        <v>26666.553567009458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115555.06545704098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162</v>
      </c>
      <c r="B36" s="869" t="str">
        <f>VLOOKUP(A36,EQUIPOS!A6:D154,3,FALSE)</f>
        <v>Compactador manual (SALTARIN) Peso de operación (Kg.) 52, Fuerza de impacto por golpe (KN) 12.</v>
      </c>
      <c r="C36" s="870"/>
      <c r="D36" s="870"/>
      <c r="E36" s="870"/>
      <c r="F36" s="870"/>
      <c r="G36" s="870"/>
      <c r="H36" s="871"/>
      <c r="I36" s="267"/>
      <c r="J36" s="268"/>
      <c r="K36" s="269">
        <f>VLOOKUP(A36,EQUIPOS!A6:D163,4,FALSE)</f>
        <v>18089.714771153394</v>
      </c>
      <c r="L36" s="270"/>
      <c r="M36" s="271">
        <v>2.5</v>
      </c>
      <c r="N36" s="272">
        <f>K36/M36</f>
        <v>7235.8859084613578</v>
      </c>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403"/>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0.05</v>
      </c>
      <c r="N41" s="344">
        <f>N76*M41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8128.5064674973773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76161.720720986443</v>
      </c>
      <c r="N48" s="272">
        <f>K48*M48</f>
        <v>99010.236937282374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100890.41401707691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17852.411180720395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128156.4029347694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25631.280586953882</v>
      </c>
      <c r="M83" s="856"/>
      <c r="N83" s="51"/>
    </row>
    <row r="84" spans="1:14">
      <c r="B84" s="89" t="s">
        <v>973</v>
      </c>
      <c r="C84" s="90"/>
      <c r="D84" s="90"/>
      <c r="E84" s="90"/>
      <c r="F84" s="90"/>
      <c r="G84" s="90"/>
      <c r="H84" s="90"/>
      <c r="I84" s="87"/>
      <c r="J84" s="88"/>
      <c r="K84" s="304">
        <v>0.05</v>
      </c>
      <c r="L84" s="855">
        <f>N78*K84</f>
        <v>6407.8201467384706</v>
      </c>
      <c r="M84" s="856"/>
      <c r="N84" s="51"/>
    </row>
    <row r="85" spans="1:14" ht="15.75" thickBot="1">
      <c r="B85" s="91" t="s">
        <v>974</v>
      </c>
      <c r="C85" s="92"/>
      <c r="D85" s="92"/>
      <c r="E85" s="92"/>
      <c r="F85" s="92"/>
      <c r="G85" s="92"/>
      <c r="H85" s="92"/>
      <c r="I85" s="93"/>
      <c r="J85" s="94"/>
      <c r="K85" s="305">
        <v>0.05</v>
      </c>
      <c r="L85" s="857">
        <f>N78*K85</f>
        <v>6407.8201467384706</v>
      </c>
      <c r="M85" s="858"/>
      <c r="N85" s="51"/>
    </row>
    <row r="86" spans="1:14" ht="15.75" thickBot="1">
      <c r="B86" s="820" t="s">
        <v>953</v>
      </c>
      <c r="C86" s="821"/>
      <c r="D86" s="821"/>
      <c r="E86" s="821"/>
      <c r="F86" s="821"/>
      <c r="G86" s="821"/>
      <c r="H86" s="821"/>
      <c r="I86" s="821"/>
      <c r="J86" s="821"/>
      <c r="K86" s="821"/>
      <c r="L86" s="821"/>
      <c r="M86" s="822"/>
      <c r="N86" s="52">
        <f>L83+L84+L85</f>
        <v>38446.920880430822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166603.32381520022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162</v>
      </c>
      <c r="B36" s="869" t="str">
        <f>VLOOKUP(A36,EQUIPOS!A6:D154,3,FALSE)</f>
        <v>Compactador manual (SALTARIN) Peso de operación (Kg.) 52, Fuerza de impacto por golpe (KN) 12.</v>
      </c>
      <c r="C36" s="870"/>
      <c r="D36" s="870"/>
      <c r="E36" s="870"/>
      <c r="F36" s="870"/>
      <c r="G36" s="870"/>
      <c r="H36" s="871"/>
      <c r="I36" s="267"/>
      <c r="J36" s="268"/>
      <c r="K36" s="269">
        <f>VLOOKUP(A36,EQUIPOS!A6:D163,4,FALSE)</f>
        <v>18089.714771153394</v>
      </c>
      <c r="L36" s="270"/>
      <c r="M36" s="271">
        <v>2.5</v>
      </c>
      <c r="N36" s="272">
        <f>K36/M36</f>
        <v>7235.8859084613578</v>
      </c>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0.05</v>
      </c>
      <c r="N41" s="344">
        <f>N76*M41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8128.5064674973773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58427.621907638742</v>
      </c>
      <c r="N48" s="272">
        <f>K48*M48</f>
        <v>75955.908479930367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77836.085559724903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17852.411180720395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105102.07447741739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21020.414895483482</v>
      </c>
      <c r="M83" s="856"/>
      <c r="N83" s="51"/>
    </row>
    <row r="84" spans="1:14">
      <c r="B84" s="89" t="s">
        <v>973</v>
      </c>
      <c r="C84" s="90"/>
      <c r="D84" s="90"/>
      <c r="E84" s="90"/>
      <c r="F84" s="90"/>
      <c r="G84" s="90"/>
      <c r="H84" s="90"/>
      <c r="I84" s="87"/>
      <c r="J84" s="88"/>
      <c r="K84" s="304">
        <v>0.05</v>
      </c>
      <c r="L84" s="855">
        <f>N78*K84</f>
        <v>5255.1037238708705</v>
      </c>
      <c r="M84" s="856"/>
      <c r="N84" s="51"/>
    </row>
    <row r="85" spans="1:14" ht="15.75" thickBot="1">
      <c r="B85" s="91" t="s">
        <v>974</v>
      </c>
      <c r="C85" s="92"/>
      <c r="D85" s="92"/>
      <c r="E85" s="92"/>
      <c r="F85" s="92"/>
      <c r="G85" s="92"/>
      <c r="H85" s="92"/>
      <c r="I85" s="93"/>
      <c r="J85" s="94"/>
      <c r="K85" s="305">
        <v>0.05</v>
      </c>
      <c r="L85" s="857">
        <f>N78*K85</f>
        <v>5255.1037238708705</v>
      </c>
      <c r="M85" s="858"/>
      <c r="N85" s="51"/>
    </row>
    <row r="86" spans="1:14" ht="15.75" thickBot="1">
      <c r="B86" s="820" t="s">
        <v>953</v>
      </c>
      <c r="C86" s="821"/>
      <c r="D86" s="821"/>
      <c r="E86" s="821"/>
      <c r="F86" s="821"/>
      <c r="G86" s="821"/>
      <c r="H86" s="821"/>
      <c r="I86" s="821"/>
      <c r="J86" s="821"/>
      <c r="K86" s="821"/>
      <c r="L86" s="821"/>
      <c r="M86" s="822"/>
      <c r="N86" s="52">
        <f>L83+L84+L85</f>
        <v>31530.622343225223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136632.69682064262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162</v>
      </c>
      <c r="B36" s="869" t="str">
        <f>VLOOKUP(A36,EQUIPOS!A6:D154,3,FALSE)</f>
        <v>Compactador manual (SALTARIN) Peso de operación (Kg.) 52, Fuerza de impacto por golpe (KN) 12.</v>
      </c>
      <c r="C36" s="870"/>
      <c r="D36" s="870"/>
      <c r="E36" s="870"/>
      <c r="F36" s="870"/>
      <c r="G36" s="870"/>
      <c r="H36" s="871"/>
      <c r="I36" s="267"/>
      <c r="J36" s="268"/>
      <c r="K36" s="269">
        <f>VLOOKUP(A36,EQUIPOS!A6:D163,4,FALSE)</f>
        <v>18089.714771153394</v>
      </c>
      <c r="L36" s="270"/>
      <c r="M36" s="271">
        <v>2.5</v>
      </c>
      <c r="N36" s="272">
        <f>K36/M36</f>
        <v>7235.8859084613578</v>
      </c>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0.05</v>
      </c>
      <c r="N41" s="344">
        <f>N76*M41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8128.5064674973773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57578.184762660145</v>
      </c>
      <c r="N48" s="272">
        <f>K48*M48</f>
        <v>74851.640191458195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76731.81727125273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17852.411180720395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103997.80618894522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20799.561237789047</v>
      </c>
      <c r="M83" s="856"/>
      <c r="N83" s="51"/>
    </row>
    <row r="84" spans="1:14">
      <c r="B84" s="89" t="s">
        <v>973</v>
      </c>
      <c r="C84" s="90"/>
      <c r="D84" s="90"/>
      <c r="E84" s="90"/>
      <c r="F84" s="90"/>
      <c r="G84" s="90"/>
      <c r="H84" s="90"/>
      <c r="I84" s="87"/>
      <c r="J84" s="88"/>
      <c r="K84" s="304">
        <v>0.05</v>
      </c>
      <c r="L84" s="855">
        <f>N78*K84</f>
        <v>5199.8903094472616</v>
      </c>
      <c r="M84" s="856"/>
      <c r="N84" s="51"/>
    </row>
    <row r="85" spans="1:14" ht="15.75" thickBot="1">
      <c r="B85" s="91" t="s">
        <v>974</v>
      </c>
      <c r="C85" s="92"/>
      <c r="D85" s="92"/>
      <c r="E85" s="92"/>
      <c r="F85" s="92"/>
      <c r="G85" s="92"/>
      <c r="H85" s="92"/>
      <c r="I85" s="93"/>
      <c r="J85" s="94"/>
      <c r="K85" s="305">
        <v>0.05</v>
      </c>
      <c r="L85" s="857">
        <f>N78*K85</f>
        <v>5199.8903094472616</v>
      </c>
      <c r="M85" s="858"/>
      <c r="N85" s="51"/>
    </row>
    <row r="86" spans="1:14" ht="15.75" thickBot="1">
      <c r="B86" s="820" t="s">
        <v>953</v>
      </c>
      <c r="C86" s="821"/>
      <c r="D86" s="821"/>
      <c r="E86" s="821"/>
      <c r="F86" s="821"/>
      <c r="G86" s="821"/>
      <c r="H86" s="821"/>
      <c r="I86" s="821"/>
      <c r="J86" s="821"/>
      <c r="K86" s="821"/>
      <c r="L86" s="821"/>
      <c r="M86" s="822"/>
      <c r="N86" s="52">
        <f>L83+L84+L85</f>
        <v>31199.341856683572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135197.1480456288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45</v>
      </c>
      <c r="N37" s="272">
        <f>K37/M37</f>
        <v>4349.7076873462629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10227.547700375193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80358.544559813527</v>
      </c>
      <c r="N48" s="272">
        <f>K48*M48</f>
        <v>104466.10792775759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106346.28500755213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118502.97962633093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23700.595925266185</v>
      </c>
      <c r="M83" s="856"/>
      <c r="N83" s="51"/>
    </row>
    <row r="84" spans="1:14">
      <c r="B84" s="89" t="s">
        <v>973</v>
      </c>
      <c r="C84" s="90"/>
      <c r="D84" s="90"/>
      <c r="E84" s="90"/>
      <c r="F84" s="90"/>
      <c r="G84" s="90"/>
      <c r="H84" s="90"/>
      <c r="I84" s="87"/>
      <c r="J84" s="88"/>
      <c r="K84" s="304">
        <v>0.05</v>
      </c>
      <c r="L84" s="855">
        <f>N78*K84</f>
        <v>5925.1489813165463</v>
      </c>
      <c r="M84" s="856"/>
      <c r="N84" s="51"/>
    </row>
    <row r="85" spans="1:14" ht="15.75" thickBot="1">
      <c r="B85" s="91" t="s">
        <v>974</v>
      </c>
      <c r="C85" s="92"/>
      <c r="D85" s="92"/>
      <c r="E85" s="92"/>
      <c r="F85" s="92"/>
      <c r="G85" s="92"/>
      <c r="H85" s="92"/>
      <c r="I85" s="93"/>
      <c r="J85" s="94"/>
      <c r="K85" s="305">
        <v>0.05</v>
      </c>
      <c r="L85" s="857">
        <f>N78*K85</f>
        <v>5925.1489813165463</v>
      </c>
      <c r="M85" s="858"/>
      <c r="N85" s="51"/>
    </row>
    <row r="86" spans="1:14" ht="15.75" thickBot="1">
      <c r="B86" s="820" t="s">
        <v>953</v>
      </c>
      <c r="C86" s="821"/>
      <c r="D86" s="821"/>
      <c r="E86" s="821"/>
      <c r="F86" s="821"/>
      <c r="G86" s="821"/>
      <c r="H86" s="821"/>
      <c r="I86" s="821"/>
      <c r="J86" s="821"/>
      <c r="K86" s="821"/>
      <c r="L86" s="821"/>
      <c r="M86" s="822"/>
      <c r="N86" s="52">
        <f>L83+L84+L85</f>
        <v>35550.893887899278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154053.87351423019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45</v>
      </c>
      <c r="N37" s="272">
        <f>K37/M37</f>
        <v>4349.7076873462629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10227.547700375193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79228.200005889419</v>
      </c>
      <c r="N48" s="272">
        <f>K48*M48</f>
        <v>102996.66000765625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104876.83708745078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0">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117033.53170622958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23406.706341245917</v>
      </c>
      <c r="M83" s="856"/>
      <c r="N83" s="51"/>
    </row>
    <row r="84" spans="1:14">
      <c r="B84" s="89" t="s">
        <v>973</v>
      </c>
      <c r="C84" s="90"/>
      <c r="D84" s="90"/>
      <c r="E84" s="90"/>
      <c r="F84" s="90"/>
      <c r="G84" s="90"/>
      <c r="H84" s="90"/>
      <c r="I84" s="87"/>
      <c r="J84" s="88"/>
      <c r="K84" s="304">
        <v>0.05</v>
      </c>
      <c r="L84" s="855">
        <f>N78*K84</f>
        <v>5851.6765853114794</v>
      </c>
      <c r="M84" s="856"/>
      <c r="N84" s="51"/>
    </row>
    <row r="85" spans="1:14" ht="15.75" thickBot="1">
      <c r="B85" s="91" t="s">
        <v>974</v>
      </c>
      <c r="C85" s="92"/>
      <c r="D85" s="92"/>
      <c r="E85" s="92"/>
      <c r="F85" s="92"/>
      <c r="G85" s="92"/>
      <c r="H85" s="92"/>
      <c r="I85" s="93"/>
      <c r="J85" s="94"/>
      <c r="K85" s="305">
        <v>0.05</v>
      </c>
      <c r="L85" s="857">
        <f>N78*K85</f>
        <v>5851.6765853114794</v>
      </c>
      <c r="M85" s="858"/>
      <c r="N85" s="51"/>
    </row>
    <row r="86" spans="1:14" ht="15.75" thickBot="1">
      <c r="B86" s="820" t="s">
        <v>953</v>
      </c>
      <c r="C86" s="821"/>
      <c r="D86" s="821"/>
      <c r="E86" s="821"/>
      <c r="F86" s="821"/>
      <c r="G86" s="821"/>
      <c r="H86" s="821"/>
      <c r="I86" s="821"/>
      <c r="J86" s="821"/>
      <c r="K86" s="821"/>
      <c r="L86" s="821"/>
      <c r="M86" s="822"/>
      <c r="N86" s="52">
        <f>L83+L84+L85</f>
        <v>35110.059511868873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152143.59121809845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269</v>
      </c>
      <c r="B37" s="869" t="str">
        <f>VLOOKUP(A37,EQUIPOS!A7:D154,3,FALSE)</f>
        <v>Motoniveladora  potencia 215 HP, ancho de cuchilla 4,27 m, peso 18 ton.</v>
      </c>
      <c r="C37" s="870"/>
      <c r="D37" s="870"/>
      <c r="E37" s="870"/>
      <c r="F37" s="870"/>
      <c r="G37" s="870"/>
      <c r="H37" s="871"/>
      <c r="I37" s="267"/>
      <c r="J37" s="268"/>
      <c r="K37" s="269">
        <f>VLOOKUP(A37,EQUIPOS!A7:D164,4,FALSE)</f>
        <v>195736.84593058183</v>
      </c>
      <c r="L37" s="270"/>
      <c r="M37" s="271">
        <v>45</v>
      </c>
      <c r="N37" s="272">
        <f>K37/M37</f>
        <v>4349.7076873462629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10227.547700375193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78285.873159944793</v>
      </c>
      <c r="N48" s="272">
        <f>K48*M48</f>
        <v>101771.63510792823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103651.81218772277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115808.50680650157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23161.701361300315</v>
      </c>
      <c r="M83" s="856"/>
      <c r="N83" s="51"/>
    </row>
    <row r="84" spans="1:14">
      <c r="B84" s="89" t="s">
        <v>973</v>
      </c>
      <c r="C84" s="90"/>
      <c r="D84" s="90"/>
      <c r="E84" s="90"/>
      <c r="F84" s="90"/>
      <c r="G84" s="90"/>
      <c r="H84" s="90"/>
      <c r="I84" s="87"/>
      <c r="J84" s="88"/>
      <c r="K84" s="304">
        <v>0.05</v>
      </c>
      <c r="L84" s="855">
        <f>N78*K84</f>
        <v>5790.4253403250787</v>
      </c>
      <c r="M84" s="856"/>
      <c r="N84" s="51"/>
    </row>
    <row r="85" spans="1:14" ht="15.75" thickBot="1">
      <c r="B85" s="91" t="s">
        <v>974</v>
      </c>
      <c r="C85" s="92"/>
      <c r="D85" s="92"/>
      <c r="E85" s="92"/>
      <c r="F85" s="92"/>
      <c r="G85" s="92"/>
      <c r="H85" s="92"/>
      <c r="I85" s="93"/>
      <c r="J85" s="94"/>
      <c r="K85" s="305">
        <v>0.05</v>
      </c>
      <c r="L85" s="857">
        <f>N78*K85</f>
        <v>5790.4253403250787</v>
      </c>
      <c r="M85" s="858"/>
      <c r="N85" s="51"/>
    </row>
    <row r="86" spans="1:14" ht="15.75" thickBot="1">
      <c r="B86" s="820" t="s">
        <v>953</v>
      </c>
      <c r="C86" s="821"/>
      <c r="D86" s="821"/>
      <c r="E86" s="821"/>
      <c r="F86" s="821"/>
      <c r="G86" s="821"/>
      <c r="H86" s="821"/>
      <c r="I86" s="821"/>
      <c r="J86" s="821"/>
      <c r="K86" s="821"/>
      <c r="L86" s="821"/>
      <c r="M86" s="822"/>
      <c r="N86" s="52">
        <f>L83+L84+L85</f>
        <v>34742.552041950468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150551.05884845203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162</v>
      </c>
      <c r="B36" s="869" t="str">
        <f>VLOOKUP(A36,EQUIPOS!A6:D154,3,FALSE)</f>
        <v>Compactador manual (SALTARIN) Peso de operación (Kg.) 52, Fuerza de impacto por golpe (KN) 12.</v>
      </c>
      <c r="C36" s="870"/>
      <c r="D36" s="870"/>
      <c r="E36" s="870"/>
      <c r="F36" s="870"/>
      <c r="G36" s="870"/>
      <c r="H36" s="871"/>
      <c r="I36" s="267"/>
      <c r="J36" s="268"/>
      <c r="K36" s="269">
        <f>VLOOKUP(A36,EQUIPOS!A6:D163,4,FALSE)</f>
        <v>18089.714771153394</v>
      </c>
      <c r="L36" s="270"/>
      <c r="M36" s="271">
        <v>2.5</v>
      </c>
      <c r="N36" s="272">
        <f>K36/M36</f>
        <v>7235.8859084613578</v>
      </c>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0.05</v>
      </c>
      <c r="N41" s="344">
        <f>N76*M41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8128.5064674973773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80358.544559813527</v>
      </c>
      <c r="N48" s="272">
        <f>K48*M48</f>
        <v>104466.10792775759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106346.28500755213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17852.411180720395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133612.2739252446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26722.454785048922</v>
      </c>
      <c r="M83" s="856"/>
      <c r="N83" s="51"/>
    </row>
    <row r="84" spans="1:14">
      <c r="B84" s="89" t="s">
        <v>973</v>
      </c>
      <c r="C84" s="90"/>
      <c r="D84" s="90"/>
      <c r="E84" s="90"/>
      <c r="F84" s="90"/>
      <c r="G84" s="90"/>
      <c r="H84" s="90"/>
      <c r="I84" s="87"/>
      <c r="J84" s="88"/>
      <c r="K84" s="304">
        <v>0.05</v>
      </c>
      <c r="L84" s="855">
        <f>N78*K84</f>
        <v>6680.6136962622304</v>
      </c>
      <c r="M84" s="856"/>
      <c r="N84" s="51"/>
    </row>
    <row r="85" spans="1:14" ht="15.75" thickBot="1">
      <c r="B85" s="91" t="s">
        <v>974</v>
      </c>
      <c r="C85" s="92"/>
      <c r="D85" s="92"/>
      <c r="E85" s="92"/>
      <c r="F85" s="92"/>
      <c r="G85" s="92"/>
      <c r="H85" s="92"/>
      <c r="I85" s="93"/>
      <c r="J85" s="94"/>
      <c r="K85" s="305">
        <v>0.05</v>
      </c>
      <c r="L85" s="857">
        <f>N78*K85</f>
        <v>6680.6136962622304</v>
      </c>
      <c r="M85" s="858"/>
      <c r="N85" s="51"/>
    </row>
    <row r="86" spans="1:14" ht="15.75" thickBot="1">
      <c r="B86" s="820" t="s">
        <v>953</v>
      </c>
      <c r="C86" s="821"/>
      <c r="D86" s="821"/>
      <c r="E86" s="821"/>
      <c r="F86" s="821"/>
      <c r="G86" s="821"/>
      <c r="H86" s="821"/>
      <c r="I86" s="821"/>
      <c r="J86" s="821"/>
      <c r="K86" s="821"/>
      <c r="L86" s="821"/>
      <c r="M86" s="822"/>
      <c r="N86" s="52">
        <f>L83+L84+L85</f>
        <v>40083.682177573384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173695.95610281799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162</v>
      </c>
      <c r="B36" s="869" t="str">
        <f>VLOOKUP(A36,EQUIPOS!A6:D154,3,FALSE)</f>
        <v>Compactador manual (SALTARIN) Peso de operación (Kg.) 52, Fuerza de impacto por golpe (KN) 12.</v>
      </c>
      <c r="C36" s="870"/>
      <c r="D36" s="870"/>
      <c r="E36" s="870"/>
      <c r="F36" s="870"/>
      <c r="G36" s="870"/>
      <c r="H36" s="871"/>
      <c r="I36" s="267"/>
      <c r="J36" s="268"/>
      <c r="K36" s="269">
        <f>VLOOKUP(A36,EQUIPOS!A6:D163,4,FALSE)</f>
        <v>18089.714771153394</v>
      </c>
      <c r="L36" s="270"/>
      <c r="M36" s="271">
        <v>2.5</v>
      </c>
      <c r="N36" s="272">
        <f>K36/M36</f>
        <v>7235.8859084613578</v>
      </c>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0.05</v>
      </c>
      <c r="N41" s="344">
        <f>N76*M41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8128.5064674973773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79228.200005889419</v>
      </c>
      <c r="N48" s="272">
        <f>K48*M48</f>
        <v>102996.66000765625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104876.83708745078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0">
        <f>SUM(N70:N75)</f>
        <v>17852.411180720395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132142.82600514326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26428.565201028654</v>
      </c>
      <c r="M83" s="856"/>
      <c r="N83" s="51"/>
    </row>
    <row r="84" spans="1:14">
      <c r="B84" s="89" t="s">
        <v>973</v>
      </c>
      <c r="C84" s="90"/>
      <c r="D84" s="90"/>
      <c r="E84" s="90"/>
      <c r="F84" s="90"/>
      <c r="G84" s="90"/>
      <c r="H84" s="90"/>
      <c r="I84" s="87"/>
      <c r="J84" s="88"/>
      <c r="K84" s="304">
        <v>0.05</v>
      </c>
      <c r="L84" s="855">
        <f>N78*K84</f>
        <v>6607.1413002571635</v>
      </c>
      <c r="M84" s="856"/>
      <c r="N84" s="51"/>
    </row>
    <row r="85" spans="1:14" ht="15.75" thickBot="1">
      <c r="B85" s="91" t="s">
        <v>974</v>
      </c>
      <c r="C85" s="92"/>
      <c r="D85" s="92"/>
      <c r="E85" s="92"/>
      <c r="F85" s="92"/>
      <c r="G85" s="92"/>
      <c r="H85" s="92"/>
      <c r="I85" s="93"/>
      <c r="J85" s="94"/>
      <c r="K85" s="305">
        <v>0.05</v>
      </c>
      <c r="L85" s="857">
        <f>N78*K85</f>
        <v>6607.1413002571635</v>
      </c>
      <c r="M85" s="858"/>
      <c r="N85" s="51"/>
    </row>
    <row r="86" spans="1:14" ht="15.75" thickBot="1">
      <c r="B86" s="820" t="s">
        <v>953</v>
      </c>
      <c r="C86" s="821"/>
      <c r="D86" s="821"/>
      <c r="E86" s="821"/>
      <c r="F86" s="821"/>
      <c r="G86" s="821"/>
      <c r="H86" s="821"/>
      <c r="I86" s="821"/>
      <c r="J86" s="821"/>
      <c r="K86" s="821"/>
      <c r="L86" s="821"/>
      <c r="M86" s="822"/>
      <c r="N86" s="52">
        <f>L83+L84+L85</f>
        <v>39642.847801542979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171785.67380668625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162</v>
      </c>
      <c r="B36" s="869" t="str">
        <f>VLOOKUP(A36,EQUIPOS!A6:D154,3,FALSE)</f>
        <v>Compactador manual (SALTARIN) Peso de operación (Kg.) 52, Fuerza de impacto por golpe (KN) 12.</v>
      </c>
      <c r="C36" s="870"/>
      <c r="D36" s="870"/>
      <c r="E36" s="870"/>
      <c r="F36" s="870"/>
      <c r="G36" s="870"/>
      <c r="H36" s="871"/>
      <c r="I36" s="267"/>
      <c r="J36" s="268"/>
      <c r="K36" s="269">
        <f>VLOOKUP(A36,EQUIPOS!A6:D163,4,FALSE)</f>
        <v>18089.714771153394</v>
      </c>
      <c r="L36" s="270"/>
      <c r="M36" s="271">
        <v>2.5</v>
      </c>
      <c r="N36" s="272">
        <f>K36/M36</f>
        <v>7235.8859084613578</v>
      </c>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0.05</v>
      </c>
      <c r="N41" s="344">
        <f>N76*M41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8128.5064674973773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78285.873159944793</v>
      </c>
      <c r="N48" s="272">
        <f>K48*M48</f>
        <v>101771.63510792823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103651.81218772277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7">
        <f>VLOOKUP(A59,TRANSPORTE!A5:D123,4,FALSE)</f>
        <v>988.51636113438963</v>
      </c>
      <c r="M59" s="908"/>
      <c r="N59" s="287">
        <f>K59*L59</f>
        <v>1285.0712694747065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1285.0712694747065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17852.411180720395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130917.80110541524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26183.560221083051</v>
      </c>
      <c r="M83" s="856"/>
      <c r="N83" s="51"/>
    </row>
    <row r="84" spans="1:14">
      <c r="B84" s="89" t="s">
        <v>973</v>
      </c>
      <c r="C84" s="90"/>
      <c r="D84" s="90"/>
      <c r="E84" s="90"/>
      <c r="F84" s="90"/>
      <c r="G84" s="90"/>
      <c r="H84" s="90"/>
      <c r="I84" s="87"/>
      <c r="J84" s="88"/>
      <c r="K84" s="304">
        <v>0.05</v>
      </c>
      <c r="L84" s="855">
        <f>N78*K84</f>
        <v>6545.8900552707628</v>
      </c>
      <c r="M84" s="856"/>
      <c r="N84" s="51"/>
    </row>
    <row r="85" spans="1:14" ht="15.75" thickBot="1">
      <c r="B85" s="91" t="s">
        <v>974</v>
      </c>
      <c r="C85" s="92"/>
      <c r="D85" s="92"/>
      <c r="E85" s="92"/>
      <c r="F85" s="92"/>
      <c r="G85" s="92"/>
      <c r="H85" s="92"/>
      <c r="I85" s="93"/>
      <c r="J85" s="94"/>
      <c r="K85" s="305">
        <v>0.05</v>
      </c>
      <c r="L85" s="857">
        <f>N78*K85</f>
        <v>6545.8900552707628</v>
      </c>
      <c r="M85" s="858"/>
      <c r="N85" s="51"/>
    </row>
    <row r="86" spans="1:14" ht="15.75" thickBot="1">
      <c r="B86" s="820" t="s">
        <v>953</v>
      </c>
      <c r="C86" s="821"/>
      <c r="D86" s="821"/>
      <c r="E86" s="821"/>
      <c r="F86" s="821"/>
      <c r="G86" s="821"/>
      <c r="H86" s="821"/>
      <c r="I86" s="821"/>
      <c r="J86" s="821"/>
      <c r="K86" s="821"/>
      <c r="L86" s="821"/>
      <c r="M86" s="822"/>
      <c r="N86" s="52">
        <f>L83+L84+L85</f>
        <v>39275.340331624575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170193.14143703983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30</v>
      </c>
      <c r="N36" s="272">
        <f>K36/M36</f>
        <v>4613.2489094745451</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30</v>
      </c>
      <c r="N37" s="272">
        <f>K37/M37</f>
        <v>5111.1573915423996</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30</v>
      </c>
      <c r="N38" s="272">
        <f>K38/M38</f>
        <v>5766.5495230047327</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9.6611347339336664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15500.616958755611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80358.544559813527</v>
      </c>
      <c r="N48" s="272">
        <f>K48*M48</f>
        <v>100448.1806997669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100448.1806997669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7">
        <f>VLOOKUP(A59,TRANSPORTE!A5:D123,4,FALSE)</f>
        <v>1540.7830144748382</v>
      </c>
      <c r="M59" s="908"/>
      <c r="N59" s="287">
        <f>K59*L59</f>
        <v>1925.9787680935478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1925.9787680935478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966.11347339336658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118840.88990000944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23768.177980001888</v>
      </c>
      <c r="M83" s="856"/>
      <c r="N83" s="51"/>
    </row>
    <row r="84" spans="1:14">
      <c r="B84" s="89" t="s">
        <v>973</v>
      </c>
      <c r="C84" s="90"/>
      <c r="D84" s="90"/>
      <c r="E84" s="90"/>
      <c r="F84" s="90"/>
      <c r="G84" s="90"/>
      <c r="H84" s="90"/>
      <c r="I84" s="87"/>
      <c r="J84" s="88"/>
      <c r="K84" s="304">
        <v>0.05</v>
      </c>
      <c r="L84" s="855">
        <f>N78*K84</f>
        <v>5942.0444950004721</v>
      </c>
      <c r="M84" s="856"/>
      <c r="N84" s="51"/>
    </row>
    <row r="85" spans="1:14" ht="15.75" thickBot="1">
      <c r="B85" s="91" t="s">
        <v>974</v>
      </c>
      <c r="C85" s="92"/>
      <c r="D85" s="92"/>
      <c r="E85" s="92"/>
      <c r="F85" s="92"/>
      <c r="G85" s="92"/>
      <c r="H85" s="92"/>
      <c r="I85" s="93"/>
      <c r="J85" s="94"/>
      <c r="K85" s="305">
        <v>0.05</v>
      </c>
      <c r="L85" s="857">
        <f>N78*K85</f>
        <v>5942.0444950004721</v>
      </c>
      <c r="M85" s="858"/>
      <c r="N85" s="51"/>
    </row>
    <row r="86" spans="1:14" ht="15.75" thickBot="1">
      <c r="B86" s="820" t="s">
        <v>953</v>
      </c>
      <c r="C86" s="821"/>
      <c r="D86" s="821"/>
      <c r="E86" s="821"/>
      <c r="F86" s="821"/>
      <c r="G86" s="821"/>
      <c r="H86" s="821"/>
      <c r="I86" s="821"/>
      <c r="J86" s="821"/>
      <c r="K86" s="821"/>
      <c r="L86" s="821"/>
      <c r="M86" s="822"/>
      <c r="N86" s="52">
        <f>L83+L84+L85</f>
        <v>35652.266970002835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154493.15687001229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30</v>
      </c>
      <c r="N36" s="272">
        <f>K36/M36</f>
        <v>4613.2489094745451</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30</v>
      </c>
      <c r="N37" s="272">
        <f>K37/M37</f>
        <v>5111.1573915423996</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30</v>
      </c>
      <c r="N38" s="272">
        <f>K38/M38</f>
        <v>5766.5495230047327</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9.6611347339336664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15500.616958755611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78285.873159944793</v>
      </c>
      <c r="N48" s="272">
        <f>K48*M48</f>
        <v>97857.341449930987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97857.341449930987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7">
        <f>VLOOKUP(A59,TRANSPORTE!A5:D123,4,FALSE)</f>
        <v>1540.7830144748382</v>
      </c>
      <c r="M59" s="908"/>
      <c r="N59" s="287">
        <f>K59*L59</f>
        <v>1925.9787680935478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1925.9787680935478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966.11347339336658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116250.05065017351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23250.010130034701</v>
      </c>
      <c r="M83" s="856"/>
      <c r="N83" s="51"/>
    </row>
    <row r="84" spans="1:14">
      <c r="B84" s="89" t="s">
        <v>973</v>
      </c>
      <c r="C84" s="90"/>
      <c r="D84" s="90"/>
      <c r="E84" s="90"/>
      <c r="F84" s="90"/>
      <c r="G84" s="90"/>
      <c r="H84" s="90"/>
      <c r="I84" s="87"/>
      <c r="J84" s="88"/>
      <c r="K84" s="304">
        <v>0.05</v>
      </c>
      <c r="L84" s="855">
        <f>N78*K84</f>
        <v>5812.5025325086754</v>
      </c>
      <c r="M84" s="856"/>
      <c r="N84" s="51"/>
    </row>
    <row r="85" spans="1:14" ht="15.75" thickBot="1">
      <c r="B85" s="91" t="s">
        <v>974</v>
      </c>
      <c r="C85" s="92"/>
      <c r="D85" s="92"/>
      <c r="E85" s="92"/>
      <c r="F85" s="92"/>
      <c r="G85" s="92"/>
      <c r="H85" s="92"/>
      <c r="I85" s="93"/>
      <c r="J85" s="94"/>
      <c r="K85" s="305">
        <v>0.05</v>
      </c>
      <c r="L85" s="857">
        <f>N78*K85</f>
        <v>5812.5025325086754</v>
      </c>
      <c r="M85" s="858"/>
      <c r="N85" s="51"/>
    </row>
    <row r="86" spans="1:14" ht="15.75" thickBot="1">
      <c r="B86" s="820" t="s">
        <v>953</v>
      </c>
      <c r="C86" s="821"/>
      <c r="D86" s="821"/>
      <c r="E86" s="821"/>
      <c r="F86" s="821"/>
      <c r="G86" s="821"/>
      <c r="H86" s="821"/>
      <c r="I86" s="821"/>
      <c r="J86" s="821"/>
      <c r="K86" s="821"/>
      <c r="L86" s="821"/>
      <c r="M86" s="822"/>
      <c r="N86" s="52">
        <f>L83+L84+L85</f>
        <v>34875.015195052052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151125.06584522556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30</v>
      </c>
      <c r="N36" s="272">
        <f>K36/M36</f>
        <v>4613.2489094745451</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30</v>
      </c>
      <c r="N37" s="272">
        <f>K37/M37</f>
        <v>5111.1573915423996</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30</v>
      </c>
      <c r="N38" s="272">
        <f>K38/M38</f>
        <v>5766.5495230047327</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9.6611347339336664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15500.616958755611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78285.873159944793</v>
      </c>
      <c r="N48" s="272">
        <f>K48*M48</f>
        <v>97857.341449930987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97857.341449930987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7">
        <f>VLOOKUP(A59,TRANSPORTE!A5:D123,4,FALSE)</f>
        <v>1540.7830144748382</v>
      </c>
      <c r="M59" s="908"/>
      <c r="N59" s="287">
        <f>K59*L59</f>
        <v>1925.9787680935478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1925.9787680935478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966.11347339336658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116250.05065017351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23250.010130034701</v>
      </c>
      <c r="M83" s="856"/>
      <c r="N83" s="51"/>
    </row>
    <row r="84" spans="1:14">
      <c r="B84" s="89" t="s">
        <v>973</v>
      </c>
      <c r="C84" s="90"/>
      <c r="D84" s="90"/>
      <c r="E84" s="90"/>
      <c r="F84" s="90"/>
      <c r="G84" s="90"/>
      <c r="H84" s="90"/>
      <c r="I84" s="87"/>
      <c r="J84" s="88"/>
      <c r="K84" s="304">
        <v>0.05</v>
      </c>
      <c r="L84" s="855">
        <f>N78*K84</f>
        <v>5812.5025325086754</v>
      </c>
      <c r="M84" s="856"/>
      <c r="N84" s="51"/>
    </row>
    <row r="85" spans="1:14" ht="15.75" thickBot="1">
      <c r="B85" s="91" t="s">
        <v>974</v>
      </c>
      <c r="C85" s="92"/>
      <c r="D85" s="92"/>
      <c r="E85" s="92"/>
      <c r="F85" s="92"/>
      <c r="G85" s="92"/>
      <c r="H85" s="92"/>
      <c r="I85" s="93"/>
      <c r="J85" s="94"/>
      <c r="K85" s="305">
        <v>0.05</v>
      </c>
      <c r="L85" s="857">
        <f>N78*K85</f>
        <v>5812.5025325086754</v>
      </c>
      <c r="M85" s="858"/>
      <c r="N85" s="51"/>
    </row>
    <row r="86" spans="1:14" ht="15.75" thickBot="1">
      <c r="B86" s="820" t="s">
        <v>953</v>
      </c>
      <c r="C86" s="821"/>
      <c r="D86" s="821"/>
      <c r="E86" s="821"/>
      <c r="F86" s="821"/>
      <c r="G86" s="821"/>
      <c r="H86" s="821"/>
      <c r="I86" s="821"/>
      <c r="J86" s="821"/>
      <c r="K86" s="821"/>
      <c r="L86" s="821"/>
      <c r="M86" s="822"/>
      <c r="N86" s="52">
        <f>L83+L84+L85</f>
        <v>34875.015195052052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151125.06584522556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80358.544559813527</v>
      </c>
      <c r="N48" s="272">
        <f>K48*M48</f>
        <v>104466.10792775759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555.1683395471963</v>
      </c>
      <c r="N49" s="272">
        <f>K49*M49</f>
        <v>49965.150559247668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154431.25848700525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166363.63032880865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33272.72606576173</v>
      </c>
      <c r="M83" s="856"/>
      <c r="N83" s="51"/>
    </row>
    <row r="84" spans="1:14">
      <c r="B84" s="89" t="s">
        <v>973</v>
      </c>
      <c r="C84" s="90"/>
      <c r="D84" s="90"/>
      <c r="E84" s="90"/>
      <c r="F84" s="90"/>
      <c r="G84" s="90"/>
      <c r="H84" s="90"/>
      <c r="I84" s="87"/>
      <c r="J84" s="88"/>
      <c r="K84" s="304">
        <v>0.05</v>
      </c>
      <c r="L84" s="855">
        <f>N78*K84</f>
        <v>8318.1815164404325</v>
      </c>
      <c r="M84" s="856"/>
      <c r="N84" s="51"/>
    </row>
    <row r="85" spans="1:14" ht="15.75" thickBot="1">
      <c r="B85" s="91" t="s">
        <v>974</v>
      </c>
      <c r="C85" s="92"/>
      <c r="D85" s="92"/>
      <c r="E85" s="92"/>
      <c r="F85" s="92"/>
      <c r="G85" s="92"/>
      <c r="H85" s="92"/>
      <c r="I85" s="93"/>
      <c r="J85" s="94"/>
      <c r="K85" s="305">
        <v>0.05</v>
      </c>
      <c r="L85" s="857">
        <f>N78*K85</f>
        <v>8318.1815164404325</v>
      </c>
      <c r="M85" s="858"/>
      <c r="N85" s="51"/>
    </row>
    <row r="86" spans="1:14" ht="15.75" thickBot="1">
      <c r="B86" s="820" t="s">
        <v>953</v>
      </c>
      <c r="C86" s="821"/>
      <c r="D86" s="821"/>
      <c r="E86" s="821"/>
      <c r="F86" s="821"/>
      <c r="G86" s="821"/>
      <c r="H86" s="821"/>
      <c r="I86" s="821"/>
      <c r="J86" s="821"/>
      <c r="K86" s="821"/>
      <c r="L86" s="821"/>
      <c r="M86" s="822"/>
      <c r="N86" s="52">
        <f>L83+L84+L85</f>
        <v>49909.089098642595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216272.71942745126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79228.200005889419</v>
      </c>
      <c r="N48" s="272">
        <f>K48*M48</f>
        <v>102996.66000765625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555.1683395471963</v>
      </c>
      <c r="N49" s="272">
        <f>K49*M49</f>
        <v>49965.150559247668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152961.81056690391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164894.1824087073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32978.836481741462</v>
      </c>
      <c r="M83" s="856"/>
      <c r="N83" s="51"/>
    </row>
    <row r="84" spans="1:14">
      <c r="B84" s="89" t="s">
        <v>973</v>
      </c>
      <c r="C84" s="90"/>
      <c r="D84" s="90"/>
      <c r="E84" s="90"/>
      <c r="F84" s="90"/>
      <c r="G84" s="90"/>
      <c r="H84" s="90"/>
      <c r="I84" s="87"/>
      <c r="J84" s="88"/>
      <c r="K84" s="304">
        <v>0.05</v>
      </c>
      <c r="L84" s="855">
        <f>N78*K84</f>
        <v>8244.7091204353655</v>
      </c>
      <c r="M84" s="856"/>
      <c r="N84" s="51"/>
    </row>
    <row r="85" spans="1:14" ht="15.75" thickBot="1">
      <c r="B85" s="91" t="s">
        <v>974</v>
      </c>
      <c r="C85" s="92"/>
      <c r="D85" s="92"/>
      <c r="E85" s="92"/>
      <c r="F85" s="92"/>
      <c r="G85" s="92"/>
      <c r="H85" s="92"/>
      <c r="I85" s="93"/>
      <c r="J85" s="94"/>
      <c r="K85" s="305">
        <v>0.05</v>
      </c>
      <c r="L85" s="857">
        <f>N78*K85</f>
        <v>8244.7091204353655</v>
      </c>
      <c r="M85" s="858"/>
      <c r="N85" s="51"/>
    </row>
    <row r="86" spans="1:14" ht="15.75" thickBot="1">
      <c r="B86" s="820" t="s">
        <v>953</v>
      </c>
      <c r="C86" s="821"/>
      <c r="D86" s="821"/>
      <c r="E86" s="821"/>
      <c r="F86" s="821"/>
      <c r="G86" s="821"/>
      <c r="H86" s="821"/>
      <c r="I86" s="821"/>
      <c r="J86" s="821"/>
      <c r="K86" s="821"/>
      <c r="L86" s="821"/>
      <c r="M86" s="822"/>
      <c r="N86" s="52">
        <f>L83+L84+L85</f>
        <v>49468.25472261219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214362.43713131949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80358.544559813527</v>
      </c>
      <c r="N48" s="272">
        <f>K48*M48</f>
        <v>104466.10792775759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555.1683395471963</v>
      </c>
      <c r="N49" s="272">
        <f>K49*M49</f>
        <v>49965.150559247668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154431.25848700525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166363.63032880865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33272.72606576173</v>
      </c>
      <c r="M83" s="856"/>
      <c r="N83" s="51"/>
    </row>
    <row r="84" spans="1:14">
      <c r="B84" s="89" t="s">
        <v>973</v>
      </c>
      <c r="C84" s="90"/>
      <c r="D84" s="90"/>
      <c r="E84" s="90"/>
      <c r="F84" s="90"/>
      <c r="G84" s="90"/>
      <c r="H84" s="90"/>
      <c r="I84" s="87"/>
      <c r="J84" s="88"/>
      <c r="K84" s="304">
        <v>0.05</v>
      </c>
      <c r="L84" s="855">
        <f>N78*K84</f>
        <v>8318.1815164404325</v>
      </c>
      <c r="M84" s="856"/>
      <c r="N84" s="51"/>
    </row>
    <row r="85" spans="1:14" ht="15.75" thickBot="1">
      <c r="B85" s="91" t="s">
        <v>974</v>
      </c>
      <c r="C85" s="92"/>
      <c r="D85" s="92"/>
      <c r="E85" s="92"/>
      <c r="F85" s="92"/>
      <c r="G85" s="92"/>
      <c r="H85" s="92"/>
      <c r="I85" s="93"/>
      <c r="J85" s="94"/>
      <c r="K85" s="305">
        <v>0.05</v>
      </c>
      <c r="L85" s="857">
        <f>N78*K85</f>
        <v>8318.1815164404325</v>
      </c>
      <c r="M85" s="858"/>
      <c r="N85" s="51"/>
    </row>
    <row r="86" spans="1:14" ht="15.75" thickBot="1">
      <c r="B86" s="820" t="s">
        <v>953</v>
      </c>
      <c r="C86" s="821"/>
      <c r="D86" s="821"/>
      <c r="E86" s="821"/>
      <c r="F86" s="821"/>
      <c r="G86" s="821"/>
      <c r="H86" s="821"/>
      <c r="I86" s="821"/>
      <c r="J86" s="821"/>
      <c r="K86" s="821"/>
      <c r="L86" s="821"/>
      <c r="M86" s="822"/>
      <c r="N86" s="52">
        <f>L83+L84+L85</f>
        <v>49909.089098642595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216272.71942745126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79228.200005889419</v>
      </c>
      <c r="N48" s="272">
        <f>K48*M48</f>
        <v>102996.66000765625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555.1683395471963</v>
      </c>
      <c r="N49" s="272">
        <f>K49*M49</f>
        <v>49965.150559247668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152961.81056690391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164894.1824087073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32978.836481741462</v>
      </c>
      <c r="M83" s="856"/>
      <c r="N83" s="51"/>
    </row>
    <row r="84" spans="1:14">
      <c r="B84" s="89" t="s">
        <v>973</v>
      </c>
      <c r="C84" s="90"/>
      <c r="D84" s="90"/>
      <c r="E84" s="90"/>
      <c r="F84" s="90"/>
      <c r="G84" s="90"/>
      <c r="H84" s="90"/>
      <c r="I84" s="87"/>
      <c r="J84" s="88"/>
      <c r="K84" s="304">
        <v>0.05</v>
      </c>
      <c r="L84" s="855">
        <f>N78*K84</f>
        <v>8244.7091204353655</v>
      </c>
      <c r="M84" s="856"/>
      <c r="N84" s="51"/>
    </row>
    <row r="85" spans="1:14" ht="15.75" thickBot="1">
      <c r="B85" s="91" t="s">
        <v>974</v>
      </c>
      <c r="C85" s="92"/>
      <c r="D85" s="92"/>
      <c r="E85" s="92"/>
      <c r="F85" s="92"/>
      <c r="G85" s="92"/>
      <c r="H85" s="92"/>
      <c r="I85" s="93"/>
      <c r="J85" s="94"/>
      <c r="K85" s="305">
        <v>0.05</v>
      </c>
      <c r="L85" s="857">
        <f>N78*K85</f>
        <v>8244.7091204353655</v>
      </c>
      <c r="M85" s="858"/>
      <c r="N85" s="51"/>
    </row>
    <row r="86" spans="1:14" ht="15.75" thickBot="1">
      <c r="B86" s="820" t="s">
        <v>953</v>
      </c>
      <c r="C86" s="821"/>
      <c r="D86" s="821"/>
      <c r="E86" s="821"/>
      <c r="F86" s="821"/>
      <c r="G86" s="821"/>
      <c r="H86" s="821"/>
      <c r="I86" s="821"/>
      <c r="J86" s="821"/>
      <c r="K86" s="821"/>
      <c r="L86" s="821"/>
      <c r="M86" s="822"/>
      <c r="N86" s="52">
        <f>L83+L84+L85</f>
        <v>49468.25472261219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214362.43713131949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80358.544559813527</v>
      </c>
      <c r="N48" s="272">
        <f>K48*M48</f>
        <v>104466.10792775759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104466.10792775759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116398.47976956099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23279.6959539122</v>
      </c>
      <c r="M83" s="856"/>
      <c r="N83" s="51"/>
    </row>
    <row r="84" spans="1:14">
      <c r="B84" s="89" t="s">
        <v>973</v>
      </c>
      <c r="C84" s="90"/>
      <c r="D84" s="90"/>
      <c r="E84" s="90"/>
      <c r="F84" s="90"/>
      <c r="G84" s="90"/>
      <c r="H84" s="90"/>
      <c r="I84" s="87"/>
      <c r="J84" s="88"/>
      <c r="K84" s="304">
        <v>0.05</v>
      </c>
      <c r="L84" s="855">
        <f>N78*K84</f>
        <v>5819.92398847805</v>
      </c>
      <c r="M84" s="856"/>
      <c r="N84" s="51"/>
    </row>
    <row r="85" spans="1:14" ht="15.75" thickBot="1">
      <c r="B85" s="91" t="s">
        <v>974</v>
      </c>
      <c r="C85" s="92"/>
      <c r="D85" s="92"/>
      <c r="E85" s="92"/>
      <c r="F85" s="92"/>
      <c r="G85" s="92"/>
      <c r="H85" s="92"/>
      <c r="I85" s="93"/>
      <c r="J85" s="94"/>
      <c r="K85" s="305">
        <v>0.05</v>
      </c>
      <c r="L85" s="857">
        <f>N78*K85</f>
        <v>5819.92398847805</v>
      </c>
      <c r="M85" s="858"/>
      <c r="N85" s="51"/>
    </row>
    <row r="86" spans="1:14" ht="15.75" thickBot="1">
      <c r="B86" s="820" t="s">
        <v>953</v>
      </c>
      <c r="C86" s="821"/>
      <c r="D86" s="821"/>
      <c r="E86" s="821"/>
      <c r="F86" s="821"/>
      <c r="G86" s="821"/>
      <c r="H86" s="821"/>
      <c r="I86" s="821"/>
      <c r="J86" s="821"/>
      <c r="K86" s="821"/>
      <c r="L86" s="821"/>
      <c r="M86" s="822"/>
      <c r="N86" s="52">
        <f>L83+L84+L85</f>
        <v>34919.543930868298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151318.0237004293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79228.200005889419</v>
      </c>
      <c r="N48" s="272">
        <f>K48*M48</f>
        <v>102996.66000765625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102996.66000765625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114929.03184945964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22985.806369891929</v>
      </c>
      <c r="M83" s="856"/>
      <c r="N83" s="51"/>
    </row>
    <row r="84" spans="1:14">
      <c r="B84" s="89" t="s">
        <v>973</v>
      </c>
      <c r="C84" s="90"/>
      <c r="D84" s="90"/>
      <c r="E84" s="90"/>
      <c r="F84" s="90"/>
      <c r="G84" s="90"/>
      <c r="H84" s="90"/>
      <c r="I84" s="87"/>
      <c r="J84" s="88"/>
      <c r="K84" s="304">
        <v>0.05</v>
      </c>
      <c r="L84" s="855">
        <f>N78*K84</f>
        <v>5746.4515924729822</v>
      </c>
      <c r="M84" s="856"/>
      <c r="N84" s="51"/>
    </row>
    <row r="85" spans="1:14" ht="15.75" thickBot="1">
      <c r="B85" s="91" t="s">
        <v>974</v>
      </c>
      <c r="C85" s="92"/>
      <c r="D85" s="92"/>
      <c r="E85" s="92"/>
      <c r="F85" s="92"/>
      <c r="G85" s="92"/>
      <c r="H85" s="92"/>
      <c r="I85" s="93"/>
      <c r="J85" s="94"/>
      <c r="K85" s="305">
        <v>0.05</v>
      </c>
      <c r="L85" s="857">
        <f>N78*K85</f>
        <v>5746.4515924729822</v>
      </c>
      <c r="M85" s="858"/>
      <c r="N85" s="51"/>
    </row>
    <row r="86" spans="1:14" ht="15.75" thickBot="1">
      <c r="B86" s="820" t="s">
        <v>953</v>
      </c>
      <c r="C86" s="821"/>
      <c r="D86" s="821"/>
      <c r="E86" s="821"/>
      <c r="F86" s="821"/>
      <c r="G86" s="821"/>
      <c r="H86" s="821"/>
      <c r="I86" s="821"/>
      <c r="J86" s="821"/>
      <c r="K86" s="821"/>
      <c r="L86" s="821"/>
      <c r="M86" s="822"/>
      <c r="N86" s="52">
        <f>L83+L84+L85</f>
        <v>34478.709554837893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149407.74140429753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80358.544559813527</v>
      </c>
      <c r="N48" s="272">
        <f>K48*M48</f>
        <v>104466.10792775759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104466.10792775759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116398.47976956099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23279.6959539122</v>
      </c>
      <c r="M83" s="856"/>
      <c r="N83" s="51"/>
    </row>
    <row r="84" spans="1:14">
      <c r="B84" s="89" t="s">
        <v>973</v>
      </c>
      <c r="C84" s="90"/>
      <c r="D84" s="90"/>
      <c r="E84" s="90"/>
      <c r="F84" s="90"/>
      <c r="G84" s="90"/>
      <c r="H84" s="90"/>
      <c r="I84" s="87"/>
      <c r="J84" s="88"/>
      <c r="K84" s="304">
        <v>0.05</v>
      </c>
      <c r="L84" s="855">
        <f>N78*K84</f>
        <v>5819.92398847805</v>
      </c>
      <c r="M84" s="856"/>
      <c r="N84" s="51"/>
    </row>
    <row r="85" spans="1:14" ht="15.75" thickBot="1">
      <c r="B85" s="91" t="s">
        <v>974</v>
      </c>
      <c r="C85" s="92"/>
      <c r="D85" s="92"/>
      <c r="E85" s="92"/>
      <c r="F85" s="92"/>
      <c r="G85" s="92"/>
      <c r="H85" s="92"/>
      <c r="I85" s="93"/>
      <c r="J85" s="94"/>
      <c r="K85" s="305">
        <v>0.05</v>
      </c>
      <c r="L85" s="857">
        <f>N78*K85</f>
        <v>5819.92398847805</v>
      </c>
      <c r="M85" s="858"/>
      <c r="N85" s="51"/>
    </row>
    <row r="86" spans="1:14" ht="15.75" thickBot="1">
      <c r="B86" s="820" t="s">
        <v>953</v>
      </c>
      <c r="C86" s="821"/>
      <c r="D86" s="821"/>
      <c r="E86" s="821"/>
      <c r="F86" s="821"/>
      <c r="G86" s="821"/>
      <c r="H86" s="821"/>
      <c r="I86" s="821"/>
      <c r="J86" s="821"/>
      <c r="K86" s="821"/>
      <c r="L86" s="821"/>
      <c r="M86" s="822"/>
      <c r="N86" s="52">
        <f>L83+L84+L85</f>
        <v>34919.543930868298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151318.0237004293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79228.200005889419</v>
      </c>
      <c r="N48" s="272">
        <f>K48*M48</f>
        <v>102996.66000765625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102996.66000765625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114929.03184945964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22985.806369891929</v>
      </c>
      <c r="M83" s="856"/>
      <c r="N83" s="51"/>
    </row>
    <row r="84" spans="1:14">
      <c r="B84" s="89" t="s">
        <v>973</v>
      </c>
      <c r="C84" s="90"/>
      <c r="D84" s="90"/>
      <c r="E84" s="90"/>
      <c r="F84" s="90"/>
      <c r="G84" s="90"/>
      <c r="H84" s="90"/>
      <c r="I84" s="87"/>
      <c r="J84" s="88"/>
      <c r="K84" s="304">
        <v>0.05</v>
      </c>
      <c r="L84" s="855">
        <f>N78*K84</f>
        <v>5746.4515924729822</v>
      </c>
      <c r="M84" s="856"/>
      <c r="N84" s="51"/>
    </row>
    <row r="85" spans="1:14" ht="15.75" thickBot="1">
      <c r="B85" s="91" t="s">
        <v>974</v>
      </c>
      <c r="C85" s="92"/>
      <c r="D85" s="92"/>
      <c r="E85" s="92"/>
      <c r="F85" s="92"/>
      <c r="G85" s="92"/>
      <c r="H85" s="92"/>
      <c r="I85" s="93"/>
      <c r="J85" s="94"/>
      <c r="K85" s="305">
        <v>0.05</v>
      </c>
      <c r="L85" s="857">
        <f>N78*K85</f>
        <v>5746.4515924729822</v>
      </c>
      <c r="M85" s="858"/>
      <c r="N85" s="51"/>
    </row>
    <row r="86" spans="1:14" ht="15.75" thickBot="1">
      <c r="B86" s="820" t="s">
        <v>953</v>
      </c>
      <c r="C86" s="821"/>
      <c r="D86" s="821"/>
      <c r="E86" s="821"/>
      <c r="F86" s="821"/>
      <c r="G86" s="821"/>
      <c r="H86" s="821"/>
      <c r="I86" s="821"/>
      <c r="J86" s="821"/>
      <c r="K86" s="821"/>
      <c r="L86" s="821"/>
      <c r="M86" s="822"/>
      <c r="N86" s="52">
        <f>L83+L84+L85</f>
        <v>34478.709554837893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149407.74140429753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555.1683395471963</v>
      </c>
      <c r="N48" s="272">
        <f>K48*M48</f>
        <v>555.1683395471963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555.1683395471963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555.1683395471963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111.03366790943926</v>
      </c>
      <c r="M83" s="856"/>
      <c r="N83" s="51"/>
    </row>
    <row r="84" spans="1:14">
      <c r="B84" s="89" t="s">
        <v>973</v>
      </c>
      <c r="C84" s="90"/>
      <c r="D84" s="90"/>
      <c r="E84" s="90"/>
      <c r="F84" s="90"/>
      <c r="G84" s="90"/>
      <c r="H84" s="90"/>
      <c r="I84" s="87"/>
      <c r="J84" s="88"/>
      <c r="K84" s="304">
        <v>0.05</v>
      </c>
      <c r="L84" s="855">
        <f>N78*K84</f>
        <v>27.758416977359815</v>
      </c>
      <c r="M84" s="856"/>
      <c r="N84" s="51"/>
    </row>
    <row r="85" spans="1:14" ht="15.75" thickBot="1">
      <c r="B85" s="91" t="s">
        <v>974</v>
      </c>
      <c r="C85" s="92"/>
      <c r="D85" s="92"/>
      <c r="E85" s="92"/>
      <c r="F85" s="92"/>
      <c r="G85" s="92"/>
      <c r="H85" s="92"/>
      <c r="I85" s="93"/>
      <c r="J85" s="94"/>
      <c r="K85" s="305">
        <v>0.05</v>
      </c>
      <c r="L85" s="857">
        <f>N78*K85</f>
        <v>27.758416977359815</v>
      </c>
      <c r="M85" s="858"/>
      <c r="N85" s="51"/>
    </row>
    <row r="86" spans="1:14" ht="15.75" thickBot="1">
      <c r="B86" s="820" t="s">
        <v>953</v>
      </c>
      <c r="C86" s="821"/>
      <c r="D86" s="821"/>
      <c r="E86" s="821"/>
      <c r="F86" s="821"/>
      <c r="G86" s="821"/>
      <c r="H86" s="821"/>
      <c r="I86" s="821"/>
      <c r="J86" s="821"/>
      <c r="K86" s="821"/>
      <c r="L86" s="821"/>
      <c r="M86" s="822"/>
      <c r="N86" s="52">
        <f>L83+L84+L85</f>
        <v>166.55050186415889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721.71884141135524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79228.200005889419</v>
      </c>
      <c r="N48" s="272">
        <f>K48*M48</f>
        <v>102996.66000765625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555.1683395471963</v>
      </c>
      <c r="N49" s="272">
        <f>K49*M49</f>
        <v>49965.150559247668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152961.81056690391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164894.1824087073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32978.836481741462</v>
      </c>
      <c r="M83" s="856"/>
      <c r="N83" s="51"/>
    </row>
    <row r="84" spans="1:14">
      <c r="B84" s="89" t="s">
        <v>973</v>
      </c>
      <c r="C84" s="90"/>
      <c r="D84" s="90"/>
      <c r="E84" s="90"/>
      <c r="F84" s="90"/>
      <c r="G84" s="90"/>
      <c r="H84" s="90"/>
      <c r="I84" s="87"/>
      <c r="J84" s="88"/>
      <c r="K84" s="304">
        <v>0.05</v>
      </c>
      <c r="L84" s="855">
        <f>N78*K84</f>
        <v>8244.7091204353655</v>
      </c>
      <c r="M84" s="856"/>
      <c r="N84" s="51"/>
    </row>
    <row r="85" spans="1:14" ht="15.75" thickBot="1">
      <c r="B85" s="91" t="s">
        <v>974</v>
      </c>
      <c r="C85" s="92"/>
      <c r="D85" s="92"/>
      <c r="E85" s="92"/>
      <c r="F85" s="92"/>
      <c r="G85" s="92"/>
      <c r="H85" s="92"/>
      <c r="I85" s="93"/>
      <c r="J85" s="94"/>
      <c r="K85" s="305">
        <v>0.05</v>
      </c>
      <c r="L85" s="857">
        <f>N78*K85</f>
        <v>8244.7091204353655</v>
      </c>
      <c r="M85" s="858"/>
      <c r="N85" s="51"/>
    </row>
    <row r="86" spans="1:14" ht="15.75" thickBot="1">
      <c r="B86" s="820" t="s">
        <v>953</v>
      </c>
      <c r="C86" s="821"/>
      <c r="D86" s="821"/>
      <c r="E86" s="821"/>
      <c r="F86" s="821"/>
      <c r="G86" s="821"/>
      <c r="H86" s="821"/>
      <c r="I86" s="821"/>
      <c r="J86" s="821"/>
      <c r="K86" s="821"/>
      <c r="L86" s="821"/>
      <c r="M86" s="822"/>
      <c r="N86" s="52">
        <f>L83+L84+L85</f>
        <v>49468.25472261219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214362.43713131949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79228.200005889419</v>
      </c>
      <c r="N48" s="272">
        <f>K48*M48</f>
        <v>102996.66000765625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555.1683395471963</v>
      </c>
      <c r="N49" s="272">
        <f>K49*M49</f>
        <v>49965.150559247668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152961.81056690391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164894.1824087073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32978.836481741462</v>
      </c>
      <c r="M83" s="856"/>
      <c r="N83" s="51"/>
    </row>
    <row r="84" spans="1:14">
      <c r="B84" s="89" t="s">
        <v>973</v>
      </c>
      <c r="C84" s="90"/>
      <c r="D84" s="90"/>
      <c r="E84" s="90"/>
      <c r="F84" s="90"/>
      <c r="G84" s="90"/>
      <c r="H84" s="90"/>
      <c r="I84" s="87"/>
      <c r="J84" s="88"/>
      <c r="K84" s="304">
        <v>0.05</v>
      </c>
      <c r="L84" s="855">
        <f>N78*K84</f>
        <v>8244.7091204353655</v>
      </c>
      <c r="M84" s="856"/>
      <c r="N84" s="51"/>
    </row>
    <row r="85" spans="1:14" ht="15.75" thickBot="1">
      <c r="B85" s="91" t="s">
        <v>974</v>
      </c>
      <c r="C85" s="92"/>
      <c r="D85" s="92"/>
      <c r="E85" s="92"/>
      <c r="F85" s="92"/>
      <c r="G85" s="92"/>
      <c r="H85" s="92"/>
      <c r="I85" s="93"/>
      <c r="J85" s="94"/>
      <c r="K85" s="305">
        <v>0.05</v>
      </c>
      <c r="L85" s="857">
        <f>N78*K85</f>
        <v>8244.7091204353655</v>
      </c>
      <c r="M85" s="858"/>
      <c r="N85" s="51"/>
    </row>
    <row r="86" spans="1:14" ht="15.75" thickBot="1">
      <c r="B86" s="820" t="s">
        <v>953</v>
      </c>
      <c r="C86" s="821"/>
      <c r="D86" s="821"/>
      <c r="E86" s="821"/>
      <c r="F86" s="821"/>
      <c r="G86" s="821"/>
      <c r="H86" s="821"/>
      <c r="I86" s="821"/>
      <c r="J86" s="821"/>
      <c r="K86" s="821"/>
      <c r="L86" s="821"/>
      <c r="M86" s="822"/>
      <c r="N86" s="52">
        <f>L83+L84+L85</f>
        <v>49468.25472261219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214362.43713131949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79228.200005889419</v>
      </c>
      <c r="N48" s="272">
        <f>K48*M48</f>
        <v>102996.66000765625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102996.66000765625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114929.03184945964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22985.806369891929</v>
      </c>
      <c r="M83" s="856"/>
      <c r="N83" s="51"/>
    </row>
    <row r="84" spans="1:14">
      <c r="B84" s="89" t="s">
        <v>973</v>
      </c>
      <c r="C84" s="90"/>
      <c r="D84" s="90"/>
      <c r="E84" s="90"/>
      <c r="F84" s="90"/>
      <c r="G84" s="90"/>
      <c r="H84" s="90"/>
      <c r="I84" s="87"/>
      <c r="J84" s="88"/>
      <c r="K84" s="304">
        <v>0.05</v>
      </c>
      <c r="L84" s="855">
        <f>N78*K84</f>
        <v>5746.4515924729822</v>
      </c>
      <c r="M84" s="856"/>
      <c r="N84" s="51"/>
    </row>
    <row r="85" spans="1:14" ht="15.75" thickBot="1">
      <c r="B85" s="91" t="s">
        <v>974</v>
      </c>
      <c r="C85" s="92"/>
      <c r="D85" s="92"/>
      <c r="E85" s="92"/>
      <c r="F85" s="92"/>
      <c r="G85" s="92"/>
      <c r="H85" s="92"/>
      <c r="I85" s="93"/>
      <c r="J85" s="94"/>
      <c r="K85" s="305">
        <v>0.05</v>
      </c>
      <c r="L85" s="857">
        <f>N78*K85</f>
        <v>5746.4515924729822</v>
      </c>
      <c r="M85" s="858"/>
      <c r="N85" s="51"/>
    </row>
    <row r="86" spans="1:14" ht="15.75" thickBot="1">
      <c r="B86" s="820" t="s">
        <v>953</v>
      </c>
      <c r="C86" s="821"/>
      <c r="D86" s="821"/>
      <c r="E86" s="821"/>
      <c r="F86" s="821"/>
      <c r="G86" s="821"/>
      <c r="H86" s="821"/>
      <c r="I86" s="821"/>
      <c r="J86" s="821"/>
      <c r="K86" s="821"/>
      <c r="L86" s="821"/>
      <c r="M86" s="822"/>
      <c r="N86" s="52">
        <f>L83+L84+L85</f>
        <v>34478.709554837893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149407.74140429753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45</v>
      </c>
      <c r="N36" s="272">
        <f>K36/M36</f>
        <v>2027.0329078698187</v>
      </c>
    </row>
    <row r="37" spans="1:14">
      <c r="A37" s="113" t="s">
        <v>271</v>
      </c>
      <c r="B37" s="869" t="str">
        <f>VLOOKUP(A37,EQUIPOS!A7:D154,3,FALSE)</f>
        <v>Motoniveladora, potencia 140 HP, ancho de cuchilla 3,66 m, peso 11 ton.</v>
      </c>
      <c r="C37" s="870"/>
      <c r="D37" s="870"/>
      <c r="E37" s="870"/>
      <c r="F37" s="870"/>
      <c r="G37" s="870"/>
      <c r="H37" s="871"/>
      <c r="I37" s="267"/>
      <c r="J37" s="268"/>
      <c r="K37" s="269">
        <f>VLOOKUP(A37,EQUIPOS!A7:D164,4,FALSE)</f>
        <v>153334.721746272</v>
      </c>
      <c r="L37" s="270"/>
      <c r="M37" s="271">
        <v>45</v>
      </c>
      <c r="N37" s="272">
        <f>K37/M37</f>
        <v>3407.4382610282669</v>
      </c>
    </row>
    <row r="38" spans="1:14">
      <c r="A38" t="s">
        <v>365</v>
      </c>
      <c r="B38" s="869" t="str">
        <f>VLOOKUP(A38,EQUIPOS!A8:D154,3,FALSE)</f>
        <v xml:space="preserve">Vibrocompatador, potencia 153 HP, peso 10 Ton. </v>
      </c>
      <c r="C38" s="870"/>
      <c r="D38" s="870"/>
      <c r="E38" s="870"/>
      <c r="F38" s="870"/>
      <c r="G38" s="870"/>
      <c r="H38" s="871"/>
      <c r="I38" s="267"/>
      <c r="J38" s="268"/>
      <c r="K38" s="269">
        <f>VLOOKUP(A38,EQUIPOS!A8:D165,4,FALSE)</f>
        <v>172996.48569014197</v>
      </c>
      <c r="L38" s="270"/>
      <c r="M38" s="271">
        <v>45</v>
      </c>
      <c r="N38" s="272">
        <f>K38/M38</f>
        <v>3844.3663486698215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6.4407564892891109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9285.2782740571965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79228.200005889419</v>
      </c>
      <c r="N48" s="272">
        <f>K48*M48</f>
        <v>102996.66000765625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102996.66000765625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7">
        <f>VLOOKUP(A59,TRANSPORTE!A5:D123,4,FALSE)</f>
        <v>1540.7830144748382</v>
      </c>
      <c r="M59" s="908"/>
      <c r="N59" s="287">
        <f>K59*L59</f>
        <v>2003.0179188172897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0">
        <f>SUM(N70:N75)</f>
        <v>644.07564892891105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114929.03184945964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22985.806369891929</v>
      </c>
      <c r="M83" s="856"/>
      <c r="N83" s="51"/>
    </row>
    <row r="84" spans="1:14">
      <c r="B84" s="89" t="s">
        <v>973</v>
      </c>
      <c r="C84" s="90"/>
      <c r="D84" s="90"/>
      <c r="E84" s="90"/>
      <c r="F84" s="90"/>
      <c r="G84" s="90"/>
      <c r="H84" s="90"/>
      <c r="I84" s="87"/>
      <c r="J84" s="88"/>
      <c r="K84" s="304">
        <v>0.05</v>
      </c>
      <c r="L84" s="855">
        <f>N78*K84</f>
        <v>5746.4515924729822</v>
      </c>
      <c r="M84" s="856"/>
      <c r="N84" s="51"/>
    </row>
    <row r="85" spans="1:14" ht="15.75" thickBot="1">
      <c r="B85" s="91" t="s">
        <v>974</v>
      </c>
      <c r="C85" s="92"/>
      <c r="D85" s="92"/>
      <c r="E85" s="92"/>
      <c r="F85" s="92"/>
      <c r="G85" s="92"/>
      <c r="H85" s="92"/>
      <c r="I85" s="93"/>
      <c r="J85" s="94"/>
      <c r="K85" s="305">
        <v>0.05</v>
      </c>
      <c r="L85" s="857">
        <f>N78*K85</f>
        <v>5746.4515924729822</v>
      </c>
      <c r="M85" s="858"/>
      <c r="N85" s="51"/>
    </row>
    <row r="86" spans="1:14" ht="15.75" thickBot="1">
      <c r="B86" s="820" t="s">
        <v>953</v>
      </c>
      <c r="C86" s="821"/>
      <c r="D86" s="821"/>
      <c r="E86" s="821"/>
      <c r="F86" s="821"/>
      <c r="G86" s="821"/>
      <c r="H86" s="821"/>
      <c r="I86" s="821"/>
      <c r="J86" s="821"/>
      <c r="K86" s="821"/>
      <c r="L86" s="821"/>
      <c r="M86" s="822"/>
      <c r="N86" s="52">
        <f>L83+L84+L85</f>
        <v>34478.709554837893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149407.74140429753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555.1683395471963</v>
      </c>
      <c r="N48" s="272">
        <f>K48*M48</f>
        <v>555.1683395471963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555.1683395471963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555.1683395471963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111.03366790943926</v>
      </c>
      <c r="M83" s="856"/>
      <c r="N83" s="51"/>
    </row>
    <row r="84" spans="1:14">
      <c r="B84" s="89" t="s">
        <v>973</v>
      </c>
      <c r="C84" s="90"/>
      <c r="D84" s="90"/>
      <c r="E84" s="90"/>
      <c r="F84" s="90"/>
      <c r="G84" s="90"/>
      <c r="H84" s="90"/>
      <c r="I84" s="87"/>
      <c r="J84" s="88"/>
      <c r="K84" s="304">
        <v>0.05</v>
      </c>
      <c r="L84" s="855">
        <f>N78*K84</f>
        <v>27.758416977359815</v>
      </c>
      <c r="M84" s="856"/>
      <c r="N84" s="51"/>
    </row>
    <row r="85" spans="1:14" ht="15.75" thickBot="1">
      <c r="B85" s="91" t="s">
        <v>974</v>
      </c>
      <c r="C85" s="92"/>
      <c r="D85" s="92"/>
      <c r="E85" s="92"/>
      <c r="F85" s="92"/>
      <c r="G85" s="92"/>
      <c r="H85" s="92"/>
      <c r="I85" s="93"/>
      <c r="J85" s="94"/>
      <c r="K85" s="305">
        <v>0.05</v>
      </c>
      <c r="L85" s="857">
        <f>N78*K85</f>
        <v>27.758416977359815</v>
      </c>
      <c r="M85" s="858"/>
      <c r="N85" s="51"/>
    </row>
    <row r="86" spans="1:14" ht="15.75" thickBot="1">
      <c r="B86" s="820" t="s">
        <v>953</v>
      </c>
      <c r="C86" s="821"/>
      <c r="D86" s="821"/>
      <c r="E86" s="821"/>
      <c r="F86" s="821"/>
      <c r="G86" s="821"/>
      <c r="H86" s="821"/>
      <c r="I86" s="821"/>
      <c r="J86" s="821"/>
      <c r="K86" s="821"/>
      <c r="L86" s="821"/>
      <c r="M86" s="822"/>
      <c r="N86" s="52">
        <f>L83+L84+L85</f>
        <v>166.55050186415889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721.71884141135524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452"/>
      <c r="L30" s="796" t="s">
        <v>945</v>
      </c>
      <c r="M30" s="797"/>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2467.7324172303224</v>
      </c>
      <c r="N48" s="272">
        <f>K48*M48</f>
        <v>2467.7324172303224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2467.7324172303224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2467.7324172303224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493.54648344606449</v>
      </c>
      <c r="M83" s="856"/>
      <c r="N83" s="51"/>
    </row>
    <row r="84" spans="1:14">
      <c r="B84" s="89" t="s">
        <v>973</v>
      </c>
      <c r="C84" s="90"/>
      <c r="D84" s="90"/>
      <c r="E84" s="90"/>
      <c r="F84" s="90"/>
      <c r="G84" s="90"/>
      <c r="H84" s="90"/>
      <c r="I84" s="87"/>
      <c r="J84" s="88"/>
      <c r="K84" s="304">
        <v>0.05</v>
      </c>
      <c r="L84" s="855">
        <f>N78*K84</f>
        <v>123.38662086151612</v>
      </c>
      <c r="M84" s="856"/>
      <c r="N84" s="51"/>
    </row>
    <row r="85" spans="1:14" ht="15.75" thickBot="1">
      <c r="B85" s="91" t="s">
        <v>974</v>
      </c>
      <c r="C85" s="92"/>
      <c r="D85" s="92"/>
      <c r="E85" s="92"/>
      <c r="F85" s="92"/>
      <c r="G85" s="92"/>
      <c r="H85" s="92"/>
      <c r="I85" s="93"/>
      <c r="J85" s="94"/>
      <c r="K85" s="305">
        <v>0.05</v>
      </c>
      <c r="L85" s="857">
        <f>N78*K85</f>
        <v>123.38662086151612</v>
      </c>
      <c r="M85" s="858"/>
      <c r="N85" s="51"/>
    </row>
    <row r="86" spans="1:14" ht="15.75" thickBot="1">
      <c r="B86" s="820" t="s">
        <v>953</v>
      </c>
      <c r="C86" s="821"/>
      <c r="D86" s="821"/>
      <c r="E86" s="821"/>
      <c r="F86" s="821"/>
      <c r="G86" s="821"/>
      <c r="H86" s="821"/>
      <c r="I86" s="821"/>
      <c r="J86" s="821"/>
      <c r="K86" s="821"/>
      <c r="L86" s="821"/>
      <c r="M86" s="822"/>
      <c r="N86" s="52">
        <f>L83+L84+L85</f>
        <v>740.31972516909673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3208.0521423994192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2342.3872785773538</v>
      </c>
      <c r="N48" s="272">
        <f>K48*M48</f>
        <v>2342.3872785773538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2342.3872785773538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2342.3872785773538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468.4774557154708</v>
      </c>
      <c r="M83" s="856"/>
      <c r="N83" s="51"/>
    </row>
    <row r="84" spans="1:14">
      <c r="B84" s="89" t="s">
        <v>973</v>
      </c>
      <c r="C84" s="90"/>
      <c r="D84" s="90"/>
      <c r="E84" s="90"/>
      <c r="F84" s="90"/>
      <c r="G84" s="90"/>
      <c r="H84" s="90"/>
      <c r="I84" s="87"/>
      <c r="J84" s="88"/>
      <c r="K84" s="304">
        <v>0.05</v>
      </c>
      <c r="L84" s="855">
        <f>N78*K84</f>
        <v>117.1193639288677</v>
      </c>
      <c r="M84" s="856"/>
      <c r="N84" s="51"/>
    </row>
    <row r="85" spans="1:14" ht="15.75" thickBot="1">
      <c r="B85" s="91" t="s">
        <v>974</v>
      </c>
      <c r="C85" s="92"/>
      <c r="D85" s="92"/>
      <c r="E85" s="92"/>
      <c r="F85" s="92"/>
      <c r="G85" s="92"/>
      <c r="H85" s="92"/>
      <c r="I85" s="93"/>
      <c r="J85" s="94"/>
      <c r="K85" s="305">
        <v>0.05</v>
      </c>
      <c r="L85" s="857">
        <f>N78*K85</f>
        <v>117.1193639288677</v>
      </c>
      <c r="M85" s="858"/>
      <c r="N85" s="51"/>
    </row>
    <row r="86" spans="1:14" ht="15.75" thickBot="1">
      <c r="B86" s="820" t="s">
        <v>953</v>
      </c>
      <c r="C86" s="821"/>
      <c r="D86" s="821"/>
      <c r="E86" s="821"/>
      <c r="F86" s="821"/>
      <c r="G86" s="821"/>
      <c r="H86" s="821"/>
      <c r="I86" s="821"/>
      <c r="J86" s="821"/>
      <c r="K86" s="821"/>
      <c r="L86" s="821"/>
      <c r="M86" s="822"/>
      <c r="N86" s="52">
        <f>L83+L84+L85</f>
        <v>702.71618357320608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3045.1034621505596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2287.5487804166801</v>
      </c>
      <c r="N48" s="272">
        <f>K48*M48</f>
        <v>2287.5487804166801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2287.5487804166801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2287.5487804166801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457.50975608333601</v>
      </c>
      <c r="M83" s="856"/>
      <c r="N83" s="51"/>
    </row>
    <row r="84" spans="1:14">
      <c r="B84" s="89" t="s">
        <v>973</v>
      </c>
      <c r="C84" s="90"/>
      <c r="D84" s="90"/>
      <c r="E84" s="90"/>
      <c r="F84" s="90"/>
      <c r="G84" s="90"/>
      <c r="H84" s="90"/>
      <c r="I84" s="87"/>
      <c r="J84" s="88"/>
      <c r="K84" s="304">
        <v>0.05</v>
      </c>
      <c r="L84" s="855">
        <f>N78*K84</f>
        <v>114.377439020834</v>
      </c>
      <c r="M84" s="856"/>
      <c r="N84" s="51"/>
    </row>
    <row r="85" spans="1:14" ht="15.75" thickBot="1">
      <c r="B85" s="91" t="s">
        <v>974</v>
      </c>
      <c r="C85" s="92"/>
      <c r="D85" s="92"/>
      <c r="E85" s="92"/>
      <c r="F85" s="92"/>
      <c r="G85" s="92"/>
      <c r="H85" s="92"/>
      <c r="I85" s="93"/>
      <c r="J85" s="94"/>
      <c r="K85" s="305">
        <v>0.05</v>
      </c>
      <c r="L85" s="857">
        <f>N78*K85</f>
        <v>114.377439020834</v>
      </c>
      <c r="M85" s="858"/>
      <c r="N85" s="51"/>
    </row>
    <row r="86" spans="1:14" ht="15.75" thickBot="1">
      <c r="B86" s="820" t="s">
        <v>953</v>
      </c>
      <c r="C86" s="821"/>
      <c r="D86" s="821"/>
      <c r="E86" s="821"/>
      <c r="F86" s="821"/>
      <c r="G86" s="821"/>
      <c r="H86" s="821"/>
      <c r="I86" s="821"/>
      <c r="J86" s="821"/>
      <c r="K86" s="821"/>
      <c r="L86" s="821"/>
      <c r="M86" s="822"/>
      <c r="N86" s="52">
        <f>L83+L84+L85</f>
        <v>686.26463412500402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2973.8134145416843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2549.430587959489</v>
      </c>
      <c r="N48" s="272">
        <f>K48*M48</f>
        <v>2549.430587959489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2549.430587959489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2549.430587959489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509.8861175918978</v>
      </c>
      <c r="M83" s="856"/>
      <c r="N83" s="51"/>
    </row>
    <row r="84" spans="1:14">
      <c r="B84" s="89" t="s">
        <v>973</v>
      </c>
      <c r="C84" s="90"/>
      <c r="D84" s="90"/>
      <c r="E84" s="90"/>
      <c r="F84" s="90"/>
      <c r="G84" s="90"/>
      <c r="H84" s="90"/>
      <c r="I84" s="87"/>
      <c r="J84" s="88"/>
      <c r="K84" s="304">
        <v>0.05</v>
      </c>
      <c r="L84" s="855">
        <f>N78*K84</f>
        <v>127.47152939797445</v>
      </c>
      <c r="M84" s="856"/>
      <c r="N84" s="51"/>
    </row>
    <row r="85" spans="1:14" ht="15.75" thickBot="1">
      <c r="B85" s="91" t="s">
        <v>974</v>
      </c>
      <c r="C85" s="92"/>
      <c r="D85" s="92"/>
      <c r="E85" s="92"/>
      <c r="F85" s="92"/>
      <c r="G85" s="92"/>
      <c r="H85" s="92"/>
      <c r="I85" s="93"/>
      <c r="J85" s="94"/>
      <c r="K85" s="305">
        <v>0.05</v>
      </c>
      <c r="L85" s="857">
        <f>N78*K85</f>
        <v>127.47152939797445</v>
      </c>
      <c r="M85" s="858"/>
      <c r="N85" s="51"/>
    </row>
    <row r="86" spans="1:14" ht="15.75" thickBot="1">
      <c r="B86" s="820" t="s">
        <v>953</v>
      </c>
      <c r="C86" s="821"/>
      <c r="D86" s="821"/>
      <c r="E86" s="821"/>
      <c r="F86" s="821"/>
      <c r="G86" s="821"/>
      <c r="H86" s="821"/>
      <c r="I86" s="821"/>
      <c r="J86" s="821"/>
      <c r="K86" s="821"/>
      <c r="L86" s="821"/>
      <c r="M86" s="822"/>
      <c r="N86" s="52">
        <f>L83+L84+L85</f>
        <v>764.8291763878467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3314.2597643473355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3161.6072919163989</v>
      </c>
      <c r="N48" s="272">
        <f>K48*M48</f>
        <v>3161.6072919163989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3161.6072919163989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3161.6072919163989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632.32145838327983</v>
      </c>
      <c r="M83" s="856"/>
      <c r="N83" s="51"/>
    </row>
    <row r="84" spans="1:14">
      <c r="B84" s="89" t="s">
        <v>973</v>
      </c>
      <c r="C84" s="90"/>
      <c r="D84" s="90"/>
      <c r="E84" s="90"/>
      <c r="F84" s="90"/>
      <c r="G84" s="90"/>
      <c r="H84" s="90"/>
      <c r="I84" s="87"/>
      <c r="J84" s="88"/>
      <c r="K84" s="304">
        <v>0.05</v>
      </c>
      <c r="L84" s="855">
        <f>N78*K84</f>
        <v>158.08036459581996</v>
      </c>
      <c r="M84" s="856"/>
      <c r="N84" s="51"/>
    </row>
    <row r="85" spans="1:14" ht="15.75" thickBot="1">
      <c r="B85" s="91" t="s">
        <v>974</v>
      </c>
      <c r="C85" s="92"/>
      <c r="D85" s="92"/>
      <c r="E85" s="92"/>
      <c r="F85" s="92"/>
      <c r="G85" s="92"/>
      <c r="H85" s="92"/>
      <c r="I85" s="93"/>
      <c r="J85" s="94"/>
      <c r="K85" s="305">
        <v>0.05</v>
      </c>
      <c r="L85" s="857">
        <f>N78*K85</f>
        <v>158.08036459581996</v>
      </c>
      <c r="M85" s="858"/>
      <c r="N85" s="51"/>
    </row>
    <row r="86" spans="1:14" ht="15.75" thickBot="1">
      <c r="B86" s="820" t="s">
        <v>953</v>
      </c>
      <c r="C86" s="821"/>
      <c r="D86" s="821"/>
      <c r="E86" s="821"/>
      <c r="F86" s="821"/>
      <c r="G86" s="821"/>
      <c r="H86" s="821"/>
      <c r="I86" s="821"/>
      <c r="J86" s="821"/>
      <c r="K86" s="821"/>
      <c r="L86" s="821"/>
      <c r="M86" s="822"/>
      <c r="N86" s="52">
        <f>L83+L84+L85</f>
        <v>948.48218757491964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4110.0894794913183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3685.3709070020182</v>
      </c>
      <c r="N48" s="272">
        <f>K48*M48</f>
        <v>3685.3709070020182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3685.3709070020182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3685.3709070020182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737.07418140040363</v>
      </c>
      <c r="M83" s="856"/>
      <c r="N83" s="51"/>
    </row>
    <row r="84" spans="1:14">
      <c r="B84" s="89" t="s">
        <v>973</v>
      </c>
      <c r="C84" s="90"/>
      <c r="D84" s="90"/>
      <c r="E84" s="90"/>
      <c r="F84" s="90"/>
      <c r="G84" s="90"/>
      <c r="H84" s="90"/>
      <c r="I84" s="87"/>
      <c r="J84" s="88"/>
      <c r="K84" s="304">
        <v>0.05</v>
      </c>
      <c r="L84" s="855">
        <f>N78*K84</f>
        <v>184.26854535010091</v>
      </c>
      <c r="M84" s="856"/>
      <c r="N84" s="51"/>
    </row>
    <row r="85" spans="1:14" ht="15.75" thickBot="1">
      <c r="B85" s="91" t="s">
        <v>974</v>
      </c>
      <c r="C85" s="92"/>
      <c r="D85" s="92"/>
      <c r="E85" s="92"/>
      <c r="F85" s="92"/>
      <c r="G85" s="92"/>
      <c r="H85" s="92"/>
      <c r="I85" s="93"/>
      <c r="J85" s="94"/>
      <c r="K85" s="305">
        <v>0.05</v>
      </c>
      <c r="L85" s="857">
        <f>N78*K85</f>
        <v>184.26854535010091</v>
      </c>
      <c r="M85" s="858"/>
      <c r="N85" s="51"/>
    </row>
    <row r="86" spans="1:14" ht="15.75" thickBot="1">
      <c r="B86" s="820" t="s">
        <v>953</v>
      </c>
      <c r="C86" s="821"/>
      <c r="D86" s="821"/>
      <c r="E86" s="821"/>
      <c r="F86" s="821"/>
      <c r="G86" s="821"/>
      <c r="H86" s="821"/>
      <c r="I86" s="821"/>
      <c r="J86" s="821"/>
      <c r="K86" s="821"/>
      <c r="L86" s="821"/>
      <c r="M86" s="822"/>
      <c r="N86" s="52">
        <f>L83+L84+L85</f>
        <v>1105.6112721006054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4790.9821791026234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2969.1129718421971</v>
      </c>
      <c r="N48" s="272">
        <f>K48*M48</f>
        <v>2969.1129718421971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2969.1129718421971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2969.1129718421971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593.82259436843947</v>
      </c>
      <c r="M83" s="856"/>
      <c r="N83" s="51"/>
    </row>
    <row r="84" spans="1:14">
      <c r="B84" s="89" t="s">
        <v>973</v>
      </c>
      <c r="C84" s="90"/>
      <c r="D84" s="90"/>
      <c r="E84" s="90"/>
      <c r="F84" s="90"/>
      <c r="G84" s="90"/>
      <c r="H84" s="90"/>
      <c r="I84" s="87"/>
      <c r="J84" s="88"/>
      <c r="K84" s="304">
        <v>0.05</v>
      </c>
      <c r="L84" s="855">
        <f>N78*K84</f>
        <v>148.45564859210987</v>
      </c>
      <c r="M84" s="856"/>
      <c r="N84" s="51"/>
    </row>
    <row r="85" spans="1:14" ht="15.75" thickBot="1">
      <c r="B85" s="91" t="s">
        <v>974</v>
      </c>
      <c r="C85" s="92"/>
      <c r="D85" s="92"/>
      <c r="E85" s="92"/>
      <c r="F85" s="92"/>
      <c r="G85" s="92"/>
      <c r="H85" s="92"/>
      <c r="I85" s="93"/>
      <c r="J85" s="94"/>
      <c r="K85" s="305">
        <v>0.05</v>
      </c>
      <c r="L85" s="857">
        <f>N78*K85</f>
        <v>148.45564859210987</v>
      </c>
      <c r="M85" s="858"/>
      <c r="N85" s="51"/>
    </row>
    <row r="86" spans="1:14" ht="15.75" thickBot="1">
      <c r="B86" s="820" t="s">
        <v>953</v>
      </c>
      <c r="C86" s="821"/>
      <c r="D86" s="821"/>
      <c r="E86" s="821"/>
      <c r="F86" s="821"/>
      <c r="G86" s="821"/>
      <c r="H86" s="821"/>
      <c r="I86" s="821"/>
      <c r="J86" s="821"/>
      <c r="K86" s="821"/>
      <c r="L86" s="821"/>
      <c r="M86" s="822"/>
      <c r="N86" s="52">
        <f>L83+L84+L85</f>
        <v>890.73389155265909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3859.846863394856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3746.924323304816</v>
      </c>
      <c r="N48" s="272">
        <f>K48*M48</f>
        <v>3746.924323304816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3746.924323304816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3746.924323304816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749.38486466096322</v>
      </c>
      <c r="M83" s="856"/>
      <c r="N83" s="51"/>
    </row>
    <row r="84" spans="1:14">
      <c r="B84" s="89" t="s">
        <v>973</v>
      </c>
      <c r="C84" s="90"/>
      <c r="D84" s="90"/>
      <c r="E84" s="90"/>
      <c r="F84" s="90"/>
      <c r="G84" s="90"/>
      <c r="H84" s="90"/>
      <c r="I84" s="87"/>
      <c r="J84" s="88"/>
      <c r="K84" s="304">
        <v>0.05</v>
      </c>
      <c r="L84" s="855">
        <f>N78*K84</f>
        <v>187.3462161652408</v>
      </c>
      <c r="M84" s="856"/>
      <c r="N84" s="51"/>
    </row>
    <row r="85" spans="1:14" ht="15.75" thickBot="1">
      <c r="B85" s="91" t="s">
        <v>974</v>
      </c>
      <c r="C85" s="92"/>
      <c r="D85" s="92"/>
      <c r="E85" s="92"/>
      <c r="F85" s="92"/>
      <c r="G85" s="92"/>
      <c r="H85" s="92"/>
      <c r="I85" s="93"/>
      <c r="J85" s="94"/>
      <c r="K85" s="305">
        <v>0.05</v>
      </c>
      <c r="L85" s="857">
        <f>N78*K85</f>
        <v>187.3462161652408</v>
      </c>
      <c r="M85" s="858"/>
      <c r="N85" s="51"/>
    </row>
    <row r="86" spans="1:14" ht="15.75" thickBot="1">
      <c r="B86" s="820" t="s">
        <v>953</v>
      </c>
      <c r="C86" s="821"/>
      <c r="D86" s="821"/>
      <c r="E86" s="821"/>
      <c r="F86" s="821"/>
      <c r="G86" s="821"/>
      <c r="H86" s="821"/>
      <c r="I86" s="821"/>
      <c r="J86" s="821"/>
      <c r="K86" s="821"/>
      <c r="L86" s="821"/>
      <c r="M86" s="822"/>
      <c r="N86" s="52">
        <f>L83+L84+L85</f>
        <v>1124.0772969914449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4871.0016202962606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3855.4821666024759</v>
      </c>
      <c r="N48" s="272">
        <f>K48*M48</f>
        <v>3855.4821666024759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3855.4821666024759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3855.4821666024759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771.09643332049518</v>
      </c>
      <c r="M83" s="856"/>
      <c r="N83" s="51"/>
    </row>
    <row r="84" spans="1:14">
      <c r="B84" s="89" t="s">
        <v>973</v>
      </c>
      <c r="C84" s="90"/>
      <c r="D84" s="90"/>
      <c r="E84" s="90"/>
      <c r="F84" s="90"/>
      <c r="G84" s="90"/>
      <c r="H84" s="90"/>
      <c r="I84" s="87"/>
      <c r="J84" s="88"/>
      <c r="K84" s="304">
        <v>0.05</v>
      </c>
      <c r="L84" s="855">
        <f>N78*K84</f>
        <v>192.77410833012379</v>
      </c>
      <c r="M84" s="856"/>
      <c r="N84" s="51"/>
    </row>
    <row r="85" spans="1:14" ht="15.75" thickBot="1">
      <c r="B85" s="91" t="s">
        <v>974</v>
      </c>
      <c r="C85" s="92"/>
      <c r="D85" s="92"/>
      <c r="E85" s="92"/>
      <c r="F85" s="92"/>
      <c r="G85" s="92"/>
      <c r="H85" s="92"/>
      <c r="I85" s="93"/>
      <c r="J85" s="94"/>
      <c r="K85" s="305">
        <v>0.05</v>
      </c>
      <c r="L85" s="857">
        <f>N78*K85</f>
        <v>192.77410833012379</v>
      </c>
      <c r="M85" s="858"/>
      <c r="N85" s="51"/>
    </row>
    <row r="86" spans="1:14" ht="15.75" thickBot="1">
      <c r="B86" s="820" t="s">
        <v>953</v>
      </c>
      <c r="C86" s="821"/>
      <c r="D86" s="821"/>
      <c r="E86" s="821"/>
      <c r="F86" s="821"/>
      <c r="G86" s="821"/>
      <c r="H86" s="821"/>
      <c r="I86" s="821"/>
      <c r="J86" s="821"/>
      <c r="K86" s="821"/>
      <c r="L86" s="821"/>
      <c r="M86" s="822"/>
      <c r="N86" s="52">
        <f>L83+L84+L85</f>
        <v>1156.6446499807428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5012.1268165832189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3974.1123871133213</v>
      </c>
      <c r="N48" s="272">
        <f>K48*M48</f>
        <v>3974.1123871133213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3974.1123871133213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3974.1123871133213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794.82247742266429</v>
      </c>
      <c r="M83" s="856"/>
      <c r="N83" s="51"/>
    </row>
    <row r="84" spans="1:14">
      <c r="B84" s="89" t="s">
        <v>973</v>
      </c>
      <c r="C84" s="90"/>
      <c r="D84" s="90"/>
      <c r="E84" s="90"/>
      <c r="F84" s="90"/>
      <c r="G84" s="90"/>
      <c r="H84" s="90"/>
      <c r="I84" s="87"/>
      <c r="J84" s="88"/>
      <c r="K84" s="304">
        <v>0.05</v>
      </c>
      <c r="L84" s="855">
        <f>N78*K84</f>
        <v>198.70561935566607</v>
      </c>
      <c r="M84" s="856"/>
      <c r="N84" s="51"/>
    </row>
    <row r="85" spans="1:14" ht="15.75" thickBot="1">
      <c r="B85" s="91" t="s">
        <v>974</v>
      </c>
      <c r="C85" s="92"/>
      <c r="D85" s="92"/>
      <c r="E85" s="92"/>
      <c r="F85" s="92"/>
      <c r="G85" s="92"/>
      <c r="H85" s="92"/>
      <c r="I85" s="93"/>
      <c r="J85" s="94"/>
      <c r="K85" s="305">
        <v>0.05</v>
      </c>
      <c r="L85" s="857">
        <f>N78*K85</f>
        <v>198.70561935566607</v>
      </c>
      <c r="M85" s="858"/>
      <c r="N85" s="51"/>
    </row>
    <row r="86" spans="1:14" ht="15.75" thickBot="1">
      <c r="B86" s="820" t="s">
        <v>953</v>
      </c>
      <c r="C86" s="821"/>
      <c r="D86" s="821"/>
      <c r="E86" s="821"/>
      <c r="F86" s="821"/>
      <c r="G86" s="821"/>
      <c r="H86" s="821"/>
      <c r="I86" s="821"/>
      <c r="J86" s="821"/>
      <c r="K86" s="821"/>
      <c r="L86" s="821"/>
      <c r="M86" s="822"/>
      <c r="N86" s="52">
        <f>L83+L84+L85</f>
        <v>1192.2337161339965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5166.3461032473178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3743.5668642337537</v>
      </c>
      <c r="N48" s="272">
        <f>K48*M48</f>
        <v>3743.5668642337537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3743.5668642337537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3743.5668642337537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748.71337284675076</v>
      </c>
      <c r="M83" s="856"/>
      <c r="N83" s="51"/>
    </row>
    <row r="84" spans="1:14">
      <c r="B84" s="89" t="s">
        <v>973</v>
      </c>
      <c r="C84" s="90"/>
      <c r="D84" s="90"/>
      <c r="E84" s="90"/>
      <c r="F84" s="90"/>
      <c r="G84" s="90"/>
      <c r="H84" s="90"/>
      <c r="I84" s="87"/>
      <c r="J84" s="88"/>
      <c r="K84" s="304">
        <v>0.05</v>
      </c>
      <c r="L84" s="855">
        <f>N78*K84</f>
        <v>187.17834321168769</v>
      </c>
      <c r="M84" s="856"/>
      <c r="N84" s="51"/>
    </row>
    <row r="85" spans="1:14" ht="15.75" thickBot="1">
      <c r="B85" s="91" t="s">
        <v>974</v>
      </c>
      <c r="C85" s="92"/>
      <c r="D85" s="92"/>
      <c r="E85" s="92"/>
      <c r="F85" s="92"/>
      <c r="G85" s="92"/>
      <c r="H85" s="92"/>
      <c r="I85" s="93"/>
      <c r="J85" s="94"/>
      <c r="K85" s="305">
        <v>0.05</v>
      </c>
      <c r="L85" s="857">
        <f>N78*K85</f>
        <v>187.17834321168769</v>
      </c>
      <c r="M85" s="858"/>
      <c r="N85" s="51"/>
    </row>
    <row r="86" spans="1:14" ht="15.75" thickBot="1">
      <c r="B86" s="820" t="s">
        <v>953</v>
      </c>
      <c r="C86" s="821"/>
      <c r="D86" s="821"/>
      <c r="E86" s="821"/>
      <c r="F86" s="821"/>
      <c r="G86" s="821"/>
      <c r="H86" s="821"/>
      <c r="I86" s="821"/>
      <c r="J86" s="821"/>
      <c r="K86" s="821"/>
      <c r="L86" s="821"/>
      <c r="M86" s="822"/>
      <c r="N86" s="52">
        <f>L83+L84+L85</f>
        <v>1123.0700592701262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4866.6369235038801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4908.6051618921501</v>
      </c>
      <c r="N48" s="272">
        <f>K48*M48</f>
        <v>4908.6051618921501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4908.6051618921501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4908.6051618921501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981.7210323784301</v>
      </c>
      <c r="M83" s="856"/>
      <c r="N83" s="51"/>
    </row>
    <row r="84" spans="1:14">
      <c r="B84" s="89" t="s">
        <v>973</v>
      </c>
      <c r="C84" s="90"/>
      <c r="D84" s="90"/>
      <c r="E84" s="90"/>
      <c r="F84" s="90"/>
      <c r="G84" s="90"/>
      <c r="H84" s="90"/>
      <c r="I84" s="87"/>
      <c r="J84" s="88"/>
      <c r="K84" s="304">
        <v>0.05</v>
      </c>
      <c r="L84" s="855">
        <f>N78*K84</f>
        <v>245.43025809460752</v>
      </c>
      <c r="M84" s="856"/>
      <c r="N84" s="51"/>
    </row>
    <row r="85" spans="1:14" ht="15.75" thickBot="1">
      <c r="B85" s="91" t="s">
        <v>974</v>
      </c>
      <c r="C85" s="92"/>
      <c r="D85" s="92"/>
      <c r="E85" s="92"/>
      <c r="F85" s="92"/>
      <c r="G85" s="92"/>
      <c r="H85" s="92"/>
      <c r="I85" s="93"/>
      <c r="J85" s="94"/>
      <c r="K85" s="305">
        <v>0.05</v>
      </c>
      <c r="L85" s="857">
        <f>N78*K85</f>
        <v>245.43025809460752</v>
      </c>
      <c r="M85" s="858"/>
      <c r="N85" s="51"/>
    </row>
    <row r="86" spans="1:14" ht="15.75" thickBot="1">
      <c r="B86" s="820" t="s">
        <v>953</v>
      </c>
      <c r="C86" s="821"/>
      <c r="D86" s="821"/>
      <c r="E86" s="821"/>
      <c r="F86" s="821"/>
      <c r="G86" s="821"/>
      <c r="H86" s="821"/>
      <c r="I86" s="821"/>
      <c r="J86" s="821"/>
      <c r="K86" s="821"/>
      <c r="L86" s="821"/>
      <c r="M86" s="822"/>
      <c r="N86" s="52">
        <f>L83+L84+L85</f>
        <v>1472.5815485676451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6381.186710459795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4908.6051618921501</v>
      </c>
      <c r="N48" s="272">
        <f>K48*M48</f>
        <v>4908.6051618921501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4908.6051618921501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4908.6051618921501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981.7210323784301</v>
      </c>
      <c r="M83" s="856"/>
      <c r="N83" s="51"/>
    </row>
    <row r="84" spans="1:14">
      <c r="B84" s="89" t="s">
        <v>973</v>
      </c>
      <c r="C84" s="90"/>
      <c r="D84" s="90"/>
      <c r="E84" s="90"/>
      <c r="F84" s="90"/>
      <c r="G84" s="90"/>
      <c r="H84" s="90"/>
      <c r="I84" s="87"/>
      <c r="J84" s="88"/>
      <c r="K84" s="304">
        <v>0.05</v>
      </c>
      <c r="L84" s="855">
        <f>N78*K84</f>
        <v>245.43025809460752</v>
      </c>
      <c r="M84" s="856"/>
      <c r="N84" s="51"/>
    </row>
    <row r="85" spans="1:14" ht="15.75" thickBot="1">
      <c r="B85" s="91" t="s">
        <v>974</v>
      </c>
      <c r="C85" s="92"/>
      <c r="D85" s="92"/>
      <c r="E85" s="92"/>
      <c r="F85" s="92"/>
      <c r="G85" s="92"/>
      <c r="H85" s="92"/>
      <c r="I85" s="93"/>
      <c r="J85" s="94"/>
      <c r="K85" s="305">
        <v>0.05</v>
      </c>
      <c r="L85" s="857">
        <f>N78*K85</f>
        <v>245.43025809460752</v>
      </c>
      <c r="M85" s="858"/>
      <c r="N85" s="51"/>
    </row>
    <row r="86" spans="1:14" ht="15.75" thickBot="1">
      <c r="B86" s="820" t="s">
        <v>953</v>
      </c>
      <c r="C86" s="821"/>
      <c r="D86" s="821"/>
      <c r="E86" s="821"/>
      <c r="F86" s="821"/>
      <c r="G86" s="821"/>
      <c r="H86" s="821"/>
      <c r="I86" s="821"/>
      <c r="J86" s="821"/>
      <c r="K86" s="821"/>
      <c r="L86" s="821"/>
      <c r="M86" s="822"/>
      <c r="N86" s="52">
        <f>L83+L84+L85</f>
        <v>1472.5815485676451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6381.186710459795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3981.9464582791315</v>
      </c>
      <c r="N48" s="272">
        <f>K48*M48</f>
        <v>3981.9464582791315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3981.9464582791315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3981.9464582791315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796.38929165582636</v>
      </c>
      <c r="M83" s="856"/>
      <c r="N83" s="51"/>
    </row>
    <row r="84" spans="1:14">
      <c r="B84" s="89" t="s">
        <v>973</v>
      </c>
      <c r="C84" s="90"/>
      <c r="D84" s="90"/>
      <c r="E84" s="90"/>
      <c r="F84" s="90"/>
      <c r="G84" s="90"/>
      <c r="H84" s="90"/>
      <c r="I84" s="87"/>
      <c r="J84" s="88"/>
      <c r="K84" s="304">
        <v>0.05</v>
      </c>
      <c r="L84" s="855">
        <f>N78*K84</f>
        <v>199.09732291395659</v>
      </c>
      <c r="M84" s="856"/>
      <c r="N84" s="51"/>
    </row>
    <row r="85" spans="1:14" ht="15.75" thickBot="1">
      <c r="B85" s="91" t="s">
        <v>974</v>
      </c>
      <c r="C85" s="92"/>
      <c r="D85" s="92"/>
      <c r="E85" s="92"/>
      <c r="F85" s="92"/>
      <c r="G85" s="92"/>
      <c r="H85" s="92"/>
      <c r="I85" s="93"/>
      <c r="J85" s="94"/>
      <c r="K85" s="305">
        <v>0.05</v>
      </c>
      <c r="L85" s="857">
        <f>N78*K85</f>
        <v>199.09732291395659</v>
      </c>
      <c r="M85" s="858"/>
      <c r="N85" s="51"/>
    </row>
    <row r="86" spans="1:14" ht="15.75" thickBot="1">
      <c r="B86" s="820" t="s">
        <v>953</v>
      </c>
      <c r="C86" s="821"/>
      <c r="D86" s="821"/>
      <c r="E86" s="821"/>
      <c r="F86" s="821"/>
      <c r="G86" s="821"/>
      <c r="H86" s="821"/>
      <c r="I86" s="821"/>
      <c r="J86" s="821"/>
      <c r="K86" s="821"/>
      <c r="L86" s="821"/>
      <c r="M86" s="822"/>
      <c r="N86" s="52">
        <f>L83+L84+L85</f>
        <v>1194.5839374837394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5176.5303957628712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4270.6879383904352</v>
      </c>
      <c r="N48" s="272">
        <f>K48*M48</f>
        <v>4270.6879383904352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4270.6879383904352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4270.6879383904352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854.13758767808713</v>
      </c>
      <c r="M83" s="856"/>
      <c r="N83" s="51"/>
    </row>
    <row r="84" spans="1:14">
      <c r="B84" s="89" t="s">
        <v>973</v>
      </c>
      <c r="C84" s="90"/>
      <c r="D84" s="90"/>
      <c r="E84" s="90"/>
      <c r="F84" s="90"/>
      <c r="G84" s="90"/>
      <c r="H84" s="90"/>
      <c r="I84" s="87"/>
      <c r="J84" s="88"/>
      <c r="K84" s="304">
        <v>0.05</v>
      </c>
      <c r="L84" s="855">
        <f>N78*K84</f>
        <v>213.53439691952178</v>
      </c>
      <c r="M84" s="856"/>
      <c r="N84" s="51"/>
    </row>
    <row r="85" spans="1:14" ht="15.75" thickBot="1">
      <c r="B85" s="91" t="s">
        <v>974</v>
      </c>
      <c r="C85" s="92"/>
      <c r="D85" s="92"/>
      <c r="E85" s="92"/>
      <c r="F85" s="92"/>
      <c r="G85" s="92"/>
      <c r="H85" s="92"/>
      <c r="I85" s="93"/>
      <c r="J85" s="94"/>
      <c r="K85" s="305">
        <v>0.05</v>
      </c>
      <c r="L85" s="857">
        <f>N78*K85</f>
        <v>213.53439691952178</v>
      </c>
      <c r="M85" s="858"/>
      <c r="N85" s="51"/>
    </row>
    <row r="86" spans="1:14" ht="15.75" thickBot="1">
      <c r="B86" s="820" t="s">
        <v>953</v>
      </c>
      <c r="C86" s="821"/>
      <c r="D86" s="821"/>
      <c r="E86" s="821"/>
      <c r="F86" s="821"/>
      <c r="G86" s="821"/>
      <c r="H86" s="821"/>
      <c r="I86" s="821"/>
      <c r="J86" s="821"/>
      <c r="K86" s="821"/>
      <c r="L86" s="821"/>
      <c r="M86" s="822"/>
      <c r="N86" s="52">
        <f>L83+L84+L85</f>
        <v>1281.2063815171309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5551.8943199075657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4614.2679166624112</v>
      </c>
      <c r="N48" s="272">
        <f>K48*M48</f>
        <v>4614.2679166624112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4614.2679166624112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4614.2679166624112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922.85358333248223</v>
      </c>
      <c r="M83" s="856"/>
      <c r="N83" s="51"/>
    </row>
    <row r="84" spans="1:14">
      <c r="B84" s="89" t="s">
        <v>973</v>
      </c>
      <c r="C84" s="90"/>
      <c r="D84" s="90"/>
      <c r="E84" s="90"/>
      <c r="F84" s="90"/>
      <c r="G84" s="90"/>
      <c r="H84" s="90"/>
      <c r="I84" s="87"/>
      <c r="J84" s="88"/>
      <c r="K84" s="304">
        <v>0.05</v>
      </c>
      <c r="L84" s="855">
        <f>N78*K84</f>
        <v>230.71339583312056</v>
      </c>
      <c r="M84" s="856"/>
      <c r="N84" s="51"/>
    </row>
    <row r="85" spans="1:14" ht="15.75" thickBot="1">
      <c r="B85" s="91" t="s">
        <v>974</v>
      </c>
      <c r="C85" s="92"/>
      <c r="D85" s="92"/>
      <c r="E85" s="92"/>
      <c r="F85" s="92"/>
      <c r="G85" s="92"/>
      <c r="H85" s="92"/>
      <c r="I85" s="93"/>
      <c r="J85" s="94"/>
      <c r="K85" s="305">
        <v>0.05</v>
      </c>
      <c r="L85" s="857">
        <f>N78*K85</f>
        <v>230.71339583312056</v>
      </c>
      <c r="M85" s="858"/>
      <c r="N85" s="51"/>
    </row>
    <row r="86" spans="1:14" ht="15.75" thickBot="1">
      <c r="B86" s="820" t="s">
        <v>953</v>
      </c>
      <c r="C86" s="821"/>
      <c r="D86" s="821"/>
      <c r="E86" s="821"/>
      <c r="F86" s="821"/>
      <c r="G86" s="821"/>
      <c r="H86" s="821"/>
      <c r="I86" s="821"/>
      <c r="J86" s="821"/>
      <c r="K86" s="821"/>
      <c r="L86" s="821"/>
      <c r="M86" s="822"/>
      <c r="N86" s="52">
        <f>L83+L84+L85</f>
        <v>1384.2803749987233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5998.5482916611345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3631.6515618650315</v>
      </c>
      <c r="N48" s="272">
        <f>K48*M48</f>
        <v>3631.6515618650315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3631.6515618650315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3631.6515618650315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726.33031237300634</v>
      </c>
      <c r="M83" s="856"/>
      <c r="N83" s="51"/>
    </row>
    <row r="84" spans="1:14">
      <c r="B84" s="89" t="s">
        <v>973</v>
      </c>
      <c r="C84" s="90"/>
      <c r="D84" s="90"/>
      <c r="E84" s="90"/>
      <c r="F84" s="90"/>
      <c r="G84" s="90"/>
      <c r="H84" s="90"/>
      <c r="I84" s="87"/>
      <c r="J84" s="88"/>
      <c r="K84" s="304">
        <v>0.05</v>
      </c>
      <c r="L84" s="855">
        <f>N78*K84</f>
        <v>181.58257809325158</v>
      </c>
      <c r="M84" s="856"/>
      <c r="N84" s="51"/>
    </row>
    <row r="85" spans="1:14" ht="15.75" thickBot="1">
      <c r="B85" s="91" t="s">
        <v>974</v>
      </c>
      <c r="C85" s="92"/>
      <c r="D85" s="92"/>
      <c r="E85" s="92"/>
      <c r="F85" s="92"/>
      <c r="G85" s="92"/>
      <c r="H85" s="92"/>
      <c r="I85" s="93"/>
      <c r="J85" s="94"/>
      <c r="K85" s="305">
        <v>0.05</v>
      </c>
      <c r="L85" s="857">
        <f>N78*K85</f>
        <v>181.58257809325158</v>
      </c>
      <c r="M85" s="858"/>
      <c r="N85" s="51"/>
    </row>
    <row r="86" spans="1:14" ht="15.75" thickBot="1">
      <c r="B86" s="820" t="s">
        <v>953</v>
      </c>
      <c r="C86" s="821"/>
      <c r="D86" s="821"/>
      <c r="E86" s="821"/>
      <c r="F86" s="821"/>
      <c r="G86" s="821"/>
      <c r="H86" s="821"/>
      <c r="I86" s="821"/>
      <c r="J86" s="821"/>
      <c r="K86" s="821"/>
      <c r="L86" s="821"/>
      <c r="M86" s="822"/>
      <c r="N86" s="52">
        <f>L83+L84+L85</f>
        <v>1089.4954685595096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4721.1470304245413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500</v>
      </c>
      <c r="N36" s="272">
        <f>K36/M36</f>
        <v>276.79493456847274</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500</v>
      </c>
      <c r="N37" s="272">
        <f>K37/M37</f>
        <v>202.44592812690945</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N75*M41</f>
        <v>0.62590495000000002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479.8667676453822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2988.1385732448794</v>
      </c>
      <c r="N48" s="272">
        <f>K48*M48</f>
        <v>2988.1385732448794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2988.1385732448794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8"/>
      <c r="M64" s="899"/>
      <c r="N64" s="127"/>
    </row>
    <row r="65" spans="1:14" ht="15.75" thickBot="1">
      <c r="B65" s="909" t="s">
        <v>953</v>
      </c>
      <c r="C65" s="863"/>
      <c r="D65" s="863"/>
      <c r="E65" s="863"/>
      <c r="F65" s="863"/>
      <c r="G65" s="863"/>
      <c r="H65" s="863"/>
      <c r="I65" s="863"/>
      <c r="J65" s="863"/>
      <c r="K65" s="863"/>
      <c r="L65" s="863"/>
      <c r="M65" s="864"/>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9" t="s">
        <v>963</v>
      </c>
      <c r="C69" s="860"/>
      <c r="D69" s="860"/>
      <c r="E69" s="860"/>
      <c r="F69" s="860"/>
      <c r="G69" s="860"/>
      <c r="H69" s="860"/>
      <c r="I69" s="73" t="s">
        <v>964</v>
      </c>
      <c r="J69" s="75" t="s">
        <v>1410</v>
      </c>
      <c r="K69" s="74" t="s">
        <v>966</v>
      </c>
      <c r="L69" s="861" t="s">
        <v>950</v>
      </c>
      <c r="M69" s="862"/>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6"/>
      <c r="C74" s="897"/>
      <c r="D74" s="897"/>
      <c r="E74" s="897"/>
      <c r="F74" s="897"/>
      <c r="G74" s="897"/>
      <c r="H74" s="897"/>
      <c r="I74" s="126"/>
      <c r="J74" s="126"/>
      <c r="K74" s="126"/>
      <c r="L74" s="910"/>
      <c r="M74" s="910"/>
      <c r="N74" s="45"/>
    </row>
    <row r="75" spans="1:14" ht="15.75" thickBot="1">
      <c r="B75" s="909" t="s">
        <v>953</v>
      </c>
      <c r="C75" s="863"/>
      <c r="D75" s="863"/>
      <c r="E75" s="863"/>
      <c r="F75" s="863"/>
      <c r="G75" s="863"/>
      <c r="H75" s="863"/>
      <c r="I75" s="863"/>
      <c r="J75" s="863"/>
      <c r="K75" s="863"/>
      <c r="L75" s="863"/>
      <c r="M75" s="864"/>
      <c r="N75" s="301">
        <f>SUM(N70:N74)</f>
        <v>62.590494999999997</v>
      </c>
    </row>
    <row r="76" spans="1:14" ht="15.75" thickBot="1">
      <c r="B76" s="33"/>
      <c r="C76" s="34"/>
      <c r="D76" s="34"/>
      <c r="E76" s="34"/>
      <c r="F76" s="34"/>
      <c r="G76" s="34"/>
      <c r="H76" s="34"/>
      <c r="I76" s="34"/>
      <c r="J76" s="34"/>
      <c r="K76" s="34"/>
      <c r="L76" s="34"/>
      <c r="M76" s="34"/>
      <c r="N76" s="35"/>
    </row>
    <row r="77" spans="1:14" ht="15.75" thickBot="1">
      <c r="B77" s="820" t="s">
        <v>967</v>
      </c>
      <c r="C77" s="821"/>
      <c r="D77" s="821"/>
      <c r="E77" s="821"/>
      <c r="F77" s="821"/>
      <c r="G77" s="821"/>
      <c r="H77" s="821"/>
      <c r="I77" s="821"/>
      <c r="J77" s="821"/>
      <c r="K77" s="821"/>
      <c r="L77" s="821"/>
      <c r="M77" s="822"/>
      <c r="N77" s="99">
        <f>N43+N54+N65+N75</f>
        <v>3530.5958358902612</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706.11916717805229</v>
      </c>
      <c r="M82" s="856"/>
      <c r="N82" s="51"/>
    </row>
    <row r="83" spans="1:14">
      <c r="B83" s="89" t="s">
        <v>973</v>
      </c>
      <c r="C83" s="90"/>
      <c r="D83" s="90"/>
      <c r="E83" s="90"/>
      <c r="F83" s="90"/>
      <c r="G83" s="90"/>
      <c r="H83" s="90"/>
      <c r="I83" s="87"/>
      <c r="J83" s="88"/>
      <c r="K83" s="304">
        <v>0.05</v>
      </c>
      <c r="L83" s="855">
        <f>N77*K83</f>
        <v>176.52979179451307</v>
      </c>
      <c r="M83" s="856"/>
      <c r="N83" s="51"/>
    </row>
    <row r="84" spans="1:14" ht="15.75" thickBot="1">
      <c r="B84" s="91" t="s">
        <v>974</v>
      </c>
      <c r="C84" s="92"/>
      <c r="D84" s="92"/>
      <c r="E84" s="92"/>
      <c r="F84" s="92"/>
      <c r="G84" s="92"/>
      <c r="H84" s="92"/>
      <c r="I84" s="93"/>
      <c r="J84" s="94"/>
      <c r="K84" s="305">
        <v>0.05</v>
      </c>
      <c r="L84" s="857">
        <f>N77*K84</f>
        <v>176.52979179451307</v>
      </c>
      <c r="M84" s="858"/>
      <c r="N84" s="51"/>
    </row>
    <row r="85" spans="1:14" ht="15.75" thickBot="1">
      <c r="B85" s="820" t="s">
        <v>953</v>
      </c>
      <c r="C85" s="821"/>
      <c r="D85" s="821"/>
      <c r="E85" s="821"/>
      <c r="F85" s="821"/>
      <c r="G85" s="821"/>
      <c r="H85" s="821"/>
      <c r="I85" s="821"/>
      <c r="J85" s="821"/>
      <c r="K85" s="821"/>
      <c r="L85" s="821"/>
      <c r="M85" s="822"/>
      <c r="N85" s="52">
        <f>L82+L83+L84</f>
        <v>1059.1787507670786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4589.7745866573396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1" t="s">
        <v>2221</v>
      </c>
      <c r="C118" s="393"/>
      <c r="D118" s="393"/>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500</v>
      </c>
      <c r="N36" s="272">
        <f>K36/M36</f>
        <v>276.79493456847274</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500</v>
      </c>
      <c r="N37" s="272">
        <f>K37/M37</f>
        <v>202.44592812690945</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0.62590495000000002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479.8667676453822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2980.3045020790692</v>
      </c>
      <c r="N48" s="272">
        <f>K48*M48</f>
        <v>2980.3045020790692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2980.3045020790692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62.590494999999997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3522.761764724451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704.55235294489023</v>
      </c>
      <c r="M83" s="856"/>
      <c r="N83" s="51"/>
    </row>
    <row r="84" spans="1:14">
      <c r="B84" s="89" t="s">
        <v>973</v>
      </c>
      <c r="C84" s="90"/>
      <c r="D84" s="90"/>
      <c r="E84" s="90"/>
      <c r="F84" s="90"/>
      <c r="G84" s="90"/>
      <c r="H84" s="90"/>
      <c r="I84" s="87"/>
      <c r="J84" s="88"/>
      <c r="K84" s="304">
        <v>0.05</v>
      </c>
      <c r="L84" s="855">
        <f>N78*K84</f>
        <v>176.13808823622256</v>
      </c>
      <c r="M84" s="856"/>
      <c r="N84" s="51"/>
    </row>
    <row r="85" spans="1:14" ht="15.75" thickBot="1">
      <c r="B85" s="91" t="s">
        <v>974</v>
      </c>
      <c r="C85" s="92"/>
      <c r="D85" s="92"/>
      <c r="E85" s="92"/>
      <c r="F85" s="92"/>
      <c r="G85" s="92"/>
      <c r="H85" s="92"/>
      <c r="I85" s="93"/>
      <c r="J85" s="94"/>
      <c r="K85" s="305">
        <v>0.05</v>
      </c>
      <c r="L85" s="857">
        <f>N78*K85</f>
        <v>176.13808823622256</v>
      </c>
      <c r="M85" s="858"/>
      <c r="N85" s="51"/>
    </row>
    <row r="86" spans="1:14" ht="15.75" thickBot="1">
      <c r="B86" s="820" t="s">
        <v>953</v>
      </c>
      <c r="C86" s="821"/>
      <c r="D86" s="821"/>
      <c r="E86" s="821"/>
      <c r="F86" s="821"/>
      <c r="G86" s="821"/>
      <c r="H86" s="821"/>
      <c r="I86" s="821"/>
      <c r="J86" s="821"/>
      <c r="K86" s="821"/>
      <c r="L86" s="821"/>
      <c r="M86" s="822"/>
      <c r="N86" s="52">
        <f>L83+L84+L85</f>
        <v>1056.8285294173354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4579.5902941417862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500</v>
      </c>
      <c r="N36" s="272">
        <f>K36/M36</f>
        <v>276.79493456847274</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500</v>
      </c>
      <c r="N37" s="272">
        <f>K37/M37</f>
        <v>202.44592812690945</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0.62590495000000002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479.8667676453822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12292.776812180433</v>
      </c>
      <c r="N48" s="272">
        <f>K48*M48</f>
        <v>3687.8330436541296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3687.8330436541296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62.590494999999997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4230.2903062995119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846.05806125990239</v>
      </c>
      <c r="M83" s="856"/>
      <c r="N83" s="51"/>
    </row>
    <row r="84" spans="1:14">
      <c r="B84" s="89" t="s">
        <v>973</v>
      </c>
      <c r="C84" s="90"/>
      <c r="D84" s="90"/>
      <c r="E84" s="90"/>
      <c r="F84" s="90"/>
      <c r="G84" s="90"/>
      <c r="H84" s="90"/>
      <c r="I84" s="87"/>
      <c r="J84" s="88"/>
      <c r="K84" s="304">
        <v>0.05</v>
      </c>
      <c r="L84" s="855">
        <f>N78*K84</f>
        <v>211.5145153149756</v>
      </c>
      <c r="M84" s="856"/>
      <c r="N84" s="51"/>
    </row>
    <row r="85" spans="1:14" ht="15.75" thickBot="1">
      <c r="B85" s="91" t="s">
        <v>974</v>
      </c>
      <c r="C85" s="92"/>
      <c r="D85" s="92"/>
      <c r="E85" s="92"/>
      <c r="F85" s="92"/>
      <c r="G85" s="92"/>
      <c r="H85" s="92"/>
      <c r="I85" s="93"/>
      <c r="J85" s="94"/>
      <c r="K85" s="305">
        <v>0.05</v>
      </c>
      <c r="L85" s="857">
        <f>N78*K85</f>
        <v>211.5145153149756</v>
      </c>
      <c r="M85" s="858"/>
      <c r="N85" s="51"/>
    </row>
    <row r="86" spans="1:14" ht="15.75" thickBot="1">
      <c r="B86" s="820" t="s">
        <v>953</v>
      </c>
      <c r="C86" s="821"/>
      <c r="D86" s="821"/>
      <c r="E86" s="821"/>
      <c r="F86" s="821"/>
      <c r="G86" s="821"/>
      <c r="H86" s="821"/>
      <c r="I86" s="821"/>
      <c r="J86" s="821"/>
      <c r="K86" s="821"/>
      <c r="L86" s="821"/>
      <c r="M86" s="822"/>
      <c r="N86" s="52">
        <f>L83+L84+L85</f>
        <v>1269.0870918898536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5499.3773981893655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952" t="str">
        <f>VLOOKUP(A36,EQUIPOS!A6:D154,3,FALSE)</f>
        <v>Carrotanque Irrigador de asfalto, 1000 GALONES DE CAPACIDAD</v>
      </c>
      <c r="C36" s="953"/>
      <c r="D36" s="953"/>
      <c r="E36" s="953"/>
      <c r="F36" s="953"/>
      <c r="G36" s="953"/>
      <c r="H36" s="954"/>
      <c r="I36" s="267"/>
      <c r="J36" s="268"/>
      <c r="K36" s="269">
        <f>VLOOKUP(A36,EQUIPOS!A6:D163,4,FALSE)</f>
        <v>138397.46728423637</v>
      </c>
      <c r="L36" s="270"/>
      <c r="M36" s="271">
        <v>500</v>
      </c>
      <c r="N36" s="272">
        <f>K36/M36</f>
        <v>276.79493456847274</v>
      </c>
    </row>
    <row r="37" spans="1:14">
      <c r="A37" s="113" t="s">
        <v>176</v>
      </c>
      <c r="B37" s="952" t="str">
        <f>VLOOKUP(A37,EQUIPOS!A7:D154,3,FALSE)</f>
        <v xml:space="preserve">Compresor (barrido y soplado)
</v>
      </c>
      <c r="C37" s="953"/>
      <c r="D37" s="953"/>
      <c r="E37" s="953"/>
      <c r="F37" s="953"/>
      <c r="G37" s="953"/>
      <c r="H37" s="954"/>
      <c r="I37" s="267"/>
      <c r="J37" s="268"/>
      <c r="K37" s="269">
        <f>VLOOKUP(A37,EQUIPOS!A7:D164,4,FALSE)</f>
        <v>101222.96406345472</v>
      </c>
      <c r="L37" s="270"/>
      <c r="M37" s="271">
        <v>500</v>
      </c>
      <c r="N37" s="272">
        <f>K37/M37</f>
        <v>202.44592812690945</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0.62590495000000002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479.8667676453822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2924.346850894708</v>
      </c>
      <c r="N48" s="272">
        <f>K48*M48</f>
        <v>1315.9560829026186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1315.9560829026186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62.590494999999997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1858.4133455480007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371.68266910960017</v>
      </c>
      <c r="M83" s="856"/>
      <c r="N83" s="51"/>
    </row>
    <row r="84" spans="1:14">
      <c r="B84" s="89" t="s">
        <v>973</v>
      </c>
      <c r="C84" s="90"/>
      <c r="D84" s="90"/>
      <c r="E84" s="90"/>
      <c r="F84" s="90"/>
      <c r="G84" s="90"/>
      <c r="H84" s="90"/>
      <c r="I84" s="87"/>
      <c r="J84" s="88"/>
      <c r="K84" s="304">
        <v>0.05</v>
      </c>
      <c r="L84" s="855">
        <f>N78*K84</f>
        <v>92.920667277400042</v>
      </c>
      <c r="M84" s="856"/>
      <c r="N84" s="51"/>
    </row>
    <row r="85" spans="1:14" ht="15.75" thickBot="1">
      <c r="B85" s="91" t="s">
        <v>974</v>
      </c>
      <c r="C85" s="92"/>
      <c r="D85" s="92"/>
      <c r="E85" s="92"/>
      <c r="F85" s="92"/>
      <c r="G85" s="92"/>
      <c r="H85" s="92"/>
      <c r="I85" s="93"/>
      <c r="J85" s="94"/>
      <c r="K85" s="305">
        <v>0.05</v>
      </c>
      <c r="L85" s="857">
        <f>N78*K85</f>
        <v>92.920667277400042</v>
      </c>
      <c r="M85" s="858"/>
      <c r="N85" s="51"/>
    </row>
    <row r="86" spans="1:14" ht="15.75" thickBot="1">
      <c r="B86" s="820" t="s">
        <v>953</v>
      </c>
      <c r="C86" s="821"/>
      <c r="D86" s="821"/>
      <c r="E86" s="821"/>
      <c r="F86" s="821"/>
      <c r="G86" s="821"/>
      <c r="H86" s="821"/>
      <c r="I86" s="821"/>
      <c r="J86" s="821"/>
      <c r="K86" s="821"/>
      <c r="L86" s="821"/>
      <c r="M86" s="822"/>
      <c r="N86" s="52">
        <f>L83+L84+L85</f>
        <v>557.52400366440031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2415.9373492124009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6"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500</v>
      </c>
      <c r="N36" s="272">
        <f>K36/M36</f>
        <v>276.79493456847274</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500</v>
      </c>
      <c r="N37" s="272">
        <f>K37/M37</f>
        <v>202.44592812690945</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0.62590495000000002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479.8667676453822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2879.580729947219</v>
      </c>
      <c r="N48" s="272">
        <f>K48*M48</f>
        <v>1295.8113284762485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1295.8113284762485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62.590494999999997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1838.2685911216306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367.65371822432616</v>
      </c>
      <c r="M83" s="856"/>
      <c r="N83" s="51"/>
    </row>
    <row r="84" spans="1:14">
      <c r="B84" s="89" t="s">
        <v>973</v>
      </c>
      <c r="C84" s="90"/>
      <c r="D84" s="90"/>
      <c r="E84" s="90"/>
      <c r="F84" s="90"/>
      <c r="G84" s="90"/>
      <c r="H84" s="90"/>
      <c r="I84" s="87"/>
      <c r="J84" s="88"/>
      <c r="K84" s="304">
        <v>0.05</v>
      </c>
      <c r="L84" s="855">
        <f>N78*K84</f>
        <v>91.913429556081539</v>
      </c>
      <c r="M84" s="856"/>
      <c r="N84" s="51"/>
    </row>
    <row r="85" spans="1:14" ht="15.75" thickBot="1">
      <c r="B85" s="91" t="s">
        <v>974</v>
      </c>
      <c r="C85" s="92"/>
      <c r="D85" s="92"/>
      <c r="E85" s="92"/>
      <c r="F85" s="92"/>
      <c r="G85" s="92"/>
      <c r="H85" s="92"/>
      <c r="I85" s="93"/>
      <c r="J85" s="94"/>
      <c r="K85" s="305">
        <v>0.05</v>
      </c>
      <c r="L85" s="857">
        <f>N78*K85</f>
        <v>91.913429556081539</v>
      </c>
      <c r="M85" s="858"/>
      <c r="N85" s="51"/>
    </row>
    <row r="86" spans="1:14" ht="15.75" thickBot="1">
      <c r="B86" s="820" t="s">
        <v>953</v>
      </c>
      <c r="C86" s="821"/>
      <c r="D86" s="821"/>
      <c r="E86" s="821"/>
      <c r="F86" s="821"/>
      <c r="G86" s="821"/>
      <c r="H86" s="821"/>
      <c r="I86" s="821"/>
      <c r="J86" s="821"/>
      <c r="K86" s="821"/>
      <c r="L86" s="821"/>
      <c r="M86" s="822"/>
      <c r="N86" s="52">
        <f>L83+L84+L85</f>
        <v>551.4805773364892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2389.74916845812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500</v>
      </c>
      <c r="N36" s="272">
        <f>K36/M36</f>
        <v>276.79493456847274</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500</v>
      </c>
      <c r="N37" s="272">
        <f>K37/M37</f>
        <v>202.44592812690945</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0.62590495000000002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479.8667676453822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2928.8234629894573</v>
      </c>
      <c r="N48" s="272">
        <f>K48*M48</f>
        <v>1317.9705583452558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1317.9705583452558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62.590494999999997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1860.4278209906379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372.0855641981276</v>
      </c>
      <c r="M83" s="856"/>
      <c r="N83" s="51"/>
    </row>
    <row r="84" spans="1:14">
      <c r="B84" s="89" t="s">
        <v>973</v>
      </c>
      <c r="C84" s="90"/>
      <c r="D84" s="90"/>
      <c r="E84" s="90"/>
      <c r="F84" s="90"/>
      <c r="G84" s="90"/>
      <c r="H84" s="90"/>
      <c r="I84" s="87"/>
      <c r="J84" s="88"/>
      <c r="K84" s="304">
        <v>0.05</v>
      </c>
      <c r="L84" s="855">
        <f>N78*K84</f>
        <v>93.0213910495319</v>
      </c>
      <c r="M84" s="856"/>
      <c r="N84" s="51"/>
    </row>
    <row r="85" spans="1:14" ht="15.75" thickBot="1">
      <c r="B85" s="91" t="s">
        <v>974</v>
      </c>
      <c r="C85" s="92"/>
      <c r="D85" s="92"/>
      <c r="E85" s="92"/>
      <c r="F85" s="92"/>
      <c r="G85" s="92"/>
      <c r="H85" s="92"/>
      <c r="I85" s="93"/>
      <c r="J85" s="94"/>
      <c r="K85" s="305">
        <v>0.05</v>
      </c>
      <c r="L85" s="857">
        <f>N78*K85</f>
        <v>93.0213910495319</v>
      </c>
      <c r="M85" s="858"/>
      <c r="N85" s="51"/>
    </row>
    <row r="86" spans="1:14" ht="15.75" thickBot="1">
      <c r="B86" s="820" t="s">
        <v>953</v>
      </c>
      <c r="C86" s="821"/>
      <c r="D86" s="821"/>
      <c r="E86" s="821"/>
      <c r="F86" s="821"/>
      <c r="G86" s="821"/>
      <c r="H86" s="821"/>
      <c r="I86" s="821"/>
      <c r="J86" s="821"/>
      <c r="K86" s="821"/>
      <c r="L86" s="821"/>
      <c r="M86" s="822"/>
      <c r="N86" s="52">
        <f>L83+L84+L85</f>
        <v>558.12834629719134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2418.5561672878293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500</v>
      </c>
      <c r="N36" s="272">
        <f>K36/M36</f>
        <v>276.79493456847274</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500</v>
      </c>
      <c r="N37" s="272">
        <f>K37/M37</f>
        <v>202.44592812690945</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0.62590495000000002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479.8667676453822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3421.2507934118344</v>
      </c>
      <c r="N48" s="272">
        <f>K48*M48</f>
        <v>1539.5628570353256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1539.5628570353256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62.590494999999997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2082.0201196807079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416.40402393614158</v>
      </c>
      <c r="M83" s="856"/>
      <c r="N83" s="51"/>
    </row>
    <row r="84" spans="1:14">
      <c r="B84" s="89" t="s">
        <v>973</v>
      </c>
      <c r="C84" s="90"/>
      <c r="D84" s="90"/>
      <c r="E84" s="90"/>
      <c r="F84" s="90"/>
      <c r="G84" s="90"/>
      <c r="H84" s="90"/>
      <c r="I84" s="87"/>
      <c r="J84" s="88"/>
      <c r="K84" s="304">
        <v>0.05</v>
      </c>
      <c r="L84" s="855">
        <f>N78*K84</f>
        <v>104.1010059840354</v>
      </c>
      <c r="M84" s="856"/>
      <c r="N84" s="51"/>
    </row>
    <row r="85" spans="1:14" ht="15.75" thickBot="1">
      <c r="B85" s="91" t="s">
        <v>974</v>
      </c>
      <c r="C85" s="92"/>
      <c r="D85" s="92"/>
      <c r="E85" s="92"/>
      <c r="F85" s="92"/>
      <c r="G85" s="92"/>
      <c r="H85" s="92"/>
      <c r="I85" s="93"/>
      <c r="J85" s="94"/>
      <c r="K85" s="305">
        <v>0.05</v>
      </c>
      <c r="L85" s="857">
        <f>N78*K85</f>
        <v>104.1010059840354</v>
      </c>
      <c r="M85" s="858"/>
      <c r="N85" s="51"/>
    </row>
    <row r="86" spans="1:14" ht="15.75" thickBot="1">
      <c r="B86" s="820" t="s">
        <v>953</v>
      </c>
      <c r="C86" s="821"/>
      <c r="D86" s="821"/>
      <c r="E86" s="821"/>
      <c r="F86" s="821"/>
      <c r="G86" s="821"/>
      <c r="H86" s="821"/>
      <c r="I86" s="821"/>
      <c r="J86" s="821"/>
      <c r="K86" s="821"/>
      <c r="L86" s="821"/>
      <c r="M86" s="822"/>
      <c r="N86" s="52">
        <f>L83+L84+L85</f>
        <v>624.60603590421238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2706.6261555849205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400</v>
      </c>
      <c r="N36" s="272">
        <f>K36/M36</f>
        <v>345.9936682105909</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400</v>
      </c>
      <c r="N37" s="272">
        <f>K37/M37</f>
        <v>452.14879718738251</v>
      </c>
    </row>
    <row r="38" spans="1:14">
      <c r="A38" t="s">
        <v>176</v>
      </c>
      <c r="B38" s="869" t="str">
        <f>VLOOKUP(A38,EQUIPOS!A8:D154,3,FALSE)</f>
        <v xml:space="preserve">Compresor (barrido y soplado)
</v>
      </c>
      <c r="C38" s="870"/>
      <c r="D38" s="870"/>
      <c r="E38" s="870"/>
      <c r="F38" s="870"/>
      <c r="G38" s="870"/>
      <c r="H38" s="871"/>
      <c r="I38" s="267"/>
      <c r="J38" s="268"/>
      <c r="K38" s="269">
        <f>VLOOKUP(A38,EQUIPOS!A8:D165,4,FALSE)</f>
        <v>101222.96406345472</v>
      </c>
      <c r="L38" s="270"/>
      <c r="M38" s="271">
        <v>400</v>
      </c>
      <c r="N38" s="272">
        <f>K38/M38</f>
        <v>253.0574101586368</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69">
        <f>VLOOKUP(A39,EQUIPOS!A9:D166,4,FALSE)</f>
        <v>104647.18819232404</v>
      </c>
      <c r="L39" s="874">
        <v>400</v>
      </c>
      <c r="M39" s="875"/>
      <c r="N39" s="272">
        <f>K39/L39</f>
        <v>261.61797048081013</v>
      </c>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N75*M41</f>
        <v>1.1157756987950249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1313.9336217362152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2879.580729947219</v>
      </c>
      <c r="N48" s="272">
        <f>K48*M48</f>
        <v>5269.6327358034105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103748.84275487643</v>
      </c>
      <c r="N49" s="272">
        <f>K49*M49</f>
        <v>1971.2280123426522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7240.8607481460622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7">
        <f>VLOOKUP(A58,TRANSPORTE!A5:D117,4,FALSE)</f>
        <v>988.51636113438963</v>
      </c>
      <c r="M58" s="908"/>
      <c r="N58" s="287">
        <f>K58*L58</f>
        <v>18.781810861553403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18.781810861553403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111.57756987950249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8685.1537506233344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1737.0307501246671</v>
      </c>
      <c r="M82" s="856"/>
      <c r="N82" s="51"/>
    </row>
    <row r="83" spans="1:14">
      <c r="B83" s="89" t="s">
        <v>973</v>
      </c>
      <c r="C83" s="90"/>
      <c r="D83" s="90"/>
      <c r="E83" s="90"/>
      <c r="F83" s="90"/>
      <c r="G83" s="90"/>
      <c r="H83" s="90"/>
      <c r="I83" s="87"/>
      <c r="J83" s="88"/>
      <c r="K83" s="304">
        <v>0.05</v>
      </c>
      <c r="L83" s="855">
        <f>N77*K83</f>
        <v>434.25768753116677</v>
      </c>
      <c r="M83" s="856"/>
      <c r="N83" s="51"/>
    </row>
    <row r="84" spans="1:14" ht="15.75" thickBot="1">
      <c r="B84" s="91" t="s">
        <v>974</v>
      </c>
      <c r="C84" s="92"/>
      <c r="D84" s="92"/>
      <c r="E84" s="92"/>
      <c r="F84" s="92"/>
      <c r="G84" s="92"/>
      <c r="H84" s="92"/>
      <c r="I84" s="93"/>
      <c r="J84" s="94"/>
      <c r="K84" s="305">
        <v>0.05</v>
      </c>
      <c r="L84" s="857">
        <f>N77*K84</f>
        <v>434.25768753116677</v>
      </c>
      <c r="M84" s="858"/>
      <c r="N84" s="51"/>
    </row>
    <row r="85" spans="1:14" ht="15.75" thickBot="1">
      <c r="B85" s="820" t="s">
        <v>953</v>
      </c>
      <c r="C85" s="821"/>
      <c r="D85" s="821"/>
      <c r="E85" s="821"/>
      <c r="F85" s="821"/>
      <c r="G85" s="821"/>
      <c r="H85" s="821"/>
      <c r="I85" s="821"/>
      <c r="J85" s="821"/>
      <c r="K85" s="821"/>
      <c r="L85" s="821"/>
      <c r="M85" s="822"/>
      <c r="N85" s="52">
        <f>L82+L83+L84</f>
        <v>2605.5461251870011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11290.699875810336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1" t="s">
        <v>2221</v>
      </c>
      <c r="C118" s="393"/>
      <c r="D118" s="393"/>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400</v>
      </c>
      <c r="N36" s="272">
        <f>K36/M36</f>
        <v>345.9936682105909</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400</v>
      </c>
      <c r="N37" s="272">
        <f>K37/M37</f>
        <v>452.14879718738251</v>
      </c>
    </row>
    <row r="38" spans="1:14">
      <c r="A38" t="s">
        <v>176</v>
      </c>
      <c r="B38" s="869" t="str">
        <f>VLOOKUP(A38,EQUIPOS!A8:D154,3,FALSE)</f>
        <v xml:space="preserve">Compresor (barrido y soplado)
</v>
      </c>
      <c r="C38" s="870"/>
      <c r="D38" s="870"/>
      <c r="E38" s="870"/>
      <c r="F38" s="870"/>
      <c r="G38" s="870"/>
      <c r="H38" s="871"/>
      <c r="I38" s="267"/>
      <c r="J38" s="268"/>
      <c r="K38" s="269">
        <f>VLOOKUP(A38,EQUIPOS!A8:D165,4,FALSE)</f>
        <v>101222.96406345472</v>
      </c>
      <c r="L38" s="270"/>
      <c r="M38" s="271">
        <v>400</v>
      </c>
      <c r="N38" s="272">
        <f>K38/M38</f>
        <v>253.0574101586368</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69">
        <f>VLOOKUP(A39,EQUIPOS!A9:D166,4,FALSE)</f>
        <v>104647.18819232404</v>
      </c>
      <c r="L39" s="874">
        <v>400</v>
      </c>
      <c r="M39" s="875"/>
      <c r="N39" s="272">
        <f>K39/L39</f>
        <v>261.61797048081013</v>
      </c>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1.1157756987950249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1313.9336217362152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2879.580729947219</v>
      </c>
      <c r="N48" s="272">
        <f>K48*M48</f>
        <v>4319.3710949208289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103748.84275487643</v>
      </c>
      <c r="N49" s="272">
        <f>K49*M49</f>
        <v>1348.7349558133935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5668.1060507342227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7">
        <f>VLOOKUP(A58,TRANSPORTE!A5:D117,4,FALSE)</f>
        <v>988.51636113438963</v>
      </c>
      <c r="M58" s="908"/>
      <c r="N58" s="287">
        <f>K58*L58</f>
        <v>12.850712694747065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12.850712694747065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111.57756987950249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7106.4679550446872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1421.2935910089375</v>
      </c>
      <c r="M83" s="856"/>
      <c r="N83" s="51"/>
    </row>
    <row r="84" spans="1:14">
      <c r="B84" s="89" t="s">
        <v>973</v>
      </c>
      <c r="C84" s="90"/>
      <c r="D84" s="90"/>
      <c r="E84" s="90"/>
      <c r="F84" s="90"/>
      <c r="G84" s="90"/>
      <c r="H84" s="90"/>
      <c r="I84" s="87"/>
      <c r="J84" s="88"/>
      <c r="K84" s="304">
        <v>0.05</v>
      </c>
      <c r="L84" s="855">
        <f>N78*K84</f>
        <v>355.32339775223437</v>
      </c>
      <c r="M84" s="856"/>
      <c r="N84" s="51"/>
    </row>
    <row r="85" spans="1:14" ht="15.75" thickBot="1">
      <c r="B85" s="91" t="s">
        <v>974</v>
      </c>
      <c r="C85" s="92"/>
      <c r="D85" s="92"/>
      <c r="E85" s="92"/>
      <c r="F85" s="92"/>
      <c r="G85" s="92"/>
      <c r="H85" s="92"/>
      <c r="I85" s="93"/>
      <c r="J85" s="94"/>
      <c r="K85" s="305">
        <v>0.05</v>
      </c>
      <c r="L85" s="857">
        <f>N78*K85</f>
        <v>355.32339775223437</v>
      </c>
      <c r="M85" s="858"/>
      <c r="N85" s="51"/>
    </row>
    <row r="86" spans="1:14" ht="15.75" thickBot="1">
      <c r="B86" s="820" t="s">
        <v>953</v>
      </c>
      <c r="C86" s="821"/>
      <c r="D86" s="821"/>
      <c r="E86" s="821"/>
      <c r="F86" s="821"/>
      <c r="G86" s="821"/>
      <c r="H86" s="821"/>
      <c r="I86" s="821"/>
      <c r="J86" s="821"/>
      <c r="K86" s="821"/>
      <c r="L86" s="821"/>
      <c r="M86" s="822"/>
      <c r="N86" s="52">
        <f>L83+L84+L85</f>
        <v>2131.9403865134063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9238.4083415580935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400</v>
      </c>
      <c r="N36" s="272">
        <f>K36/M36</f>
        <v>345.9936682105909</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400</v>
      </c>
      <c r="N37" s="272">
        <f>K37/M37</f>
        <v>452.14879718738251</v>
      </c>
    </row>
    <row r="38" spans="1:14">
      <c r="A38" t="s">
        <v>176</v>
      </c>
      <c r="B38" s="869" t="str">
        <f>VLOOKUP(A38,EQUIPOS!A8:D154,3,FALSE)</f>
        <v xml:space="preserve">Compresor (barrido y soplado)
</v>
      </c>
      <c r="C38" s="870"/>
      <c r="D38" s="870"/>
      <c r="E38" s="870"/>
      <c r="F38" s="870"/>
      <c r="G38" s="870"/>
      <c r="H38" s="871"/>
      <c r="I38" s="267"/>
      <c r="J38" s="268"/>
      <c r="K38" s="269">
        <f>VLOOKUP(A38,EQUIPOS!A8:D165,4,FALSE)</f>
        <v>101222.96406345472</v>
      </c>
      <c r="L38" s="270"/>
      <c r="M38" s="271">
        <v>400</v>
      </c>
      <c r="N38" s="272">
        <f>K38/M38</f>
        <v>253.0574101586368</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69">
        <f>VLOOKUP(A39,EQUIPOS!A9:D166,4,FALSE)</f>
        <v>104647.18819232404</v>
      </c>
      <c r="L39" s="874">
        <v>400</v>
      </c>
      <c r="M39" s="875"/>
      <c r="N39" s="272">
        <f>K39/L39</f>
        <v>261.61797048081013</v>
      </c>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1.1157756987950249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1313.9336217362152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2879.580729947219</v>
      </c>
      <c r="N48" s="272">
        <f>K48*M48</f>
        <v>5269.6327358034105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103748.84275487643</v>
      </c>
      <c r="N49" s="272">
        <f>K49*M49</f>
        <v>1971.2280123426522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7240.8607481460622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7">
        <f>VLOOKUP(A58,TRANSPORTE!A5:D117,4,FALSE)</f>
        <v>988.51636113438963</v>
      </c>
      <c r="M58" s="908"/>
      <c r="N58" s="287">
        <f>K58*L58</f>
        <v>18.781810861553403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18.781810861553403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SUM(N69:N75)</f>
        <v>111.57756987950249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8685.1537506233344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1737.0307501246671</v>
      </c>
      <c r="M83" s="856"/>
      <c r="N83" s="51"/>
    </row>
    <row r="84" spans="1:14">
      <c r="B84" s="89" t="s">
        <v>973</v>
      </c>
      <c r="C84" s="90"/>
      <c r="D84" s="90"/>
      <c r="E84" s="90"/>
      <c r="F84" s="90"/>
      <c r="G84" s="90"/>
      <c r="H84" s="90"/>
      <c r="I84" s="87"/>
      <c r="J84" s="88"/>
      <c r="K84" s="304">
        <v>0.05</v>
      </c>
      <c r="L84" s="855">
        <f>N78*K84</f>
        <v>434.25768753116677</v>
      </c>
      <c r="M84" s="856"/>
      <c r="N84" s="51"/>
    </row>
    <row r="85" spans="1:14" ht="15.75" thickBot="1">
      <c r="B85" s="91" t="s">
        <v>974</v>
      </c>
      <c r="C85" s="92"/>
      <c r="D85" s="92"/>
      <c r="E85" s="92"/>
      <c r="F85" s="92"/>
      <c r="G85" s="92"/>
      <c r="H85" s="92"/>
      <c r="I85" s="93"/>
      <c r="J85" s="94"/>
      <c r="K85" s="305">
        <v>0.05</v>
      </c>
      <c r="L85" s="857">
        <f>N78*K85</f>
        <v>434.25768753116677</v>
      </c>
      <c r="M85" s="858"/>
      <c r="N85" s="51"/>
    </row>
    <row r="86" spans="1:14" ht="15.75" thickBot="1">
      <c r="B86" s="820" t="s">
        <v>953</v>
      </c>
      <c r="C86" s="821"/>
      <c r="D86" s="821"/>
      <c r="E86" s="821"/>
      <c r="F86" s="821"/>
      <c r="G86" s="821"/>
      <c r="H86" s="821"/>
      <c r="I86" s="821"/>
      <c r="J86" s="821"/>
      <c r="K86" s="821"/>
      <c r="L86" s="821"/>
      <c r="M86" s="822"/>
      <c r="N86" s="52">
        <f>L83+L84+L85</f>
        <v>2605.5461251870011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11290.699875810336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400</v>
      </c>
      <c r="N36" s="272">
        <f>K36/M36</f>
        <v>345.9936682105909</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400</v>
      </c>
      <c r="N37" s="272">
        <f>K37/M37</f>
        <v>452.14879718738251</v>
      </c>
    </row>
    <row r="38" spans="1:14">
      <c r="A38" t="s">
        <v>176</v>
      </c>
      <c r="B38" s="869" t="str">
        <f>VLOOKUP(A38,EQUIPOS!A8:D154,3,FALSE)</f>
        <v xml:space="preserve">Compresor (barrido y soplado)
</v>
      </c>
      <c r="C38" s="870"/>
      <c r="D38" s="870"/>
      <c r="E38" s="870"/>
      <c r="F38" s="870"/>
      <c r="G38" s="870"/>
      <c r="H38" s="871"/>
      <c r="I38" s="267"/>
      <c r="J38" s="268"/>
      <c r="K38" s="269">
        <f>VLOOKUP(A38,EQUIPOS!A8:D165,4,FALSE)</f>
        <v>101222.96406345472</v>
      </c>
      <c r="L38" s="270"/>
      <c r="M38" s="271">
        <v>400</v>
      </c>
      <c r="N38" s="272">
        <f>K38/M38</f>
        <v>253.0574101586368</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69">
        <f>VLOOKUP(A39,EQUIPOS!A9:D166,4,FALSE)</f>
        <v>104647.18819232404</v>
      </c>
      <c r="L39" s="874">
        <v>400</v>
      </c>
      <c r="M39" s="875"/>
      <c r="N39" s="272">
        <f>K39/L39</f>
        <v>261.61797048081013</v>
      </c>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1.1157756987950249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1313.9336217362152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103748.84275487643</v>
      </c>
      <c r="N48" s="272">
        <f>K48*M48</f>
        <v>1348.7349558133935</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2879.580729947219</v>
      </c>
      <c r="N49" s="272">
        <f>K49*M49</f>
        <v>4319.3710949208289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5668.1060507342227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7">
        <f>VLOOKUP(A58,TRANSPORTE!A5:D117,4,FALSE)</f>
        <v>988.51636113438963</v>
      </c>
      <c r="M58" s="908"/>
      <c r="N58" s="287">
        <f>K58*L58</f>
        <v>12.850712694747065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12.850712694747065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111.57756987950249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7106.4679550446872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1421.2935910089375</v>
      </c>
      <c r="M83" s="856"/>
      <c r="N83" s="51"/>
    </row>
    <row r="84" spans="1:14">
      <c r="B84" s="89" t="s">
        <v>973</v>
      </c>
      <c r="C84" s="90"/>
      <c r="D84" s="90"/>
      <c r="E84" s="90"/>
      <c r="F84" s="90"/>
      <c r="G84" s="90"/>
      <c r="H84" s="90"/>
      <c r="I84" s="87"/>
      <c r="J84" s="88"/>
      <c r="K84" s="304">
        <v>0.05</v>
      </c>
      <c r="L84" s="855">
        <f>N78*K84</f>
        <v>355.32339775223437</v>
      </c>
      <c r="M84" s="856"/>
      <c r="N84" s="51"/>
    </row>
    <row r="85" spans="1:14" ht="15.75" thickBot="1">
      <c r="B85" s="91" t="s">
        <v>974</v>
      </c>
      <c r="C85" s="92"/>
      <c r="D85" s="92"/>
      <c r="E85" s="92"/>
      <c r="F85" s="92"/>
      <c r="G85" s="92"/>
      <c r="H85" s="92"/>
      <c r="I85" s="93"/>
      <c r="J85" s="94"/>
      <c r="K85" s="305">
        <v>0.05</v>
      </c>
      <c r="L85" s="857">
        <f>N78*K85</f>
        <v>355.32339775223437</v>
      </c>
      <c r="M85" s="858"/>
      <c r="N85" s="51"/>
    </row>
    <row r="86" spans="1:14" ht="15.75" thickBot="1">
      <c r="B86" s="820" t="s">
        <v>953</v>
      </c>
      <c r="C86" s="821"/>
      <c r="D86" s="821"/>
      <c r="E86" s="821"/>
      <c r="F86" s="821"/>
      <c r="G86" s="821"/>
      <c r="H86" s="821"/>
      <c r="I86" s="821"/>
      <c r="J86" s="821"/>
      <c r="K86" s="821"/>
      <c r="L86" s="821"/>
      <c r="M86" s="822"/>
      <c r="N86" s="52">
        <f>L83+L84+L85</f>
        <v>2131.9403865134063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9238.4083415580935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83">
        <v>275</v>
      </c>
      <c r="N36" s="272">
        <f>K36/M36</f>
        <v>503.26351739722315</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83">
        <f>M36</f>
        <v>275</v>
      </c>
      <c r="N37" s="272">
        <f>K37/M37</f>
        <v>657.67097772710179</v>
      </c>
    </row>
    <row r="38" spans="1:14">
      <c r="A38" t="s">
        <v>176</v>
      </c>
      <c r="B38" s="869" t="str">
        <f>VLOOKUP(A38,EQUIPOS!A8:D154,3,FALSE)</f>
        <v xml:space="preserve">Compresor (barrido y soplado)
</v>
      </c>
      <c r="C38" s="870"/>
      <c r="D38" s="870"/>
      <c r="E38" s="870"/>
      <c r="F38" s="870"/>
      <c r="G38" s="870"/>
      <c r="H38" s="871"/>
      <c r="I38" s="267"/>
      <c r="J38" s="268"/>
      <c r="K38" s="269">
        <f>VLOOKUP(A38,EQUIPOS!A8:D165,4,FALSE)</f>
        <v>101222.96406345472</v>
      </c>
      <c r="L38" s="270"/>
      <c r="M38" s="283">
        <v>275</v>
      </c>
      <c r="N38" s="272">
        <f>K38/M38</f>
        <v>368.08350568528994</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69">
        <f>VLOOKUP(A39,EQUIPOS!A9:D166,4,FALSE)</f>
        <v>104647.18819232404</v>
      </c>
      <c r="L39" s="950">
        <v>275</v>
      </c>
      <c r="M39" s="951"/>
      <c r="N39" s="272">
        <f>K39/L39</f>
        <v>380.53522979026923</v>
      </c>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1.6229464709745818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1911.1761770708586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100174.26799721945</v>
      </c>
      <c r="N48" s="272">
        <f>K48*M48</f>
        <v>2504.3566999304862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100174.26799721945</v>
      </c>
      <c r="N49" s="272">
        <f>K49*M49</f>
        <v>1302.2654839638528</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2879.580729947219</v>
      </c>
      <c r="N50" s="272">
        <f>K50*M50</f>
        <v>12209.42229497621</v>
      </c>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16016.04447887055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7">
        <f>VLOOKUP(A58,TRANSPORTE!A5:D117,4,FALSE)</f>
        <v>988.51636113438963</v>
      </c>
      <c r="M58" s="908"/>
      <c r="N58" s="287">
        <f>K58*L58</f>
        <v>37.563621723106806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37.563621723106806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0">
        <f>SUM(N69:N75)</f>
        <v>162.29464709745818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18127.078924761972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3625.4157849523945</v>
      </c>
      <c r="M83" s="856"/>
      <c r="N83" s="51"/>
    </row>
    <row r="84" spans="1:14">
      <c r="B84" s="89" t="s">
        <v>973</v>
      </c>
      <c r="C84" s="90"/>
      <c r="D84" s="90"/>
      <c r="E84" s="90"/>
      <c r="F84" s="90"/>
      <c r="G84" s="90"/>
      <c r="H84" s="90"/>
      <c r="I84" s="87"/>
      <c r="J84" s="88"/>
      <c r="K84" s="304">
        <v>0.05</v>
      </c>
      <c r="L84" s="855">
        <f>N78*K84</f>
        <v>906.35394623809862</v>
      </c>
      <c r="M84" s="856"/>
      <c r="N84" s="51"/>
    </row>
    <row r="85" spans="1:14" ht="15.75" thickBot="1">
      <c r="B85" s="91" t="s">
        <v>974</v>
      </c>
      <c r="C85" s="92"/>
      <c r="D85" s="92"/>
      <c r="E85" s="92"/>
      <c r="F85" s="92"/>
      <c r="G85" s="92"/>
      <c r="H85" s="92"/>
      <c r="I85" s="93"/>
      <c r="J85" s="94"/>
      <c r="K85" s="305">
        <v>0.05</v>
      </c>
      <c r="L85" s="857">
        <f>N78*K85</f>
        <v>906.35394623809862</v>
      </c>
      <c r="M85" s="858"/>
      <c r="N85" s="51"/>
    </row>
    <row r="86" spans="1:14" ht="15.75" thickBot="1">
      <c r="B86" s="820" t="s">
        <v>953</v>
      </c>
      <c r="C86" s="821"/>
      <c r="D86" s="821"/>
      <c r="E86" s="821"/>
      <c r="F86" s="821"/>
      <c r="G86" s="821"/>
      <c r="H86" s="821"/>
      <c r="I86" s="821"/>
      <c r="J86" s="821"/>
      <c r="K86" s="821"/>
      <c r="L86" s="821"/>
      <c r="M86" s="822"/>
      <c r="N86" s="52">
        <f>L83+L84+L85</f>
        <v>5438.1236774285917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23565.202602190562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83">
        <v>275</v>
      </c>
      <c r="N36" s="272">
        <f>K36/M36</f>
        <v>503.26351739722315</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83">
        <v>275</v>
      </c>
      <c r="N37" s="272">
        <f>K37/M37</f>
        <v>657.67097772710179</v>
      </c>
    </row>
    <row r="38" spans="1:14">
      <c r="A38" t="s">
        <v>176</v>
      </c>
      <c r="B38" s="869" t="str">
        <f>VLOOKUP(A38,EQUIPOS!A8:D154,3,FALSE)</f>
        <v xml:space="preserve">Compresor (barrido y soplado)
</v>
      </c>
      <c r="C38" s="870"/>
      <c r="D38" s="870"/>
      <c r="E38" s="870"/>
      <c r="F38" s="870"/>
      <c r="G38" s="870"/>
      <c r="H38" s="871"/>
      <c r="I38" s="267"/>
      <c r="J38" s="268"/>
      <c r="K38" s="269">
        <f>VLOOKUP(A38,EQUIPOS!A8:D165,4,FALSE)</f>
        <v>101222.96406345472</v>
      </c>
      <c r="L38" s="270"/>
      <c r="M38" s="283">
        <v>275</v>
      </c>
      <c r="N38" s="272">
        <f>K38/M38</f>
        <v>368.08350568528994</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69">
        <f>VLOOKUP(A39,EQUIPOS!A9:D166,4,FALSE)</f>
        <v>104647.18819232404</v>
      </c>
      <c r="L39" s="950">
        <v>275</v>
      </c>
      <c r="M39" s="951"/>
      <c r="N39" s="272">
        <f>K39/L39</f>
        <v>380.53522979026923</v>
      </c>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1.6229464709745818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1911.1761770708586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100174.26799721945</v>
      </c>
      <c r="N48" s="272">
        <f>K48*M48</f>
        <v>1903.3110919471694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100174.26799721945</v>
      </c>
      <c r="N49" s="272">
        <f>K49*M49</f>
        <v>1001.7426799721944</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2879.580729947219</v>
      </c>
      <c r="N50" s="272">
        <f>K50*M50</f>
        <v>9329.8415650289899</v>
      </c>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12234.895336948353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7">
        <f>VLOOKUP(A58,TRANSPORTE!A5:D117,4,FALSE)</f>
        <v>988.51636113438963</v>
      </c>
      <c r="M58" s="908"/>
      <c r="N58" s="287">
        <f>K58*L58</f>
        <v>28.666974472897301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28.666974472897301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162.29464709745818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14337.033135589567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2867.4066271179136</v>
      </c>
      <c r="M83" s="856"/>
      <c r="N83" s="51"/>
    </row>
    <row r="84" spans="1:14">
      <c r="B84" s="89" t="s">
        <v>973</v>
      </c>
      <c r="C84" s="90"/>
      <c r="D84" s="90"/>
      <c r="E84" s="90"/>
      <c r="F84" s="90"/>
      <c r="G84" s="90"/>
      <c r="H84" s="90"/>
      <c r="I84" s="87"/>
      <c r="J84" s="88"/>
      <c r="K84" s="304">
        <v>0.05</v>
      </c>
      <c r="L84" s="855">
        <f>N78*K84</f>
        <v>716.85165677947839</v>
      </c>
      <c r="M84" s="856"/>
      <c r="N84" s="51"/>
    </row>
    <row r="85" spans="1:14" ht="15.75" thickBot="1">
      <c r="B85" s="91" t="s">
        <v>974</v>
      </c>
      <c r="C85" s="92"/>
      <c r="D85" s="92"/>
      <c r="E85" s="92"/>
      <c r="F85" s="92"/>
      <c r="G85" s="92"/>
      <c r="H85" s="92"/>
      <c r="I85" s="93"/>
      <c r="J85" s="94"/>
      <c r="K85" s="305">
        <v>0.05</v>
      </c>
      <c r="L85" s="857">
        <f>N78*K85</f>
        <v>716.85165677947839</v>
      </c>
      <c r="M85" s="858"/>
      <c r="N85" s="51"/>
    </row>
    <row r="86" spans="1:14" ht="15.75" thickBot="1">
      <c r="B86" s="820" t="s">
        <v>953</v>
      </c>
      <c r="C86" s="821"/>
      <c r="D86" s="821"/>
      <c r="E86" s="821"/>
      <c r="F86" s="821"/>
      <c r="G86" s="821"/>
      <c r="H86" s="821"/>
      <c r="I86" s="821"/>
      <c r="J86" s="821"/>
      <c r="K86" s="821"/>
      <c r="L86" s="821"/>
      <c r="M86" s="822"/>
      <c r="N86" s="52">
        <f>L83+L84+L85</f>
        <v>4301.1099406768708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18638.143076266439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275</v>
      </c>
      <c r="N36" s="272">
        <f>K36/M36</f>
        <v>503.26351739722315</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275</v>
      </c>
      <c r="N37" s="272">
        <f>K37/M37</f>
        <v>657.67097772710179</v>
      </c>
    </row>
    <row r="38" spans="1:14">
      <c r="A38" t="s">
        <v>176</v>
      </c>
      <c r="B38" s="869" t="str">
        <f>VLOOKUP(A38,EQUIPOS!A8:D154,3,FALSE)</f>
        <v xml:space="preserve">Compresor (barrido y soplado)
</v>
      </c>
      <c r="C38" s="870"/>
      <c r="D38" s="870"/>
      <c r="E38" s="870"/>
      <c r="F38" s="870"/>
      <c r="G38" s="870"/>
      <c r="H38" s="871"/>
      <c r="I38" s="267"/>
      <c r="J38" s="268"/>
      <c r="K38" s="269">
        <f>VLOOKUP(A38,EQUIPOS!A8:D165,4,FALSE)</f>
        <v>101222.96406345472</v>
      </c>
      <c r="L38" s="270"/>
      <c r="M38" s="271">
        <v>275</v>
      </c>
      <c r="N38" s="272">
        <f>K38/M38</f>
        <v>368.08350568528994</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69">
        <f>VLOOKUP(A39,EQUIPOS!A9:D166,4,FALSE)</f>
        <v>104647.18819232404</v>
      </c>
      <c r="L39" s="874">
        <v>275</v>
      </c>
      <c r="M39" s="875"/>
      <c r="N39" s="272">
        <f>K39/L39</f>
        <v>380.53522979026923</v>
      </c>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1.6229464709745818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1911.1761770708586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100174.26799721945</v>
      </c>
      <c r="N48" s="272">
        <f>K48*M48</f>
        <v>2504.3566999304862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100174.26799721945</v>
      </c>
      <c r="N49" s="272">
        <f>K49*M49</f>
        <v>1302.2654839638528</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3421.2507934118344</v>
      </c>
      <c r="N50" s="272">
        <f>K50*M50</f>
        <v>14506.103364066179</v>
      </c>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18312.725547960519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7">
        <f>VLOOKUP(A58,TRANSPORTE!A5:D117,4,FALSE)</f>
        <v>988.51636113438963</v>
      </c>
      <c r="M58" s="908"/>
      <c r="N58" s="287">
        <f>K58*L58</f>
        <v>37.563621723106806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37.563621723106806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162.29464709745818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20423.759993851942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4084.7519987703886</v>
      </c>
      <c r="M83" s="856"/>
      <c r="N83" s="51"/>
    </row>
    <row r="84" spans="1:14">
      <c r="B84" s="89" t="s">
        <v>973</v>
      </c>
      <c r="C84" s="90"/>
      <c r="D84" s="90"/>
      <c r="E84" s="90"/>
      <c r="F84" s="90"/>
      <c r="G84" s="90"/>
      <c r="H84" s="90"/>
      <c r="I84" s="87"/>
      <c r="J84" s="88"/>
      <c r="K84" s="304">
        <v>0.05</v>
      </c>
      <c r="L84" s="855">
        <f>N78*K84</f>
        <v>1021.1879996925971</v>
      </c>
      <c r="M84" s="856"/>
      <c r="N84" s="51"/>
    </row>
    <row r="85" spans="1:14" ht="15.75" thickBot="1">
      <c r="B85" s="91" t="s">
        <v>974</v>
      </c>
      <c r="C85" s="92"/>
      <c r="D85" s="92"/>
      <c r="E85" s="92"/>
      <c r="F85" s="92"/>
      <c r="G85" s="92"/>
      <c r="H85" s="92"/>
      <c r="I85" s="93"/>
      <c r="J85" s="94"/>
      <c r="K85" s="305">
        <v>0.05</v>
      </c>
      <c r="L85" s="857">
        <f>N78*K85</f>
        <v>1021.1879996925971</v>
      </c>
      <c r="M85" s="858"/>
      <c r="N85" s="51"/>
    </row>
    <row r="86" spans="1:14" ht="15.75" thickBot="1">
      <c r="B86" s="820" t="s">
        <v>953</v>
      </c>
      <c r="C86" s="821"/>
      <c r="D86" s="821"/>
      <c r="E86" s="821"/>
      <c r="F86" s="821"/>
      <c r="G86" s="821"/>
      <c r="H86" s="821"/>
      <c r="I86" s="821"/>
      <c r="J86" s="821"/>
      <c r="K86" s="821"/>
      <c r="L86" s="821"/>
      <c r="M86" s="822"/>
      <c r="N86" s="52">
        <f>L83+L84+L85</f>
        <v>6127.1279981555826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26550.887992007523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275</v>
      </c>
      <c r="N36" s="272">
        <f>K36/M36</f>
        <v>503.26351739722315</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275</v>
      </c>
      <c r="N37" s="272">
        <f>K37/M37</f>
        <v>657.67097772710179</v>
      </c>
    </row>
    <row r="38" spans="1:14">
      <c r="A38" t="s">
        <v>176</v>
      </c>
      <c r="B38" s="869" t="str">
        <f>VLOOKUP(A38,EQUIPOS!A8:D154,3,FALSE)</f>
        <v xml:space="preserve">Compresor (barrido y soplado)
</v>
      </c>
      <c r="C38" s="870"/>
      <c r="D38" s="870"/>
      <c r="E38" s="870"/>
      <c r="F38" s="870"/>
      <c r="G38" s="870"/>
      <c r="H38" s="871"/>
      <c r="I38" s="267"/>
      <c r="J38" s="268"/>
      <c r="K38" s="269">
        <f>VLOOKUP(A38,EQUIPOS!A8:D165,4,FALSE)</f>
        <v>101222.96406345472</v>
      </c>
      <c r="L38" s="270"/>
      <c r="M38" s="271">
        <v>275</v>
      </c>
      <c r="N38" s="272">
        <f>K38/M38</f>
        <v>368.08350568528994</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69">
        <f>VLOOKUP(A39,EQUIPOS!A9:D166,4,FALSE)</f>
        <v>104647.18819232404</v>
      </c>
      <c r="L39" s="874">
        <v>275</v>
      </c>
      <c r="M39" s="875"/>
      <c r="N39" s="272">
        <f>K39/L39</f>
        <v>380.53522979026923</v>
      </c>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1.6229464709745818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1911.1761770708586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100174.26799721945</v>
      </c>
      <c r="N48" s="272">
        <f>K48*M48</f>
        <v>1903.3110919471694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100174.26799721945</v>
      </c>
      <c r="N49" s="272">
        <f>K49*M49</f>
        <v>1001.7426799721944</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3421.2507934118344</v>
      </c>
      <c r="N50" s="272">
        <f>K50*M50</f>
        <v>11084.852570654344</v>
      </c>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13989.906342573708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7">
        <f>VLOOKUP(A58,TRANSPORTE!A5:D117,4,FALSE)</f>
        <v>988.51636113438963</v>
      </c>
      <c r="M58" s="908"/>
      <c r="N58" s="287">
        <f>K58*L58</f>
        <v>28.666974472897301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28.666974472897301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162.29464709745818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16092.044141214921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3218.4088282429843</v>
      </c>
      <c r="M83" s="856"/>
      <c r="N83" s="51"/>
    </row>
    <row r="84" spans="1:14">
      <c r="B84" s="89" t="s">
        <v>973</v>
      </c>
      <c r="C84" s="90"/>
      <c r="D84" s="90"/>
      <c r="E84" s="90"/>
      <c r="F84" s="90"/>
      <c r="G84" s="90"/>
      <c r="H84" s="90"/>
      <c r="I84" s="87"/>
      <c r="J84" s="88"/>
      <c r="K84" s="304">
        <v>0.05</v>
      </c>
      <c r="L84" s="855">
        <f>N78*K84</f>
        <v>804.60220706074608</v>
      </c>
      <c r="M84" s="856"/>
      <c r="N84" s="51"/>
    </row>
    <row r="85" spans="1:14" ht="15.75" thickBot="1">
      <c r="B85" s="91" t="s">
        <v>974</v>
      </c>
      <c r="C85" s="92"/>
      <c r="D85" s="92"/>
      <c r="E85" s="92"/>
      <c r="F85" s="92"/>
      <c r="G85" s="92"/>
      <c r="H85" s="92"/>
      <c r="I85" s="93"/>
      <c r="J85" s="94"/>
      <c r="K85" s="305">
        <v>0.05</v>
      </c>
      <c r="L85" s="857">
        <f>N78*K85</f>
        <v>804.60220706074608</v>
      </c>
      <c r="M85" s="858"/>
      <c r="N85" s="51"/>
    </row>
    <row r="86" spans="1:14" ht="15.75" thickBot="1">
      <c r="B86" s="820" t="s">
        <v>953</v>
      </c>
      <c r="C86" s="821"/>
      <c r="D86" s="821"/>
      <c r="E86" s="821"/>
      <c r="F86" s="821"/>
      <c r="G86" s="821"/>
      <c r="H86" s="821"/>
      <c r="I86" s="821"/>
      <c r="J86" s="821"/>
      <c r="K86" s="821"/>
      <c r="L86" s="821"/>
      <c r="M86" s="822"/>
      <c r="N86" s="52">
        <f>L83+L84+L85</f>
        <v>4827.6132423644767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20919.657383579397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418</v>
      </c>
      <c r="N36" s="272">
        <f>K36/M36</f>
        <v>331.09441934027836</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418</v>
      </c>
      <c r="N37" s="272">
        <f>K37/M37</f>
        <v>432.67827482046175</v>
      </c>
    </row>
    <row r="38" spans="1:14">
      <c r="A38" t="s">
        <v>225</v>
      </c>
      <c r="B38" s="869" t="str">
        <f>VLOOKUP(A38,EQUIPOS!A8:D154,3,FALSE)</f>
        <v>Esparcidor de gravilla, Ancho de esparcimiento 3100mm, Velocidad de trabajo 10—20km2/h</v>
      </c>
      <c r="C38" s="870"/>
      <c r="D38" s="870"/>
      <c r="E38" s="870"/>
      <c r="F38" s="870"/>
      <c r="G38" s="870"/>
      <c r="H38" s="871"/>
      <c r="I38" s="267"/>
      <c r="J38" s="268"/>
      <c r="K38" s="269">
        <f>VLOOKUP(A38,EQUIPOS!A8:D165,4,FALSE)</f>
        <v>104647.18819232404</v>
      </c>
      <c r="L38" s="270"/>
      <c r="M38" s="271">
        <v>418</v>
      </c>
      <c r="N38" s="272">
        <f>K38/M38</f>
        <v>250.35212486201925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1.0677279414306458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1015.19254696419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67036.146965840846</v>
      </c>
      <c r="N48" s="272">
        <f>K48*M48</f>
        <v>670.36146965840851</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2879.580729947219</v>
      </c>
      <c r="N49" s="272">
        <f>K49*M49</f>
        <v>3599.4759124340235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4269.8373820924317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07">
        <f>VLOOKUP(A58,TRANSPORTE!A5:D117,4,FALSE)</f>
        <v>988.51636113438963</v>
      </c>
      <c r="M58" s="908"/>
      <c r="N58" s="287">
        <f>K58*L58</f>
        <v>9.8851636113438968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9.8851636113438968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106.77279414306457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5401.6878868110307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1080.3375773622063</v>
      </c>
      <c r="M83" s="856"/>
      <c r="N83" s="51"/>
    </row>
    <row r="84" spans="1:14">
      <c r="B84" s="89" t="s">
        <v>973</v>
      </c>
      <c r="C84" s="90"/>
      <c r="D84" s="90"/>
      <c r="E84" s="90"/>
      <c r="F84" s="90"/>
      <c r="G84" s="90"/>
      <c r="H84" s="90"/>
      <c r="I84" s="87"/>
      <c r="J84" s="88"/>
      <c r="K84" s="304">
        <v>0.05</v>
      </c>
      <c r="L84" s="855">
        <f>N78*K84</f>
        <v>270.08439434055157</v>
      </c>
      <c r="M84" s="856"/>
      <c r="N84" s="51"/>
    </row>
    <row r="85" spans="1:14" ht="15.75" thickBot="1">
      <c r="B85" s="91" t="s">
        <v>974</v>
      </c>
      <c r="C85" s="92"/>
      <c r="D85" s="92"/>
      <c r="E85" s="92"/>
      <c r="F85" s="92"/>
      <c r="G85" s="92"/>
      <c r="H85" s="92"/>
      <c r="I85" s="93"/>
      <c r="J85" s="94"/>
      <c r="K85" s="305">
        <v>0.05</v>
      </c>
      <c r="L85" s="857">
        <f>N78*K85</f>
        <v>270.08439434055157</v>
      </c>
      <c r="M85" s="858"/>
      <c r="N85" s="51"/>
    </row>
    <row r="86" spans="1:14" ht="15.75" thickBot="1">
      <c r="B86" s="820" t="s">
        <v>953</v>
      </c>
      <c r="C86" s="821"/>
      <c r="D86" s="821"/>
      <c r="E86" s="821"/>
      <c r="F86" s="821"/>
      <c r="G86" s="821"/>
      <c r="H86" s="821"/>
      <c r="I86" s="821"/>
      <c r="J86" s="821"/>
      <c r="K86" s="821"/>
      <c r="L86" s="821"/>
      <c r="M86" s="822"/>
      <c r="N86" s="52">
        <f>L83+L84+L85</f>
        <v>1620.5063660433095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7022.1942528543404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7"/>
      <c r="J36" s="268"/>
      <c r="K36" s="269">
        <f>VLOOKUP(A36,EQUIPOS!A6:D163,4,FALSE)</f>
        <v>138397.46728423637</v>
      </c>
      <c r="L36" s="270"/>
      <c r="M36" s="271">
        <v>418</v>
      </c>
      <c r="N36" s="272">
        <f>K36/M36</f>
        <v>331.09441934027836</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418</v>
      </c>
      <c r="N37" s="272">
        <f>K37/M37</f>
        <v>432.67827482046175</v>
      </c>
    </row>
    <row r="38" spans="1:14">
      <c r="A38" t="s">
        <v>225</v>
      </c>
      <c r="B38" s="869" t="str">
        <f>VLOOKUP(A38,EQUIPOS!A8:D154,3,FALSE)</f>
        <v>Esparcidor de gravilla, Ancho de esparcimiento 3100mm, Velocidad de trabajo 10—20km2/h</v>
      </c>
      <c r="C38" s="870"/>
      <c r="D38" s="870"/>
      <c r="E38" s="870"/>
      <c r="F38" s="870"/>
      <c r="G38" s="870"/>
      <c r="H38" s="871"/>
      <c r="I38" s="267"/>
      <c r="J38" s="268"/>
      <c r="K38" s="269">
        <f>VLOOKUP(A38,EQUIPOS!A8:D165,4,FALSE)</f>
        <v>104647.18819232404</v>
      </c>
      <c r="L38" s="270"/>
      <c r="M38" s="271">
        <v>418</v>
      </c>
      <c r="N38" s="272">
        <f>K38/M38</f>
        <v>250.35212486201925</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1.0677279414306458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1015.19254696419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67036.146965840846</v>
      </c>
      <c r="N48" s="272">
        <f>K48*M48</f>
        <v>670.36146965840851</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2924.346850894708</v>
      </c>
      <c r="N49" s="272">
        <f>K49*M49</f>
        <v>3655.4335636183851</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2"/>
      <c r="C52" s="903"/>
      <c r="D52" s="903"/>
      <c r="E52" s="903"/>
      <c r="F52" s="903"/>
      <c r="G52" s="903"/>
      <c r="H52" s="903"/>
      <c r="I52" s="873"/>
      <c r="J52" s="42"/>
      <c r="K52" s="44"/>
      <c r="L52" s="904"/>
      <c r="M52" s="905"/>
      <c r="N52" s="45"/>
    </row>
    <row r="53" spans="1:72" ht="15.75" thickBot="1">
      <c r="B53" s="820" t="s">
        <v>953</v>
      </c>
      <c r="C53" s="821"/>
      <c r="D53" s="821"/>
      <c r="E53" s="821"/>
      <c r="F53" s="821"/>
      <c r="G53" s="821"/>
      <c r="H53" s="821"/>
      <c r="I53" s="821"/>
      <c r="J53" s="821"/>
      <c r="K53" s="821"/>
      <c r="L53" s="821"/>
      <c r="M53" s="822"/>
      <c r="N53" s="394">
        <f>SUM(N48:N52)</f>
        <v>4325.7950332767932</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6" t="s">
        <v>961</v>
      </c>
      <c r="M57" s="885"/>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07">
        <f>VLOOKUP(A58,TRANSPORTE!A5:D117,4,FALSE)</f>
        <v>988.51636113438963</v>
      </c>
      <c r="M58" s="908"/>
      <c r="N58" s="287">
        <f>K58*L58</f>
        <v>9.8851636113438968</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98"/>
      <c r="M63" s="899"/>
      <c r="N63" s="127"/>
    </row>
    <row r="64" spans="1:72" ht="15.75" thickBot="1">
      <c r="B64" s="909" t="s">
        <v>953</v>
      </c>
      <c r="C64" s="863"/>
      <c r="D64" s="863"/>
      <c r="E64" s="863"/>
      <c r="F64" s="863"/>
      <c r="G64" s="863"/>
      <c r="H64" s="863"/>
      <c r="I64" s="863"/>
      <c r="J64" s="863"/>
      <c r="K64" s="863"/>
      <c r="L64" s="863"/>
      <c r="M64" s="864"/>
      <c r="N64" s="104">
        <f>N58+N59+N60+N61+N62</f>
        <v>9.8851636113438968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106.77279414306457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5457.6455379953923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1091.5291075990785</v>
      </c>
      <c r="M83" s="856"/>
      <c r="N83" s="51"/>
    </row>
    <row r="84" spans="1:14">
      <c r="B84" s="89" t="s">
        <v>973</v>
      </c>
      <c r="C84" s="90"/>
      <c r="D84" s="90"/>
      <c r="E84" s="90"/>
      <c r="F84" s="90"/>
      <c r="G84" s="90"/>
      <c r="H84" s="90"/>
      <c r="I84" s="87"/>
      <c r="J84" s="88"/>
      <c r="K84" s="304">
        <v>0.05</v>
      </c>
      <c r="L84" s="855">
        <f>N78*K84</f>
        <v>272.88227689976964</v>
      </c>
      <c r="M84" s="856"/>
      <c r="N84" s="51"/>
    </row>
    <row r="85" spans="1:14" ht="15.75" thickBot="1">
      <c r="B85" s="91" t="s">
        <v>974</v>
      </c>
      <c r="C85" s="92"/>
      <c r="D85" s="92"/>
      <c r="E85" s="92"/>
      <c r="F85" s="92"/>
      <c r="G85" s="92"/>
      <c r="H85" s="92"/>
      <c r="I85" s="93"/>
      <c r="J85" s="94"/>
      <c r="K85" s="305">
        <v>0.05</v>
      </c>
      <c r="L85" s="857">
        <f>N78*K85</f>
        <v>272.88227689976964</v>
      </c>
      <c r="M85" s="858"/>
      <c r="N85" s="51"/>
    </row>
    <row r="86" spans="1:14" ht="15.75" thickBot="1">
      <c r="B86" s="820" t="s">
        <v>953</v>
      </c>
      <c r="C86" s="821"/>
      <c r="D86" s="821"/>
      <c r="E86" s="821"/>
      <c r="F86" s="821"/>
      <c r="G86" s="821"/>
      <c r="H86" s="821"/>
      <c r="I86" s="821"/>
      <c r="J86" s="821"/>
      <c r="K86" s="821"/>
      <c r="L86" s="821"/>
      <c r="M86" s="822"/>
      <c r="N86" s="52">
        <f>L83+L84+L85</f>
        <v>1637.293661398618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7094.9391993940098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7"/>
      <c r="J36" s="268"/>
      <c r="K36" s="269">
        <f>VLOOKUP(A36,EQUIPOS!A6:D163,4,FALSE)</f>
        <v>243766.5716746696</v>
      </c>
      <c r="L36" s="270"/>
      <c r="M36" s="271">
        <v>600</v>
      </c>
      <c r="N36" s="272">
        <f>K36/M36</f>
        <v>406.27761945778269</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600</v>
      </c>
      <c r="N37" s="272">
        <f>K37/M37</f>
        <v>168.70494010575788</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0.74385046586334991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575.72641002940395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94778.831270023351</v>
      </c>
      <c r="N48" s="272">
        <f>K48*M48</f>
        <v>1184.7353908752918</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2969.1129718421971</v>
      </c>
      <c r="N49" s="272">
        <f>K49*M49</f>
        <v>4342.3277213192141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5527.0631121945062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7">
        <f>VLOOKUP(A58,TRANSPORTE!A5:D117,4,FALSE)</f>
        <v>988.51636113438963</v>
      </c>
      <c r="M58" s="908"/>
      <c r="N58" s="287">
        <f>K58*L58</f>
        <v>12.356454514179871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12.356454514179871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74.385046586334994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6189.5310233244254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1237.9062046648851</v>
      </c>
      <c r="M83" s="856"/>
      <c r="N83" s="51"/>
    </row>
    <row r="84" spans="1:14">
      <c r="B84" s="89" t="s">
        <v>973</v>
      </c>
      <c r="C84" s="90"/>
      <c r="D84" s="90"/>
      <c r="E84" s="90"/>
      <c r="F84" s="90"/>
      <c r="G84" s="90"/>
      <c r="H84" s="90"/>
      <c r="I84" s="87"/>
      <c r="J84" s="88"/>
      <c r="K84" s="304">
        <v>0.05</v>
      </c>
      <c r="L84" s="855">
        <f>N78*K84</f>
        <v>309.47655116622127</v>
      </c>
      <c r="M84" s="856"/>
      <c r="N84" s="51"/>
    </row>
    <row r="85" spans="1:14" ht="15.75" thickBot="1">
      <c r="B85" s="91" t="s">
        <v>974</v>
      </c>
      <c r="C85" s="92"/>
      <c r="D85" s="92"/>
      <c r="E85" s="92"/>
      <c r="F85" s="92"/>
      <c r="G85" s="92"/>
      <c r="H85" s="92"/>
      <c r="I85" s="93"/>
      <c r="J85" s="94"/>
      <c r="K85" s="305">
        <v>0.05</v>
      </c>
      <c r="L85" s="857">
        <f>N78*K85</f>
        <v>309.47655116622127</v>
      </c>
      <c r="M85" s="858"/>
      <c r="N85" s="51"/>
    </row>
    <row r="86" spans="1:14" ht="15.75" thickBot="1">
      <c r="B86" s="820" t="s">
        <v>953</v>
      </c>
      <c r="C86" s="821"/>
      <c r="D86" s="821"/>
      <c r="E86" s="821"/>
      <c r="F86" s="821"/>
      <c r="G86" s="821"/>
      <c r="H86" s="821"/>
      <c r="I86" s="821"/>
      <c r="J86" s="821"/>
      <c r="K86" s="821"/>
      <c r="L86" s="821"/>
      <c r="M86" s="822"/>
      <c r="N86" s="52">
        <f>L83+L84+L85</f>
        <v>1856.8593069973276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8046.390330321753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7"/>
      <c r="J36" s="268"/>
      <c r="K36" s="269">
        <f>VLOOKUP(A36,EQUIPOS!A6:D163,4,FALSE)</f>
        <v>243766.5716746696</v>
      </c>
      <c r="L36" s="270"/>
      <c r="M36" s="271">
        <v>600</v>
      </c>
      <c r="N36" s="272">
        <f>K36/M36</f>
        <v>406.27761945778269</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600</v>
      </c>
      <c r="N37" s="272">
        <f>K37/M37</f>
        <v>168.70494010575788</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0.74385046586334991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575.72641002940395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94778.831270023351</v>
      </c>
      <c r="N48" s="272">
        <f>K48*M48</f>
        <v>900.39889706522183</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2969.1129718421971</v>
      </c>
      <c r="N49" s="272">
        <f>K49*M49</f>
        <v>4188.6761250263799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5089.0750220916016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7">
        <f>VLOOKUP(A58,TRANSPORTE!A5:D117,4,FALSE)</f>
        <v>988.51636113438963</v>
      </c>
      <c r="M58" s="908"/>
      <c r="N58" s="287">
        <f>K58*L58</f>
        <v>9.3909054307767015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9.3909054307767015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74.385046586334994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5748.5773841381178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1149.7154768276237</v>
      </c>
      <c r="M83" s="856"/>
      <c r="N83" s="51"/>
    </row>
    <row r="84" spans="1:14">
      <c r="B84" s="89" t="s">
        <v>973</v>
      </c>
      <c r="C84" s="90"/>
      <c r="D84" s="90"/>
      <c r="E84" s="90"/>
      <c r="F84" s="90"/>
      <c r="G84" s="90"/>
      <c r="H84" s="90"/>
      <c r="I84" s="87"/>
      <c r="J84" s="88"/>
      <c r="K84" s="304">
        <v>0.05</v>
      </c>
      <c r="L84" s="855">
        <f>N78*K84</f>
        <v>287.42886920690592</v>
      </c>
      <c r="M84" s="856"/>
      <c r="N84" s="51"/>
    </row>
    <row r="85" spans="1:14" ht="15.75" thickBot="1">
      <c r="B85" s="91" t="s">
        <v>974</v>
      </c>
      <c r="C85" s="92"/>
      <c r="D85" s="92"/>
      <c r="E85" s="92"/>
      <c r="F85" s="92"/>
      <c r="G85" s="92"/>
      <c r="H85" s="92"/>
      <c r="I85" s="93"/>
      <c r="J85" s="94"/>
      <c r="K85" s="305">
        <v>0.05</v>
      </c>
      <c r="L85" s="857">
        <f>N78*K85</f>
        <v>287.42886920690592</v>
      </c>
      <c r="M85" s="858"/>
      <c r="N85" s="51"/>
    </row>
    <row r="86" spans="1:14" ht="15.75" thickBot="1">
      <c r="B86" s="820" t="s">
        <v>953</v>
      </c>
      <c r="C86" s="821"/>
      <c r="D86" s="821"/>
      <c r="E86" s="821"/>
      <c r="F86" s="821"/>
      <c r="G86" s="821"/>
      <c r="H86" s="821"/>
      <c r="I86" s="821"/>
      <c r="J86" s="821"/>
      <c r="K86" s="821"/>
      <c r="L86" s="821"/>
      <c r="M86" s="822"/>
      <c r="N86" s="52">
        <f>L83+L84+L85</f>
        <v>1724.5732152414353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7473.1505993795527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7"/>
      <c r="J36" s="268"/>
      <c r="K36" s="269">
        <f>VLOOKUP(A36,EQUIPOS!A6:D163,4,FALSE)</f>
        <v>243766.5716746696</v>
      </c>
      <c r="L36" s="270"/>
      <c r="M36" s="271">
        <v>600</v>
      </c>
      <c r="N36" s="272">
        <f>K36/M36</f>
        <v>406.27761945778269</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600</v>
      </c>
      <c r="N37" s="272">
        <f>K37/M37</f>
        <v>168.70494010575788</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0.74385046586334991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575.72641002940395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94778.831270023351</v>
      </c>
      <c r="N48" s="272">
        <f>K48*M48</f>
        <v>900.39889706522183</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2969.1129718421971</v>
      </c>
      <c r="N49" s="272">
        <f>K49*M49</f>
        <v>5077.1831818501569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SUM(N48:N53)</f>
        <v>5977.5820789153786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07">
        <f>VLOOKUP(A59,TRANSPORTE!A5:D117,4,FALSE)</f>
        <v>988.51636113438963</v>
      </c>
      <c r="M59" s="908"/>
      <c r="N59" s="287">
        <f>K59*L59</f>
        <v>9.3909054307767015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9.3909054307767015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74.385046586334994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6637.0844409618949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1327.416888192379</v>
      </c>
      <c r="M83" s="856"/>
      <c r="N83" s="51"/>
    </row>
    <row r="84" spans="1:14">
      <c r="B84" s="89" t="s">
        <v>973</v>
      </c>
      <c r="C84" s="90"/>
      <c r="D84" s="90"/>
      <c r="E84" s="90"/>
      <c r="F84" s="90"/>
      <c r="G84" s="90"/>
      <c r="H84" s="90"/>
      <c r="I84" s="87"/>
      <c r="J84" s="88"/>
      <c r="K84" s="304">
        <v>0.05</v>
      </c>
      <c r="L84" s="855">
        <f>N78*K84</f>
        <v>331.85422204809475</v>
      </c>
      <c r="M84" s="856"/>
      <c r="N84" s="51"/>
    </row>
    <row r="85" spans="1:14" ht="15.75" thickBot="1">
      <c r="B85" s="91" t="s">
        <v>974</v>
      </c>
      <c r="C85" s="92"/>
      <c r="D85" s="92"/>
      <c r="E85" s="92"/>
      <c r="F85" s="92"/>
      <c r="G85" s="92"/>
      <c r="H85" s="92"/>
      <c r="I85" s="93"/>
      <c r="J85" s="94"/>
      <c r="K85" s="305">
        <v>0.05</v>
      </c>
      <c r="L85" s="857">
        <f>N78*K85</f>
        <v>331.85422204809475</v>
      </c>
      <c r="M85" s="858"/>
      <c r="N85" s="51"/>
    </row>
    <row r="86" spans="1:14" ht="15.75" thickBot="1">
      <c r="B86" s="820" t="s">
        <v>953</v>
      </c>
      <c r="C86" s="821"/>
      <c r="D86" s="821"/>
      <c r="E86" s="821"/>
      <c r="F86" s="821"/>
      <c r="G86" s="821"/>
      <c r="H86" s="821"/>
      <c r="I86" s="821"/>
      <c r="J86" s="821"/>
      <c r="K86" s="821"/>
      <c r="L86" s="821"/>
      <c r="M86" s="822"/>
      <c r="N86" s="52">
        <f>L83+L84+L85</f>
        <v>1991.1253322885684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8628.2097732504626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7"/>
      <c r="J36" s="268"/>
      <c r="K36" s="269">
        <f>VLOOKUP(A36,EQUIPOS!A6:D163,4,FALSE)</f>
        <v>243766.5716746696</v>
      </c>
      <c r="L36" s="270"/>
      <c r="M36" s="271">
        <v>600</v>
      </c>
      <c r="N36" s="272">
        <f>K36/M36</f>
        <v>406.27761945778269</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600</v>
      </c>
      <c r="N37" s="272">
        <f>K37/M37</f>
        <v>168.70494010575788</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0.74385046586334991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575.72641002940395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94778.831270023351</v>
      </c>
      <c r="N48" s="272">
        <f>K48*M48</f>
        <v>450.19944853261092</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2969.1129718421971</v>
      </c>
      <c r="N49" s="272">
        <f>K49*M49</f>
        <v>3173.2394886563479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3623.4389371889588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7">
        <f>VLOOKUP(A58,TRANSPORTE!A5:D117,4,FALSE)</f>
        <v>988.51636113438963</v>
      </c>
      <c r="M58" s="908"/>
      <c r="N58" s="287">
        <f>K58*L58</f>
        <v>4.6954527153883507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4.6954527153883507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74.385046586334994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4278.2458465200862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855.64916930401728</v>
      </c>
      <c r="M83" s="856"/>
      <c r="N83" s="51"/>
    </row>
    <row r="84" spans="1:14">
      <c r="B84" s="89" t="s">
        <v>973</v>
      </c>
      <c r="C84" s="90"/>
      <c r="D84" s="90"/>
      <c r="E84" s="90"/>
      <c r="F84" s="90"/>
      <c r="G84" s="90"/>
      <c r="H84" s="90"/>
      <c r="I84" s="87"/>
      <c r="J84" s="88"/>
      <c r="K84" s="304">
        <v>0.05</v>
      </c>
      <c r="L84" s="855">
        <f>N78*K84</f>
        <v>213.91229232600432</v>
      </c>
      <c r="M84" s="856"/>
      <c r="N84" s="51"/>
    </row>
    <row r="85" spans="1:14" ht="15.75" thickBot="1">
      <c r="B85" s="91" t="s">
        <v>974</v>
      </c>
      <c r="C85" s="92"/>
      <c r="D85" s="92"/>
      <c r="E85" s="92"/>
      <c r="F85" s="92"/>
      <c r="G85" s="92"/>
      <c r="H85" s="92"/>
      <c r="I85" s="93"/>
      <c r="J85" s="94"/>
      <c r="K85" s="305">
        <v>0.05</v>
      </c>
      <c r="L85" s="857">
        <f>N78*K85</f>
        <v>213.91229232600432</v>
      </c>
      <c r="M85" s="858"/>
      <c r="N85" s="51"/>
    </row>
    <row r="86" spans="1:14" ht="15.75" thickBot="1">
      <c r="B86" s="820" t="s">
        <v>953</v>
      </c>
      <c r="C86" s="821"/>
      <c r="D86" s="821"/>
      <c r="E86" s="821"/>
      <c r="F86" s="821"/>
      <c r="G86" s="821"/>
      <c r="H86" s="821"/>
      <c r="I86" s="821"/>
      <c r="J86" s="821"/>
      <c r="K86" s="821"/>
      <c r="L86" s="821"/>
      <c r="M86" s="822"/>
      <c r="N86" s="52">
        <f>L83+L84+L85</f>
        <v>1283.4737539560258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5561.7196004761117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7"/>
      <c r="J36" s="268"/>
      <c r="K36" s="269">
        <f>VLOOKUP(A36,EQUIPOS!A6:D163,4,FALSE)</f>
        <v>243766.5716746696</v>
      </c>
      <c r="L36" s="270"/>
      <c r="M36" s="271">
        <v>600</v>
      </c>
      <c r="N36" s="272">
        <f>K36/M36</f>
        <v>406.27761945778269</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600</v>
      </c>
      <c r="N37" s="272">
        <f>K37/M37</f>
        <v>168.70494010575788</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0.74385046586334991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575.72641002940395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94778.831270023351</v>
      </c>
      <c r="N48" s="272">
        <f>K48*M48</f>
        <v>1184.7353908752918</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3685.3709070020182</v>
      </c>
      <c r="N49" s="272">
        <f>K49*M49</f>
        <v>5389.8549514904516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6574.5903423657437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7">
        <f>VLOOKUP(A58,TRANSPORTE!A5:D117,4,FALSE)</f>
        <v>988.51636113438963</v>
      </c>
      <c r="M58" s="908"/>
      <c r="N58" s="287">
        <f>K58*L58</f>
        <v>12.356454514179871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12.356454514179871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0">
        <f>SUM(N69:N75)</f>
        <v>74.385046586334994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7237.0582534956629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1447.4116506991327</v>
      </c>
      <c r="M83" s="856"/>
      <c r="N83" s="51"/>
    </row>
    <row r="84" spans="1:14">
      <c r="B84" s="89" t="s">
        <v>973</v>
      </c>
      <c r="C84" s="90"/>
      <c r="D84" s="90"/>
      <c r="E84" s="90"/>
      <c r="F84" s="90"/>
      <c r="G84" s="90"/>
      <c r="H84" s="90"/>
      <c r="I84" s="87"/>
      <c r="J84" s="88"/>
      <c r="K84" s="304">
        <v>0.05</v>
      </c>
      <c r="L84" s="855">
        <f>N78*K84</f>
        <v>361.85291267478317</v>
      </c>
      <c r="M84" s="856"/>
      <c r="N84" s="51"/>
    </row>
    <row r="85" spans="1:14" ht="15.75" thickBot="1">
      <c r="B85" s="91" t="s">
        <v>974</v>
      </c>
      <c r="C85" s="92"/>
      <c r="D85" s="92"/>
      <c r="E85" s="92"/>
      <c r="F85" s="92"/>
      <c r="G85" s="92"/>
      <c r="H85" s="92"/>
      <c r="I85" s="93"/>
      <c r="J85" s="94"/>
      <c r="K85" s="305">
        <v>0.05</v>
      </c>
      <c r="L85" s="857">
        <f>N78*K85</f>
        <v>361.85291267478317</v>
      </c>
      <c r="M85" s="858"/>
      <c r="N85" s="51"/>
    </row>
    <row r="86" spans="1:14" ht="15.75" thickBot="1">
      <c r="B86" s="820" t="s">
        <v>953</v>
      </c>
      <c r="C86" s="821"/>
      <c r="D86" s="821"/>
      <c r="E86" s="821"/>
      <c r="F86" s="821"/>
      <c r="G86" s="821"/>
      <c r="H86" s="821"/>
      <c r="I86" s="821"/>
      <c r="J86" s="821"/>
      <c r="K86" s="821"/>
      <c r="L86" s="821"/>
      <c r="M86" s="822"/>
      <c r="N86" s="52">
        <f>L83+L84+L85</f>
        <v>2171.1174760486988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9408.1757295443622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7"/>
      <c r="J36" s="268"/>
      <c r="K36" s="269">
        <f>VLOOKUP(A36,EQUIPOS!A6:D163,4,FALSE)</f>
        <v>243766.5716746696</v>
      </c>
      <c r="L36" s="270"/>
      <c r="M36" s="271">
        <v>600</v>
      </c>
      <c r="N36" s="272">
        <f>K36/M36</f>
        <v>406.27761945778269</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600</v>
      </c>
      <c r="N37" s="272">
        <f>K37/M37</f>
        <v>168.70494010575788</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0.74385046586334991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575.72641002940395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94778.831270023351</v>
      </c>
      <c r="N48" s="272">
        <f>K48*M48</f>
        <v>900.39889706522183</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3685.3709070020182</v>
      </c>
      <c r="N49" s="272">
        <f>K49*M49</f>
        <v>5199.1370070530966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6099.5359041183183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7">
        <f>VLOOKUP(A58,TRANSPORTE!A5:D117,4,FALSE)</f>
        <v>988.51636113438963</v>
      </c>
      <c r="M58" s="908"/>
      <c r="N58" s="287">
        <f>K58*L58</f>
        <v>9.3909054307767015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9.3909054307767015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74.385046586334994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6759.0382661648346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1351.8076532329669</v>
      </c>
      <c r="M83" s="856"/>
      <c r="N83" s="51"/>
    </row>
    <row r="84" spans="1:14">
      <c r="B84" s="89" t="s">
        <v>973</v>
      </c>
      <c r="C84" s="90"/>
      <c r="D84" s="90"/>
      <c r="E84" s="90"/>
      <c r="F84" s="90"/>
      <c r="G84" s="90"/>
      <c r="H84" s="90"/>
      <c r="I84" s="87"/>
      <c r="J84" s="88"/>
      <c r="K84" s="304">
        <v>0.05</v>
      </c>
      <c r="L84" s="855">
        <f>N78*K84</f>
        <v>337.95191330824173</v>
      </c>
      <c r="M84" s="856"/>
      <c r="N84" s="51"/>
    </row>
    <row r="85" spans="1:14" ht="15.75" thickBot="1">
      <c r="B85" s="91" t="s">
        <v>974</v>
      </c>
      <c r="C85" s="92"/>
      <c r="D85" s="92"/>
      <c r="E85" s="92"/>
      <c r="F85" s="92"/>
      <c r="G85" s="92"/>
      <c r="H85" s="92"/>
      <c r="I85" s="93"/>
      <c r="J85" s="94"/>
      <c r="K85" s="305">
        <v>0.05</v>
      </c>
      <c r="L85" s="857">
        <f>N78*K85</f>
        <v>337.95191330824173</v>
      </c>
      <c r="M85" s="858"/>
      <c r="N85" s="51"/>
    </row>
    <row r="86" spans="1:14" ht="15.75" thickBot="1">
      <c r="B86" s="820" t="s">
        <v>953</v>
      </c>
      <c r="C86" s="821"/>
      <c r="D86" s="821"/>
      <c r="E86" s="821"/>
      <c r="F86" s="821"/>
      <c r="G86" s="821"/>
      <c r="H86" s="821"/>
      <c r="I86" s="821"/>
      <c r="J86" s="821"/>
      <c r="K86" s="821"/>
      <c r="L86" s="821"/>
      <c r="M86" s="822"/>
      <c r="N86" s="52">
        <f>L83+L84+L85</f>
        <v>2027.7114798494504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8786.749746014284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7"/>
      <c r="J36" s="268"/>
      <c r="K36" s="269">
        <f>VLOOKUP(A36,EQUIPOS!A6:D163,4,FALSE)</f>
        <v>243766.5716746696</v>
      </c>
      <c r="L36" s="270"/>
      <c r="M36" s="271">
        <v>600</v>
      </c>
      <c r="N36" s="272">
        <f>K36/M36</f>
        <v>406.27761945778269</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600</v>
      </c>
      <c r="N37" s="272">
        <f>K37/M37</f>
        <v>168.70494010575788</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0.74385046586334991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575.72641002940395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94778.831270023351</v>
      </c>
      <c r="N48" s="272">
        <f>K48*M48</f>
        <v>900.39889706522183</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3685.3709070020182</v>
      </c>
      <c r="N49" s="272">
        <f>K49*M49</f>
        <v>6301.9842509734508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7202.3831480386725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07">
        <f>VLOOKUP(A58,TRANSPORTE!A5:D117,4,FALSE)</f>
        <v>988.51636113438963</v>
      </c>
      <c r="M58" s="908"/>
      <c r="N58" s="287">
        <f>K58*L58</f>
        <v>9.3909054307767015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9.3909054307767015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SUM(N69:N75)</f>
        <v>74.385046586334994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7861.8855100851888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1572.3771020170379</v>
      </c>
      <c r="M83" s="856"/>
      <c r="N83" s="51"/>
    </row>
    <row r="84" spans="1:14">
      <c r="B84" s="89" t="s">
        <v>973</v>
      </c>
      <c r="C84" s="90"/>
      <c r="D84" s="90"/>
      <c r="E84" s="90"/>
      <c r="F84" s="90"/>
      <c r="G84" s="90"/>
      <c r="H84" s="90"/>
      <c r="I84" s="87"/>
      <c r="J84" s="88"/>
      <c r="K84" s="304">
        <v>0.05</v>
      </c>
      <c r="L84" s="855">
        <f>N78*K84</f>
        <v>393.09427550425949</v>
      </c>
      <c r="M84" s="856"/>
      <c r="N84" s="51"/>
    </row>
    <row r="85" spans="1:14" ht="15.75" thickBot="1">
      <c r="B85" s="91" t="s">
        <v>974</v>
      </c>
      <c r="C85" s="92"/>
      <c r="D85" s="92"/>
      <c r="E85" s="92"/>
      <c r="F85" s="92"/>
      <c r="G85" s="92"/>
      <c r="H85" s="92"/>
      <c r="I85" s="93"/>
      <c r="J85" s="94"/>
      <c r="K85" s="305">
        <v>0.05</v>
      </c>
      <c r="L85" s="857">
        <f>N78*K85</f>
        <v>393.09427550425949</v>
      </c>
      <c r="M85" s="858"/>
      <c r="N85" s="51"/>
    </row>
    <row r="86" spans="1:14" ht="15.75" thickBot="1">
      <c r="B86" s="820" t="s">
        <v>953</v>
      </c>
      <c r="C86" s="821"/>
      <c r="D86" s="821"/>
      <c r="E86" s="821"/>
      <c r="F86" s="821"/>
      <c r="G86" s="821"/>
      <c r="H86" s="821"/>
      <c r="I86" s="821"/>
      <c r="J86" s="821"/>
      <c r="K86" s="821"/>
      <c r="L86" s="821"/>
      <c r="M86" s="822"/>
      <c r="N86" s="52">
        <f>L83+L84+L85</f>
        <v>2358.5656530255569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10220.451163110745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7"/>
      <c r="J36" s="268"/>
      <c r="K36" s="269">
        <f>VLOOKUP(A36,EQUIPOS!A6:D163,4,FALSE)</f>
        <v>243766.5716746696</v>
      </c>
      <c r="L36" s="270"/>
      <c r="M36" s="271">
        <v>600</v>
      </c>
      <c r="N36" s="272">
        <f>K36/M36</f>
        <v>406.27761945778269</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600</v>
      </c>
      <c r="N37" s="272">
        <f>K37/M37</f>
        <v>168.70494010575788</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N76*M41</f>
        <v>0.74385046586334991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575.72641002940395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94778.831270023351</v>
      </c>
      <c r="N48" s="272">
        <f>K48*M48</f>
        <v>450.19944853261092</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3685.3709070020182</v>
      </c>
      <c r="N49" s="272">
        <f>K49*M49</f>
        <v>3938.7401568584064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4388.9396053910177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7">
        <f>VLOOKUP(A58,TRANSPORTE!A5:D117,4,FALSE)</f>
        <v>988.51636113438963</v>
      </c>
      <c r="M58" s="908"/>
      <c r="N58" s="287">
        <f>K58*L58</f>
        <v>4.6954527153883507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4.6954527153883507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SUM(N69:N75)</f>
        <v>74.385046586334994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5043.7465147221455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1008.7493029444291</v>
      </c>
      <c r="M83" s="856"/>
      <c r="N83" s="51"/>
    </row>
    <row r="84" spans="1:14">
      <c r="B84" s="89" t="s">
        <v>973</v>
      </c>
      <c r="C84" s="90"/>
      <c r="D84" s="90"/>
      <c r="E84" s="90"/>
      <c r="F84" s="90"/>
      <c r="G84" s="90"/>
      <c r="H84" s="90"/>
      <c r="I84" s="87"/>
      <c r="J84" s="88"/>
      <c r="K84" s="304">
        <v>0.05</v>
      </c>
      <c r="L84" s="855">
        <f>N78*K84</f>
        <v>252.18732573610728</v>
      </c>
      <c r="M84" s="856"/>
      <c r="N84" s="51"/>
    </row>
    <row r="85" spans="1:14" ht="15.75" thickBot="1">
      <c r="B85" s="91" t="s">
        <v>974</v>
      </c>
      <c r="C85" s="92"/>
      <c r="D85" s="92"/>
      <c r="E85" s="92"/>
      <c r="F85" s="92"/>
      <c r="G85" s="92"/>
      <c r="H85" s="92"/>
      <c r="I85" s="93"/>
      <c r="J85" s="94"/>
      <c r="K85" s="305">
        <v>0.05</v>
      </c>
      <c r="L85" s="857">
        <f>N78*K85</f>
        <v>252.18732573610728</v>
      </c>
      <c r="M85" s="858"/>
      <c r="N85" s="51"/>
    </row>
    <row r="86" spans="1:14" ht="15.75" thickBot="1">
      <c r="B86" s="820" t="s">
        <v>953</v>
      </c>
      <c r="C86" s="821"/>
      <c r="D86" s="821"/>
      <c r="E86" s="821"/>
      <c r="F86" s="821"/>
      <c r="G86" s="821"/>
      <c r="H86" s="821"/>
      <c r="I86" s="821"/>
      <c r="J86" s="821"/>
      <c r="K86" s="821"/>
      <c r="L86" s="821"/>
      <c r="M86" s="822"/>
      <c r="N86" s="52">
        <f>L83+L84+L85</f>
        <v>1513.1239544166438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6556.8704691387893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290</v>
      </c>
      <c r="B37" s="869" t="str">
        <f>VLOOKUP(A37,EQUIPOS!A7:D154,3,FALSE)</f>
        <v>Planta trituradora</v>
      </c>
      <c r="C37" s="870"/>
      <c r="D37" s="870"/>
      <c r="E37" s="870"/>
      <c r="F37" s="870"/>
      <c r="G37" s="870"/>
      <c r="H37" s="871"/>
      <c r="I37" s="267"/>
      <c r="J37" s="268"/>
      <c r="K37" s="269">
        <f>VLOOKUP(A37,EQUIPOS!A7:D164,4,FALSE)</f>
        <v>441614.81343562878</v>
      </c>
      <c r="L37" s="270"/>
      <c r="M37" s="271">
        <v>30</v>
      </c>
      <c r="N37" s="272">
        <f t="shared" ref="N37:N43" si="0">K37/M37</f>
        <v>14720.493781187626</v>
      </c>
    </row>
    <row r="38" spans="1:14">
      <c r="A38" t="s">
        <v>168</v>
      </c>
      <c r="B38" s="869" t="str">
        <f>VLOOKUP(A38,EQUIPOS!A8:D154,3,FALSE)</f>
        <v>Compactador tipo  POTENCIA: 105 HP, PESO: 6 ton</v>
      </c>
      <c r="C38" s="870"/>
      <c r="D38" s="870"/>
      <c r="E38" s="870"/>
      <c r="F38" s="870"/>
      <c r="G38" s="870"/>
      <c r="H38" s="871"/>
      <c r="I38" s="267"/>
      <c r="J38" s="268"/>
      <c r="K38" s="269">
        <f>VLOOKUP(A38,EQUIPOS!A8:D165,4,FALSE)</f>
        <v>102225.00604500013</v>
      </c>
      <c r="L38" s="270"/>
      <c r="M38" s="271">
        <v>9</v>
      </c>
      <c r="N38" s="272">
        <f t="shared" si="0"/>
        <v>11358.334005000015</v>
      </c>
    </row>
    <row r="39" spans="1:14">
      <c r="A39" t="s">
        <v>173</v>
      </c>
      <c r="B39" s="869" t="str">
        <f>VLOOKUP(A39,EQUIPOS!A9:D154,3,FALSE)</f>
        <v>Compactador neumático de Potencia 70 HP, peso de 13 ton</v>
      </c>
      <c r="C39" s="870"/>
      <c r="D39" s="870"/>
      <c r="E39" s="870"/>
      <c r="F39" s="870"/>
      <c r="G39" s="870"/>
      <c r="H39" s="871"/>
      <c r="I39" s="267"/>
      <c r="J39" s="268"/>
      <c r="K39" s="269">
        <f>VLOOKUP(A39,EQUIPOS!A9:D166,4,FALSE)</f>
        <v>180859.51887495301</v>
      </c>
      <c r="L39" s="270"/>
      <c r="M39" s="271">
        <v>9</v>
      </c>
      <c r="N39" s="272">
        <f t="shared" si="0"/>
        <v>20095.502097217002</v>
      </c>
    </row>
    <row r="40" spans="1:14">
      <c r="A40" t="s">
        <v>286</v>
      </c>
      <c r="B40" s="869" t="str">
        <f>VLOOKUP(A40,EQUIPOS!A10:D154,3,FALSE)</f>
        <v>Planta de asfalto en frio</v>
      </c>
      <c r="C40" s="870"/>
      <c r="D40" s="870"/>
      <c r="E40" s="870"/>
      <c r="F40" s="870"/>
      <c r="G40" s="870"/>
      <c r="H40" s="871"/>
      <c r="I40" s="267"/>
      <c r="J40" s="268"/>
      <c r="K40" s="269">
        <f>VLOOKUP(A40,EQUIPOS!A10:D167,4,FALSE)</f>
        <v>224372.39056870888</v>
      </c>
      <c r="L40" s="270"/>
      <c r="M40" s="271">
        <v>9</v>
      </c>
      <c r="N40" s="272">
        <f t="shared" si="0"/>
        <v>24930.26561874543</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9</v>
      </c>
      <c r="N42" s="272">
        <f t="shared" si="0"/>
        <v>40191.004194434005</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9</v>
      </c>
      <c r="N43" s="272">
        <f t="shared" si="0"/>
        <v>7288.8450117975553</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N77*M46</f>
        <v>1065.8882903278056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134096.55437104014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78.340711658105462</v>
      </c>
      <c r="N54" s="272">
        <f>K54*M54</f>
        <v>1958.5177914526366</v>
      </c>
    </row>
    <row r="55" spans="1:14" ht="15.75" thickBot="1">
      <c r="B55" s="43"/>
      <c r="C55" s="281"/>
      <c r="D55" s="281"/>
      <c r="E55" s="281"/>
      <c r="F55" s="281"/>
      <c r="G55" s="281"/>
      <c r="H55" s="281"/>
      <c r="I55" s="268"/>
      <c r="J55" s="224"/>
      <c r="K55" s="282"/>
      <c r="L55" s="267"/>
      <c r="M55" s="283"/>
      <c r="N55" s="284"/>
    </row>
    <row r="56" spans="1:14" ht="15.75" thickBot="1">
      <c r="B56" s="820" t="s">
        <v>953</v>
      </c>
      <c r="C56" s="821"/>
      <c r="D56" s="821"/>
      <c r="E56" s="821"/>
      <c r="F56" s="821"/>
      <c r="G56" s="821"/>
      <c r="H56" s="821"/>
      <c r="I56" s="821"/>
      <c r="J56" s="821"/>
      <c r="K56" s="821"/>
      <c r="L56" s="821"/>
      <c r="M56" s="822"/>
      <c r="N56" s="394">
        <f>SUM(N53:N55)</f>
        <v>45249.595053721721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07">
        <f>VLOOKUP(A61,TRANSPORTE!A5:D117,4,FALSE)</f>
        <v>988.51636113438963</v>
      </c>
      <c r="M61" s="908"/>
      <c r="N61" s="287">
        <f>K61*L61</f>
        <v>1235.645451417987</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07">
        <f>VLOOKUP(A62,TRANSPORTE!A6:D117,4,FALSE)</f>
        <v>988.51636113438963</v>
      </c>
      <c r="M62" s="908"/>
      <c r="N62" s="287">
        <f>K62*L62</f>
        <v>1383.9229055881453</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2619.5683570061324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SUM(N72:N76)</f>
        <v>10658.882903278056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N48+N56+N67+N77</f>
        <v>192624.60068504603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38524.920137009205</v>
      </c>
      <c r="M84" s="856"/>
      <c r="N84" s="51"/>
    </row>
    <row r="85" spans="1:14">
      <c r="B85" s="89" t="s">
        <v>973</v>
      </c>
      <c r="C85" s="90"/>
      <c r="D85" s="90"/>
      <c r="E85" s="90"/>
      <c r="F85" s="90"/>
      <c r="G85" s="90"/>
      <c r="H85" s="90"/>
      <c r="I85" s="87"/>
      <c r="J85" s="88"/>
      <c r="K85" s="304">
        <v>0.05</v>
      </c>
      <c r="L85" s="855">
        <f>N79*K85</f>
        <v>9631.2300342523013</v>
      </c>
      <c r="M85" s="856"/>
      <c r="N85" s="51"/>
    </row>
    <row r="86" spans="1:14" ht="15.75" thickBot="1">
      <c r="B86" s="91" t="s">
        <v>974</v>
      </c>
      <c r="C86" s="92"/>
      <c r="D86" s="92"/>
      <c r="E86" s="92"/>
      <c r="F86" s="92"/>
      <c r="G86" s="92"/>
      <c r="H86" s="92"/>
      <c r="I86" s="93"/>
      <c r="J86" s="94"/>
      <c r="K86" s="305">
        <v>0.05</v>
      </c>
      <c r="L86" s="857">
        <f>N79*K86</f>
        <v>9631.2300342523013</v>
      </c>
      <c r="M86" s="858"/>
      <c r="N86" s="51"/>
    </row>
    <row r="87" spans="1:14" ht="15.75" thickBot="1">
      <c r="B87" s="820" t="s">
        <v>953</v>
      </c>
      <c r="C87" s="821"/>
      <c r="D87" s="821"/>
      <c r="E87" s="821"/>
      <c r="F87" s="821"/>
      <c r="G87" s="821"/>
      <c r="H87" s="821"/>
      <c r="I87" s="821"/>
      <c r="J87" s="821"/>
      <c r="K87" s="821"/>
      <c r="L87" s="821"/>
      <c r="M87" s="822"/>
      <c r="N87" s="52">
        <f>L84+L85+L86</f>
        <v>57787.380205513808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250411.98089055985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3" t="s">
        <v>2218</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2219</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6"/>
      <c r="K119" s="886"/>
      <c r="L119" s="886"/>
      <c r="M119" s="886"/>
      <c r="N119" s="887"/>
    </row>
    <row r="120" spans="2:14" ht="15.75" thickBot="1">
      <c r="B120" s="261" t="s">
        <v>2221</v>
      </c>
      <c r="C120" s="393"/>
      <c r="D120" s="393"/>
      <c r="E120" s="57"/>
      <c r="F120" s="57"/>
      <c r="G120" s="57"/>
      <c r="H120" s="57"/>
      <c r="I120" s="57"/>
      <c r="J120" s="888"/>
      <c r="K120" s="888"/>
      <c r="L120" s="888"/>
      <c r="M120" s="888"/>
      <c r="N120" s="889"/>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168</v>
      </c>
      <c r="B37" s="869" t="str">
        <f>VLOOKUP(A37,EQUIPOS!A7:D154,3,FALSE)</f>
        <v>Compactador tipo  POTENCIA: 105 HP, PESO: 6 ton</v>
      </c>
      <c r="C37" s="870"/>
      <c r="D37" s="870"/>
      <c r="E37" s="870"/>
      <c r="F37" s="870"/>
      <c r="G37" s="870"/>
      <c r="H37" s="871"/>
      <c r="I37" s="267"/>
      <c r="J37" s="268"/>
      <c r="K37" s="269">
        <f>VLOOKUP(A37,EQUIPOS!A7:D164,4,FALSE)</f>
        <v>102225.00604500013</v>
      </c>
      <c r="L37" s="270"/>
      <c r="M37" s="271">
        <v>9</v>
      </c>
      <c r="N37" s="272">
        <f t="shared" ref="N37:N43" si="0">K37/M37</f>
        <v>11358.334005000015</v>
      </c>
    </row>
    <row r="38" spans="1:14">
      <c r="A38" t="s">
        <v>173</v>
      </c>
      <c r="B38" s="869" t="str">
        <f>VLOOKUP(A38,EQUIPOS!A8:D154,3,FALSE)</f>
        <v>Compactador neumático de Potencia 70 HP, peso de 13 ton</v>
      </c>
      <c r="C38" s="870"/>
      <c r="D38" s="870"/>
      <c r="E38" s="870"/>
      <c r="F38" s="870"/>
      <c r="G38" s="870"/>
      <c r="H38" s="871"/>
      <c r="I38" s="267"/>
      <c r="J38" s="268"/>
      <c r="K38" s="269">
        <f>VLOOKUP(A38,EQUIPOS!A8:D165,4,FALSE)</f>
        <v>180859.51887495301</v>
      </c>
      <c r="L38" s="270"/>
      <c r="M38" s="271">
        <v>9</v>
      </c>
      <c r="N38" s="272">
        <f t="shared" si="0"/>
        <v>20095.502097217002</v>
      </c>
    </row>
    <row r="39" spans="1:14">
      <c r="A39" t="s">
        <v>286</v>
      </c>
      <c r="B39" s="869" t="str">
        <f>VLOOKUP(A39,EQUIPOS!A9:D154,3,FALSE)</f>
        <v>Planta de asfalto en frio</v>
      </c>
      <c r="C39" s="870"/>
      <c r="D39" s="870"/>
      <c r="E39" s="870"/>
      <c r="F39" s="870"/>
      <c r="G39" s="870"/>
      <c r="H39" s="871"/>
      <c r="I39" s="267"/>
      <c r="J39" s="268"/>
      <c r="K39" s="269">
        <f>VLOOKUP(A39,EQUIPOS!A9:D166,4,FALSE)</f>
        <v>224372.39056870888</v>
      </c>
      <c r="L39" s="270"/>
      <c r="M39" s="271">
        <v>9</v>
      </c>
      <c r="N39" s="272">
        <f t="shared" si="0"/>
        <v>24930.26561874543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9</v>
      </c>
      <c r="N42" s="272">
        <f t="shared" si="0"/>
        <v>40191.004194434005</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9</v>
      </c>
      <c r="N43" s="272">
        <f t="shared" si="0"/>
        <v>7288.8450117975553</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1065.8882903278056</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134096.55437104014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10658.882903278056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192624.60068504603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38524.920137009205</v>
      </c>
      <c r="M88" s="856"/>
      <c r="N88" s="51"/>
    </row>
    <row r="89" spans="1:14">
      <c r="B89" s="89" t="s">
        <v>973</v>
      </c>
      <c r="C89" s="90"/>
      <c r="D89" s="90"/>
      <c r="E89" s="90"/>
      <c r="F89" s="90"/>
      <c r="G89" s="90"/>
      <c r="H89" s="90"/>
      <c r="I89" s="87"/>
      <c r="J89" s="88"/>
      <c r="K89" s="304">
        <v>0.05</v>
      </c>
      <c r="L89" s="855">
        <f>N83*K89</f>
        <v>9631.2300342523013</v>
      </c>
      <c r="M89" s="856"/>
      <c r="N89" s="51"/>
    </row>
    <row r="90" spans="1:14" ht="15.75" thickBot="1">
      <c r="B90" s="91" t="s">
        <v>974</v>
      </c>
      <c r="C90" s="92"/>
      <c r="D90" s="92"/>
      <c r="E90" s="92"/>
      <c r="F90" s="92"/>
      <c r="G90" s="92"/>
      <c r="H90" s="92"/>
      <c r="I90" s="93"/>
      <c r="J90" s="94"/>
      <c r="K90" s="305">
        <v>0.05</v>
      </c>
      <c r="L90" s="857">
        <f>N83*K90</f>
        <v>9631.2300342523013</v>
      </c>
      <c r="M90" s="858"/>
      <c r="N90" s="51"/>
    </row>
    <row r="91" spans="1:14" ht="15.75" thickBot="1">
      <c r="B91" s="820" t="s">
        <v>953</v>
      </c>
      <c r="C91" s="821"/>
      <c r="D91" s="821"/>
      <c r="E91" s="821"/>
      <c r="F91" s="821"/>
      <c r="G91" s="821"/>
      <c r="H91" s="821"/>
      <c r="I91" s="821"/>
      <c r="J91" s="821"/>
      <c r="K91" s="821"/>
      <c r="L91" s="821"/>
      <c r="M91" s="822"/>
      <c r="N91" s="52">
        <f>L88+L89+L90</f>
        <v>57787.380205513808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250411.98089055985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168</v>
      </c>
      <c r="B37" s="869" t="str">
        <f>VLOOKUP(A37,EQUIPOS!A7:D154,3,FALSE)</f>
        <v>Compactador tipo  POTENCIA: 105 HP, PESO: 6 ton</v>
      </c>
      <c r="C37" s="870"/>
      <c r="D37" s="870"/>
      <c r="E37" s="870"/>
      <c r="F37" s="870"/>
      <c r="G37" s="870"/>
      <c r="H37" s="871"/>
      <c r="I37" s="267"/>
      <c r="J37" s="268"/>
      <c r="K37" s="269">
        <f>VLOOKUP(A37,EQUIPOS!A7:D164,4,FALSE)</f>
        <v>102225.00604500013</v>
      </c>
      <c r="L37" s="270"/>
      <c r="M37" s="271">
        <v>9</v>
      </c>
      <c r="N37" s="272">
        <f t="shared" ref="N37:N43" si="0">K37/M37</f>
        <v>11358.334005000015</v>
      </c>
    </row>
    <row r="38" spans="1:14">
      <c r="A38" t="s">
        <v>173</v>
      </c>
      <c r="B38" s="869" t="str">
        <f>VLOOKUP(A38,EQUIPOS!A8:D154,3,FALSE)</f>
        <v>Compactador neumático de Potencia 70 HP, peso de 13 ton</v>
      </c>
      <c r="C38" s="870"/>
      <c r="D38" s="870"/>
      <c r="E38" s="870"/>
      <c r="F38" s="870"/>
      <c r="G38" s="870"/>
      <c r="H38" s="871"/>
      <c r="I38" s="267"/>
      <c r="J38" s="268"/>
      <c r="K38" s="269">
        <f>VLOOKUP(A38,EQUIPOS!A8:D165,4,FALSE)</f>
        <v>180859.51887495301</v>
      </c>
      <c r="L38" s="270"/>
      <c r="M38" s="271">
        <v>9</v>
      </c>
      <c r="N38" s="272">
        <f t="shared" si="0"/>
        <v>20095.502097217002</v>
      </c>
    </row>
    <row r="39" spans="1:14">
      <c r="A39" t="s">
        <v>286</v>
      </c>
      <c r="B39" s="869" t="str">
        <f>VLOOKUP(A39,EQUIPOS!A9:D154,3,FALSE)</f>
        <v>Planta de asfalto en frio</v>
      </c>
      <c r="C39" s="870"/>
      <c r="D39" s="870"/>
      <c r="E39" s="870"/>
      <c r="F39" s="870"/>
      <c r="G39" s="870"/>
      <c r="H39" s="871"/>
      <c r="I39" s="267"/>
      <c r="J39" s="268"/>
      <c r="K39" s="269">
        <f>VLOOKUP(A39,EQUIPOS!A9:D166,4,FALSE)</f>
        <v>224372.39056870888</v>
      </c>
      <c r="L39" s="270"/>
      <c r="M39" s="271">
        <v>9</v>
      </c>
      <c r="N39" s="272">
        <f t="shared" si="0"/>
        <v>24930.26561874543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9</v>
      </c>
      <c r="N42" s="272">
        <f t="shared" si="0"/>
        <v>40191.004194434005</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9</v>
      </c>
      <c r="N43" s="272">
        <f t="shared" si="0"/>
        <v>7288.8450117975553</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1065.8882903278056</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134096.55437104014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411">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07">
        <f>VLOOKUP(A64,TRANSPORTE!A5:D117,4,FALSE)</f>
        <v>988.51636113438963</v>
      </c>
      <c r="M64" s="908"/>
      <c r="N64" s="287">
        <f>K64*L64</f>
        <v>1383.9229055881453</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10658.882903278056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192624.60068504603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38524.920137009205</v>
      </c>
      <c r="M88" s="856"/>
      <c r="N88" s="51"/>
    </row>
    <row r="89" spans="1:14">
      <c r="B89" s="89" t="s">
        <v>973</v>
      </c>
      <c r="C89" s="90"/>
      <c r="D89" s="90"/>
      <c r="E89" s="90"/>
      <c r="F89" s="90"/>
      <c r="G89" s="90"/>
      <c r="H89" s="90"/>
      <c r="I89" s="87"/>
      <c r="J89" s="88"/>
      <c r="K89" s="304">
        <v>0.05</v>
      </c>
      <c r="L89" s="855">
        <f>N83*K89</f>
        <v>9631.2300342523013</v>
      </c>
      <c r="M89" s="856"/>
      <c r="N89" s="51"/>
    </row>
    <row r="90" spans="1:14" ht="15.75" thickBot="1">
      <c r="B90" s="91" t="s">
        <v>974</v>
      </c>
      <c r="C90" s="92"/>
      <c r="D90" s="92"/>
      <c r="E90" s="92"/>
      <c r="F90" s="92"/>
      <c r="G90" s="92"/>
      <c r="H90" s="92"/>
      <c r="I90" s="93"/>
      <c r="J90" s="94"/>
      <c r="K90" s="305">
        <v>0.05</v>
      </c>
      <c r="L90" s="857">
        <f>N83*K90</f>
        <v>9631.2300342523013</v>
      </c>
      <c r="M90" s="858"/>
      <c r="N90" s="51"/>
    </row>
    <row r="91" spans="1:14" ht="15.75" thickBot="1">
      <c r="B91" s="820" t="s">
        <v>953</v>
      </c>
      <c r="C91" s="821"/>
      <c r="D91" s="821"/>
      <c r="E91" s="821"/>
      <c r="F91" s="821"/>
      <c r="G91" s="821"/>
      <c r="H91" s="821"/>
      <c r="I91" s="821"/>
      <c r="J91" s="821"/>
      <c r="K91" s="821"/>
      <c r="L91" s="821"/>
      <c r="M91" s="822"/>
      <c r="N91" s="52">
        <f>L88+L89+L90</f>
        <v>57787.380205513808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52">
        <f>N83+N91</f>
        <v>250411.98089055985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168</v>
      </c>
      <c r="B37" s="869" t="str">
        <f>VLOOKUP(A37,EQUIPOS!A7:D154,3,FALSE)</f>
        <v>Compactador tipo  POTENCIA: 105 HP, PESO: 6 ton</v>
      </c>
      <c r="C37" s="870"/>
      <c r="D37" s="870"/>
      <c r="E37" s="870"/>
      <c r="F37" s="870"/>
      <c r="G37" s="870"/>
      <c r="H37" s="871"/>
      <c r="I37" s="267"/>
      <c r="J37" s="268"/>
      <c r="K37" s="269">
        <f>VLOOKUP(A37,EQUIPOS!A7:D164,4,FALSE)</f>
        <v>102225.00604500013</v>
      </c>
      <c r="L37" s="270"/>
      <c r="M37" s="271">
        <v>7</v>
      </c>
      <c r="N37" s="272">
        <f t="shared" ref="N37:N43" si="0">K37/M37</f>
        <v>14603.572292142877</v>
      </c>
    </row>
    <row r="38" spans="1:14">
      <c r="A38" t="s">
        <v>173</v>
      </c>
      <c r="B38" s="869" t="str">
        <f>VLOOKUP(A38,EQUIPOS!A8:D154,3,FALSE)</f>
        <v>Compactador neumático de Potencia 70 HP, peso de 13 ton</v>
      </c>
      <c r="C38" s="870"/>
      <c r="D38" s="870"/>
      <c r="E38" s="870"/>
      <c r="F38" s="870"/>
      <c r="G38" s="870"/>
      <c r="H38" s="871"/>
      <c r="I38" s="267"/>
      <c r="J38" s="268"/>
      <c r="K38" s="269">
        <f>VLOOKUP(A38,EQUIPOS!A8:D165,4,FALSE)</f>
        <v>180859.51887495301</v>
      </c>
      <c r="L38" s="270"/>
      <c r="M38" s="271">
        <v>7</v>
      </c>
      <c r="N38" s="272">
        <f t="shared" si="0"/>
        <v>25837.074124993287</v>
      </c>
    </row>
    <row r="39" spans="1:14">
      <c r="A39" t="s">
        <v>286</v>
      </c>
      <c r="B39" s="869" t="str">
        <f>VLOOKUP(A39,EQUIPOS!A9:D154,3,FALSE)</f>
        <v>Planta de asfalto en frio</v>
      </c>
      <c r="C39" s="870"/>
      <c r="D39" s="870"/>
      <c r="E39" s="870"/>
      <c r="F39" s="870"/>
      <c r="G39" s="870"/>
      <c r="H39" s="871"/>
      <c r="I39" s="267"/>
      <c r="J39" s="268"/>
      <c r="K39" s="269">
        <f>VLOOKUP(A39,EQUIPOS!A9:D166,4,FALSE)</f>
        <v>224372.39056870888</v>
      </c>
      <c r="L39" s="270"/>
      <c r="M39" s="271">
        <v>9</v>
      </c>
      <c r="N39" s="272">
        <f t="shared" si="0"/>
        <v>24930.26561874543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7</v>
      </c>
      <c r="N42" s="272">
        <f t="shared" si="0"/>
        <v>51674.148249986574</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9</v>
      </c>
      <c r="N43" s="272">
        <f t="shared" si="0"/>
        <v>7288.8450117975553</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1218.1580460889206</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154718.77849727296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988.51636113438963</v>
      </c>
      <c r="N65" s="412">
        <f>K65*M65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12181.580460889205</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214769.52236889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42953.904473778006</v>
      </c>
      <c r="M88" s="856"/>
      <c r="N88" s="51"/>
    </row>
    <row r="89" spans="1:14">
      <c r="B89" s="89" t="s">
        <v>973</v>
      </c>
      <c r="C89" s="90"/>
      <c r="D89" s="90"/>
      <c r="E89" s="90"/>
      <c r="F89" s="90"/>
      <c r="G89" s="90"/>
      <c r="H89" s="90"/>
      <c r="I89" s="87"/>
      <c r="J89" s="88"/>
      <c r="K89" s="304">
        <v>0.05</v>
      </c>
      <c r="L89" s="855">
        <f>N83*K89</f>
        <v>10738.476118444501</v>
      </c>
      <c r="M89" s="856"/>
      <c r="N89" s="51"/>
    </row>
    <row r="90" spans="1:14" ht="15.75" thickBot="1">
      <c r="B90" s="91" t="s">
        <v>974</v>
      </c>
      <c r="C90" s="92"/>
      <c r="D90" s="92"/>
      <c r="E90" s="92"/>
      <c r="F90" s="92"/>
      <c r="G90" s="92"/>
      <c r="H90" s="92"/>
      <c r="I90" s="93"/>
      <c r="J90" s="94"/>
      <c r="K90" s="305">
        <v>0.05</v>
      </c>
      <c r="L90" s="857">
        <f>N83*K90</f>
        <v>10738.476118444501</v>
      </c>
      <c r="M90" s="858"/>
      <c r="N90" s="51"/>
    </row>
    <row r="91" spans="1:14" ht="15.75" thickBot="1">
      <c r="B91" s="820" t="s">
        <v>953</v>
      </c>
      <c r="C91" s="821"/>
      <c r="D91" s="821"/>
      <c r="E91" s="821"/>
      <c r="F91" s="821"/>
      <c r="G91" s="821"/>
      <c r="H91" s="821"/>
      <c r="I91" s="821"/>
      <c r="J91" s="821"/>
      <c r="K91" s="821"/>
      <c r="L91" s="821"/>
      <c r="M91" s="822"/>
      <c r="N91" s="52">
        <f>L88+L89+L90</f>
        <v>64430.856710667009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279200.37907955702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9</v>
      </c>
      <c r="N37" s="272">
        <f t="shared" ref="N37:N43" si="0">K37/M37</f>
        <v>20095.502097217002</v>
      </c>
    </row>
    <row r="38" spans="1:14">
      <c r="A38" t="s">
        <v>168</v>
      </c>
      <c r="B38" s="869" t="str">
        <f>VLOOKUP(A38,EQUIPOS!A8:D154,3,FALSE)</f>
        <v>Compactador tipo  POTENCIA: 105 HP, PESO: 6 ton</v>
      </c>
      <c r="C38" s="870"/>
      <c r="D38" s="870"/>
      <c r="E38" s="870"/>
      <c r="F38" s="870"/>
      <c r="G38" s="870"/>
      <c r="H38" s="871"/>
      <c r="I38" s="267"/>
      <c r="J38" s="268"/>
      <c r="K38" s="269">
        <f>VLOOKUP(A38,EQUIPOS!A8:D165,4,FALSE)</f>
        <v>102225.00604500013</v>
      </c>
      <c r="L38" s="270"/>
      <c r="M38" s="271">
        <v>9</v>
      </c>
      <c r="N38" s="272">
        <f t="shared" si="0"/>
        <v>11358.334005000015</v>
      </c>
    </row>
    <row r="39" spans="1:14">
      <c r="A39" t="s">
        <v>286</v>
      </c>
      <c r="B39" s="869" t="str">
        <f>VLOOKUP(A39,EQUIPOS!A9:D154,3,FALSE)</f>
        <v>Planta de asfalto en frio</v>
      </c>
      <c r="C39" s="870"/>
      <c r="D39" s="870"/>
      <c r="E39" s="870"/>
      <c r="F39" s="870"/>
      <c r="G39" s="870"/>
      <c r="H39" s="871"/>
      <c r="I39" s="267"/>
      <c r="J39" s="268"/>
      <c r="K39" s="269">
        <f>VLOOKUP(A39,EQUIPOS!A9:D166,4,FALSE)</f>
        <v>224372.39056870888</v>
      </c>
      <c r="L39" s="270"/>
      <c r="M39" s="271">
        <v>9</v>
      </c>
      <c r="N39" s="272">
        <f t="shared" si="0"/>
        <v>24930.26561874543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9</v>
      </c>
      <c r="N42" s="272">
        <f t="shared" si="0"/>
        <v>40191.004194434005</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9</v>
      </c>
      <c r="N43" s="272">
        <f t="shared" si="0"/>
        <v>7288.8450117975553</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0"/>
      <c r="F46" s="870"/>
      <c r="G46" s="870"/>
      <c r="H46" s="871"/>
      <c r="I46" s="36"/>
      <c r="J46" s="37"/>
      <c r="K46" s="274"/>
      <c r="L46" s="276"/>
      <c r="M46" s="277"/>
      <c r="N46" s="278"/>
    </row>
    <row r="47" spans="1:14">
      <c r="B47" s="877" t="s">
        <v>952</v>
      </c>
      <c r="C47" s="955"/>
      <c r="D47" s="955"/>
      <c r="E47" s="38"/>
      <c r="F47" s="39"/>
      <c r="G47" s="39"/>
      <c r="H47" s="40"/>
      <c r="I47" s="36"/>
      <c r="J47" s="37"/>
      <c r="K47" s="279"/>
      <c r="L47" s="276"/>
      <c r="M47" s="401">
        <v>0.1</v>
      </c>
      <c r="N47" s="344">
        <f>N81*M47</f>
        <v>1065.8882903278056</v>
      </c>
    </row>
    <row r="48" spans="1:14" ht="15.75" thickBot="1">
      <c r="B48" s="956"/>
      <c r="C48" s="957"/>
      <c r="D48" s="957"/>
      <c r="E48" s="957"/>
      <c r="F48" s="957"/>
      <c r="G48" s="957"/>
      <c r="H48" s="958"/>
      <c r="I48" s="879"/>
      <c r="J48" s="880"/>
      <c r="K48" s="41"/>
      <c r="L48" s="881"/>
      <c r="M48" s="959"/>
      <c r="N48" s="105"/>
    </row>
    <row r="49" spans="1:14" ht="15.75" thickBot="1">
      <c r="B49" s="820" t="s">
        <v>953</v>
      </c>
      <c r="C49" s="821"/>
      <c r="D49" s="821"/>
      <c r="E49" s="821"/>
      <c r="F49" s="821"/>
      <c r="G49" s="821"/>
      <c r="H49" s="821"/>
      <c r="I49" s="821"/>
      <c r="J49" s="821"/>
      <c r="K49" s="821"/>
      <c r="L49" s="821"/>
      <c r="M49" s="822"/>
      <c r="N49" s="394">
        <f>SUM(N36:N48)</f>
        <v>134096.55437104014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10658.882903278056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192624.60068504603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38524.920137009205</v>
      </c>
      <c r="M88" s="856"/>
      <c r="N88" s="51"/>
    </row>
    <row r="89" spans="1:14">
      <c r="B89" s="89" t="s">
        <v>973</v>
      </c>
      <c r="C89" s="90"/>
      <c r="D89" s="90"/>
      <c r="E89" s="90"/>
      <c r="F89" s="90"/>
      <c r="G89" s="90"/>
      <c r="H89" s="90"/>
      <c r="I89" s="87"/>
      <c r="J89" s="88"/>
      <c r="K89" s="304">
        <v>0.05</v>
      </c>
      <c r="L89" s="855">
        <f>N83*K89</f>
        <v>9631.2300342523013</v>
      </c>
      <c r="M89" s="856"/>
      <c r="N89" s="51"/>
    </row>
    <row r="90" spans="1:14" ht="15.75" thickBot="1">
      <c r="B90" s="91" t="s">
        <v>974</v>
      </c>
      <c r="C90" s="92"/>
      <c r="D90" s="92"/>
      <c r="E90" s="92"/>
      <c r="F90" s="92"/>
      <c r="G90" s="92"/>
      <c r="H90" s="92"/>
      <c r="I90" s="93"/>
      <c r="J90" s="94"/>
      <c r="K90" s="305">
        <v>0.05</v>
      </c>
      <c r="L90" s="857">
        <f>N83*K90</f>
        <v>9631.2300342523013</v>
      </c>
      <c r="M90" s="858"/>
      <c r="N90" s="51"/>
    </row>
    <row r="91" spans="1:14" ht="15.75" thickBot="1">
      <c r="B91" s="820" t="s">
        <v>953</v>
      </c>
      <c r="C91" s="821"/>
      <c r="D91" s="821"/>
      <c r="E91" s="821"/>
      <c r="F91" s="821"/>
      <c r="G91" s="821"/>
      <c r="H91" s="821"/>
      <c r="I91" s="821"/>
      <c r="J91" s="821"/>
      <c r="K91" s="821"/>
      <c r="L91" s="821"/>
      <c r="M91" s="822"/>
      <c r="N91" s="52">
        <f>L88+L89+L90</f>
        <v>57787.380205513808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250411.98089055985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9</v>
      </c>
      <c r="N37" s="272">
        <f t="shared" ref="N37:N43" si="0">K37/M37</f>
        <v>20095.502097217002</v>
      </c>
    </row>
    <row r="38" spans="1:14">
      <c r="A38" t="s">
        <v>168</v>
      </c>
      <c r="B38" s="869" t="str">
        <f>VLOOKUP(A38,EQUIPOS!A8:D154,3,FALSE)</f>
        <v>Compactador tipo  POTENCIA: 105 HP, PESO: 6 ton</v>
      </c>
      <c r="C38" s="870"/>
      <c r="D38" s="870"/>
      <c r="E38" s="870"/>
      <c r="F38" s="870"/>
      <c r="G38" s="870"/>
      <c r="H38" s="871"/>
      <c r="I38" s="267"/>
      <c r="J38" s="268"/>
      <c r="K38" s="269">
        <f>VLOOKUP(A38,EQUIPOS!A8:D165,4,FALSE)</f>
        <v>102225.00604500013</v>
      </c>
      <c r="L38" s="270"/>
      <c r="M38" s="271">
        <v>9</v>
      </c>
      <c r="N38" s="272">
        <f t="shared" si="0"/>
        <v>11358.334005000015</v>
      </c>
    </row>
    <row r="39" spans="1:14">
      <c r="A39" t="s">
        <v>286</v>
      </c>
      <c r="B39" s="869" t="str">
        <f>VLOOKUP(A39,EQUIPOS!A9:D154,3,FALSE)</f>
        <v>Planta de asfalto en frio</v>
      </c>
      <c r="C39" s="870"/>
      <c r="D39" s="870"/>
      <c r="E39" s="870"/>
      <c r="F39" s="870"/>
      <c r="G39" s="870"/>
      <c r="H39" s="871"/>
      <c r="I39" s="267"/>
      <c r="J39" s="268"/>
      <c r="K39" s="269">
        <f>VLOOKUP(A39,EQUIPOS!A9:D166,4,FALSE)</f>
        <v>224372.39056870888</v>
      </c>
      <c r="L39" s="270"/>
      <c r="M39" s="271">
        <v>9</v>
      </c>
      <c r="N39" s="272">
        <f t="shared" si="0"/>
        <v>24930.26561874543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9</v>
      </c>
      <c r="N42" s="272">
        <f t="shared" si="0"/>
        <v>40191.004194434005</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9</v>
      </c>
      <c r="N43" s="272">
        <f t="shared" si="0"/>
        <v>7288.8450117975553</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1065.8882903278056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134096.55437104014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10658.882903278056</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192624.60068504603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38524.920137009205</v>
      </c>
      <c r="M87" s="856"/>
      <c r="N87" s="51"/>
    </row>
    <row r="88" spans="1:14">
      <c r="B88" s="89" t="s">
        <v>973</v>
      </c>
      <c r="C88" s="90"/>
      <c r="D88" s="90"/>
      <c r="E88" s="90"/>
      <c r="F88" s="90"/>
      <c r="G88" s="90"/>
      <c r="H88" s="90"/>
      <c r="I88" s="87"/>
      <c r="J88" s="88"/>
      <c r="K88" s="304">
        <v>0.05</v>
      </c>
      <c r="L88" s="855">
        <f>N82*K88</f>
        <v>9631.2300342523013</v>
      </c>
      <c r="M88" s="856"/>
      <c r="N88" s="51"/>
    </row>
    <row r="89" spans="1:14" ht="15.75" thickBot="1">
      <c r="B89" s="91" t="s">
        <v>974</v>
      </c>
      <c r="C89" s="92"/>
      <c r="D89" s="92"/>
      <c r="E89" s="92"/>
      <c r="F89" s="92"/>
      <c r="G89" s="92"/>
      <c r="H89" s="92"/>
      <c r="I89" s="93"/>
      <c r="J89" s="94"/>
      <c r="K89" s="305">
        <v>0.05</v>
      </c>
      <c r="L89" s="857">
        <f>N82*K89</f>
        <v>9631.2300342523013</v>
      </c>
      <c r="M89" s="858"/>
      <c r="N89" s="51"/>
    </row>
    <row r="90" spans="1:14" ht="15.75" thickBot="1">
      <c r="B90" s="820" t="s">
        <v>953</v>
      </c>
      <c r="C90" s="821"/>
      <c r="D90" s="821"/>
      <c r="E90" s="821"/>
      <c r="F90" s="821"/>
      <c r="G90" s="821"/>
      <c r="H90" s="821"/>
      <c r="I90" s="821"/>
      <c r="J90" s="821"/>
      <c r="K90" s="821"/>
      <c r="L90" s="821"/>
      <c r="M90" s="822"/>
      <c r="N90" s="52">
        <f>L87+L88+L89</f>
        <v>57787.380205513808</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250411.98089055985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9</v>
      </c>
      <c r="N37" s="272">
        <f t="shared" ref="N37:N43" si="0">K37/M37</f>
        <v>20095.502097217002</v>
      </c>
    </row>
    <row r="38" spans="1:14">
      <c r="A38" t="s">
        <v>168</v>
      </c>
      <c r="B38" s="869" t="str">
        <f>VLOOKUP(A38,EQUIPOS!A8:D154,3,FALSE)</f>
        <v>Compactador tipo  POTENCIA: 105 HP, PESO: 6 ton</v>
      </c>
      <c r="C38" s="870"/>
      <c r="D38" s="870"/>
      <c r="E38" s="870"/>
      <c r="F38" s="870"/>
      <c r="G38" s="870"/>
      <c r="H38" s="871"/>
      <c r="I38" s="267"/>
      <c r="J38" s="268"/>
      <c r="K38" s="269">
        <f>VLOOKUP(A38,EQUIPOS!A8:D165,4,FALSE)</f>
        <v>102225.00604500013</v>
      </c>
      <c r="L38" s="270"/>
      <c r="M38" s="271">
        <v>9</v>
      </c>
      <c r="N38" s="272">
        <f t="shared" si="0"/>
        <v>11358.334005000015</v>
      </c>
    </row>
    <row r="39" spans="1:14">
      <c r="A39" t="s">
        <v>286</v>
      </c>
      <c r="B39" s="869" t="str">
        <f>VLOOKUP(A39,EQUIPOS!A9:D154,3,FALSE)</f>
        <v>Planta de asfalto en frio</v>
      </c>
      <c r="C39" s="870"/>
      <c r="D39" s="870"/>
      <c r="E39" s="870"/>
      <c r="F39" s="870"/>
      <c r="G39" s="870"/>
      <c r="H39" s="871"/>
      <c r="I39" s="267"/>
      <c r="J39" s="268"/>
      <c r="K39" s="269">
        <f>VLOOKUP(A39,EQUIPOS!A9:D166,4,FALSE)</f>
        <v>224372.39056870888</v>
      </c>
      <c r="L39" s="270"/>
      <c r="M39" s="271">
        <v>9</v>
      </c>
      <c r="N39" s="272">
        <f t="shared" si="0"/>
        <v>24930.26561874543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9</v>
      </c>
      <c r="N42" s="272">
        <f t="shared" si="0"/>
        <v>40191.004194434005</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9</v>
      </c>
      <c r="N43" s="272">
        <f t="shared" si="0"/>
        <v>7288.8450117975553</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0"/>
      <c r="F46" s="870"/>
      <c r="G46" s="870"/>
      <c r="H46" s="871"/>
      <c r="I46" s="36"/>
      <c r="J46" s="37"/>
      <c r="K46" s="274"/>
      <c r="L46" s="276"/>
      <c r="M46" s="277"/>
      <c r="N46" s="278"/>
    </row>
    <row r="47" spans="1:14">
      <c r="B47" s="877" t="s">
        <v>952</v>
      </c>
      <c r="C47" s="955"/>
      <c r="D47" s="955"/>
      <c r="E47" s="38"/>
      <c r="F47" s="39"/>
      <c r="G47" s="39"/>
      <c r="H47" s="40"/>
      <c r="I47" s="36"/>
      <c r="J47" s="37"/>
      <c r="K47" s="279"/>
      <c r="L47" s="276"/>
      <c r="M47" s="401">
        <v>0.1</v>
      </c>
      <c r="N47" s="344">
        <f>N81*M47</f>
        <v>1065.8882903278056</v>
      </c>
    </row>
    <row r="48" spans="1:14" ht="15.75" thickBot="1">
      <c r="B48" s="956"/>
      <c r="C48" s="957"/>
      <c r="D48" s="957"/>
      <c r="E48" s="957"/>
      <c r="F48" s="957"/>
      <c r="G48" s="957"/>
      <c r="H48" s="958"/>
      <c r="I48" s="879"/>
      <c r="J48" s="880"/>
      <c r="K48" s="41"/>
      <c r="L48" s="881"/>
      <c r="M48" s="959"/>
      <c r="N48" s="105"/>
    </row>
    <row r="49" spans="1:14" ht="15.75" thickBot="1">
      <c r="B49" s="820" t="s">
        <v>953</v>
      </c>
      <c r="C49" s="821"/>
      <c r="D49" s="821"/>
      <c r="E49" s="821"/>
      <c r="F49" s="821"/>
      <c r="G49" s="821"/>
      <c r="H49" s="821"/>
      <c r="I49" s="821"/>
      <c r="J49" s="821"/>
      <c r="K49" s="821"/>
      <c r="L49" s="821"/>
      <c r="M49" s="822"/>
      <c r="N49" s="394">
        <f>SUM(N36:N48)</f>
        <v>134096.55437104014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10658.882903278056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192624.60068504603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38524.920137009205</v>
      </c>
      <c r="M88" s="856"/>
      <c r="N88" s="51"/>
    </row>
    <row r="89" spans="1:14">
      <c r="B89" s="89" t="s">
        <v>973</v>
      </c>
      <c r="C89" s="90"/>
      <c r="D89" s="90"/>
      <c r="E89" s="90"/>
      <c r="F89" s="90"/>
      <c r="G89" s="90"/>
      <c r="H89" s="90"/>
      <c r="I89" s="87"/>
      <c r="J89" s="88"/>
      <c r="K89" s="304">
        <v>0.05</v>
      </c>
      <c r="L89" s="855">
        <f>N83*K89</f>
        <v>9631.2300342523013</v>
      </c>
      <c r="M89" s="856"/>
      <c r="N89" s="51"/>
    </row>
    <row r="90" spans="1:14" ht="15.75" thickBot="1">
      <c r="B90" s="91" t="s">
        <v>974</v>
      </c>
      <c r="C90" s="92"/>
      <c r="D90" s="92"/>
      <c r="E90" s="92"/>
      <c r="F90" s="92"/>
      <c r="G90" s="92"/>
      <c r="H90" s="92"/>
      <c r="I90" s="93"/>
      <c r="J90" s="94"/>
      <c r="K90" s="305">
        <v>0.05</v>
      </c>
      <c r="L90" s="857">
        <f>N83*K90</f>
        <v>9631.2300342523013</v>
      </c>
      <c r="M90" s="858"/>
      <c r="N90" s="51"/>
    </row>
    <row r="91" spans="1:14" ht="15.75" thickBot="1">
      <c r="B91" s="820" t="s">
        <v>953</v>
      </c>
      <c r="C91" s="821"/>
      <c r="D91" s="821"/>
      <c r="E91" s="821"/>
      <c r="F91" s="821"/>
      <c r="G91" s="821"/>
      <c r="H91" s="821"/>
      <c r="I91" s="821"/>
      <c r="J91" s="821"/>
      <c r="K91" s="821"/>
      <c r="L91" s="821"/>
      <c r="M91" s="822"/>
      <c r="N91" s="52">
        <f>L88+L89+L90</f>
        <v>57787.380205513808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250411.98089055985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 customHeight="1" thickBot="1">
      <c r="A31" t="s">
        <v>1845</v>
      </c>
      <c r="B31" s="80" t="s">
        <v>1067</v>
      </c>
      <c r="C31" s="960" t="s">
        <v>1580</v>
      </c>
      <c r="D31" s="960"/>
      <c r="E31" s="960"/>
      <c r="F31" s="961"/>
      <c r="G31" s="961"/>
      <c r="H31" s="961"/>
      <c r="I31" s="961"/>
      <c r="J31" s="961"/>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7</v>
      </c>
      <c r="N37" s="272">
        <f t="shared" ref="N37:N43" si="0">K37/M37</f>
        <v>25837.074124993287</v>
      </c>
    </row>
    <row r="38" spans="1:14">
      <c r="A38" t="s">
        <v>168</v>
      </c>
      <c r="B38" s="869" t="str">
        <f>VLOOKUP(A38,EQUIPOS!A8:D154,3,FALSE)</f>
        <v>Compactador tipo  POTENCIA: 105 HP, PESO: 6 ton</v>
      </c>
      <c r="C38" s="870"/>
      <c r="D38" s="870"/>
      <c r="E38" s="870"/>
      <c r="F38" s="870"/>
      <c r="G38" s="870"/>
      <c r="H38" s="871"/>
      <c r="I38" s="267"/>
      <c r="J38" s="268"/>
      <c r="K38" s="269">
        <f>VLOOKUP(A38,EQUIPOS!A8:D165,4,FALSE)</f>
        <v>102225.00604500013</v>
      </c>
      <c r="L38" s="270"/>
      <c r="M38" s="271">
        <v>7</v>
      </c>
      <c r="N38" s="272">
        <f t="shared" si="0"/>
        <v>14603.572292142877</v>
      </c>
    </row>
    <row r="39" spans="1:14">
      <c r="A39" t="s">
        <v>286</v>
      </c>
      <c r="B39" s="869" t="str">
        <f>VLOOKUP(A39,EQUIPOS!A9:D154,3,FALSE)</f>
        <v>Planta de asfalto en frio</v>
      </c>
      <c r="C39" s="870"/>
      <c r="D39" s="870"/>
      <c r="E39" s="870"/>
      <c r="F39" s="870"/>
      <c r="G39" s="870"/>
      <c r="H39" s="871"/>
      <c r="I39" s="267"/>
      <c r="J39" s="268"/>
      <c r="K39" s="269">
        <f>VLOOKUP(A39,EQUIPOS!A9:D166,4,FALSE)</f>
        <v>224372.39056870888</v>
      </c>
      <c r="L39" s="270"/>
      <c r="M39" s="271">
        <v>9</v>
      </c>
      <c r="N39" s="272">
        <f t="shared" si="0"/>
        <v>24930.26561874543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7</v>
      </c>
      <c r="N42" s="272">
        <f t="shared" si="0"/>
        <v>51674.148249986574</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9</v>
      </c>
      <c r="N43" s="272">
        <f t="shared" si="0"/>
        <v>7288.8450117975553</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1218.1580460889206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154718.77849727296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12181.580460889205</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214769.52236889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42953.904473778006</v>
      </c>
      <c r="M87" s="856"/>
      <c r="N87" s="51"/>
    </row>
    <row r="88" spans="1:14">
      <c r="B88" s="89" t="s">
        <v>973</v>
      </c>
      <c r="C88" s="90"/>
      <c r="D88" s="90"/>
      <c r="E88" s="90"/>
      <c r="F88" s="90"/>
      <c r="G88" s="90"/>
      <c r="H88" s="90"/>
      <c r="I88" s="87"/>
      <c r="J88" s="88"/>
      <c r="K88" s="304">
        <v>0.05</v>
      </c>
      <c r="L88" s="855">
        <f>N82*K88</f>
        <v>10738.476118444501</v>
      </c>
      <c r="M88" s="856"/>
      <c r="N88" s="51"/>
    </row>
    <row r="89" spans="1:14" ht="15.75" thickBot="1">
      <c r="B89" s="91" t="s">
        <v>974</v>
      </c>
      <c r="C89" s="92"/>
      <c r="D89" s="92"/>
      <c r="E89" s="92"/>
      <c r="F89" s="92"/>
      <c r="G89" s="92"/>
      <c r="H89" s="92"/>
      <c r="I89" s="93"/>
      <c r="J89" s="94"/>
      <c r="K89" s="305">
        <v>0.05</v>
      </c>
      <c r="L89" s="857">
        <f>N82*K89</f>
        <v>10738.476118444501</v>
      </c>
      <c r="M89" s="858"/>
      <c r="N89" s="51"/>
    </row>
    <row r="90" spans="1:14" ht="15.75" thickBot="1">
      <c r="B90" s="820" t="s">
        <v>953</v>
      </c>
      <c r="C90" s="821"/>
      <c r="D90" s="821"/>
      <c r="E90" s="821"/>
      <c r="F90" s="821"/>
      <c r="G90" s="821"/>
      <c r="H90" s="821"/>
      <c r="I90" s="821"/>
      <c r="J90" s="821"/>
      <c r="K90" s="821"/>
      <c r="L90" s="821"/>
      <c r="M90" s="822"/>
      <c r="N90" s="52">
        <f>L87+L88+L89</f>
        <v>64430.856710667009</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279200.37907955702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69"/>
      <c r="C47" s="870"/>
      <c r="D47" s="870"/>
      <c r="E47" s="870"/>
      <c r="F47" s="870"/>
      <c r="G47" s="870"/>
      <c r="H47" s="871"/>
      <c r="I47" s="872"/>
      <c r="J47" s="873"/>
      <c r="K47" s="269"/>
      <c r="L47" s="874"/>
      <c r="M47" s="875"/>
      <c r="N47" s="272"/>
    </row>
    <row r="48" spans="1:14">
      <c r="B48" s="869"/>
      <c r="C48" s="870"/>
      <c r="D48" s="870"/>
      <c r="E48" s="876"/>
      <c r="F48" s="870"/>
      <c r="G48" s="870"/>
      <c r="H48" s="871"/>
      <c r="I48" s="36"/>
      <c r="J48" s="37"/>
      <c r="K48" s="274"/>
      <c r="L48" s="276"/>
      <c r="M48" s="277"/>
      <c r="N48" s="278"/>
    </row>
    <row r="49" spans="1:14">
      <c r="B49" s="877" t="s">
        <v>952</v>
      </c>
      <c r="C49" s="878"/>
      <c r="D49" s="878"/>
      <c r="E49" s="38"/>
      <c r="F49" s="39"/>
      <c r="G49" s="39"/>
      <c r="H49" s="40"/>
      <c r="I49" s="36"/>
      <c r="J49" s="37"/>
      <c r="K49" s="279"/>
      <c r="L49" s="276"/>
      <c r="M49" s="401">
        <v>0.1</v>
      </c>
      <c r="N49" s="344">
        <f>N83*M49</f>
        <v>959.29946129502503</v>
      </c>
    </row>
    <row r="50" spans="1:14" ht="15.75" thickBot="1">
      <c r="B50" s="869"/>
      <c r="C50" s="870"/>
      <c r="D50" s="870"/>
      <c r="E50" s="870"/>
      <c r="F50" s="870"/>
      <c r="G50" s="870"/>
      <c r="H50" s="871"/>
      <c r="I50" s="879"/>
      <c r="J50" s="880"/>
      <c r="K50" s="41"/>
      <c r="L50" s="881"/>
      <c r="M50" s="882"/>
      <c r="N50" s="105"/>
    </row>
    <row r="51" spans="1:14" ht="15.75" thickBot="1">
      <c r="B51" s="820" t="s">
        <v>953</v>
      </c>
      <c r="C51" s="821"/>
      <c r="D51" s="821"/>
      <c r="E51" s="821"/>
      <c r="F51" s="821"/>
      <c r="G51" s="821"/>
      <c r="H51" s="821"/>
      <c r="I51" s="821"/>
      <c r="J51" s="821"/>
      <c r="K51" s="821"/>
      <c r="L51" s="821"/>
      <c r="M51" s="822"/>
      <c r="N51" s="394">
        <f>SUM(N36:N50)</f>
        <v>159126.16774416447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5" t="s">
        <v>944</v>
      </c>
      <c r="C55" s="866"/>
      <c r="D55" s="866"/>
      <c r="E55" s="866"/>
      <c r="F55" s="866"/>
      <c r="G55" s="866"/>
      <c r="H55" s="866"/>
      <c r="I55" s="900"/>
      <c r="J55" s="315" t="s">
        <v>945</v>
      </c>
      <c r="K55" s="85" t="s">
        <v>946</v>
      </c>
      <c r="L55" s="901" t="s">
        <v>955</v>
      </c>
      <c r="M55" s="900"/>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30922.198044477918</v>
      </c>
      <c r="N56" s="272">
        <f>K56*M56</f>
        <v>43291.077262269086</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78.340711658105462</v>
      </c>
      <c r="N57" s="272">
        <f>K57*M57</f>
        <v>1958.5177914526366</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2"/>
      <c r="C60" s="903"/>
      <c r="D60" s="903"/>
      <c r="E60" s="903"/>
      <c r="F60" s="903"/>
      <c r="G60" s="903"/>
      <c r="H60" s="903"/>
      <c r="I60" s="873"/>
      <c r="J60" s="42"/>
      <c r="K60" s="44"/>
      <c r="L60" s="904"/>
      <c r="M60" s="905"/>
      <c r="N60" s="45"/>
    </row>
    <row r="61" spans="1:14" ht="15.75" thickBot="1">
      <c r="B61" s="820" t="s">
        <v>953</v>
      </c>
      <c r="C61" s="821"/>
      <c r="D61" s="821"/>
      <c r="E61" s="821"/>
      <c r="F61" s="821"/>
      <c r="G61" s="821"/>
      <c r="H61" s="821"/>
      <c r="I61" s="821"/>
      <c r="J61" s="821"/>
      <c r="K61" s="821"/>
      <c r="L61" s="821"/>
      <c r="M61" s="822"/>
      <c r="N61" s="394">
        <f>SUM(N56:N60)</f>
        <v>45249.595053721721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6" t="s">
        <v>961</v>
      </c>
      <c r="M65" s="885"/>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07">
        <f>VLOOKUP(A66,TRANSPORTE!A5:D117,4,FALSE)</f>
        <v>988.51636113438963</v>
      </c>
      <c r="M66" s="908"/>
      <c r="N66" s="287">
        <f>K66*L66</f>
        <v>1383.9229055881453</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07">
        <f>VLOOKUP(A67,TRANSPORTE!A6:D117,4,FALSE)</f>
        <v>988.51636113438963</v>
      </c>
      <c r="M67" s="908"/>
      <c r="N67" s="287">
        <f>K67*L67</f>
        <v>1235.645451417987</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f>N66+N67+N68+N69+N70</f>
        <v>2619.5683570061324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6"/>
      <c r="C82" s="897"/>
      <c r="D82" s="897"/>
      <c r="E82" s="897"/>
      <c r="F82" s="897"/>
      <c r="G82" s="897"/>
      <c r="H82" s="897"/>
      <c r="I82" s="126"/>
      <c r="J82" s="126"/>
      <c r="K82" s="126"/>
      <c r="L82" s="910"/>
      <c r="M82" s="910"/>
      <c r="N82" s="45"/>
    </row>
    <row r="83" spans="1:14" ht="15.75" thickBot="1">
      <c r="B83" s="909" t="s">
        <v>953</v>
      </c>
      <c r="C83" s="863"/>
      <c r="D83" s="863"/>
      <c r="E83" s="863"/>
      <c r="F83" s="863"/>
      <c r="G83" s="863"/>
      <c r="H83" s="863"/>
      <c r="I83" s="863"/>
      <c r="J83" s="863"/>
      <c r="K83" s="863"/>
      <c r="L83" s="863"/>
      <c r="M83" s="864"/>
      <c r="N83" s="301">
        <f>SUM(N77:N82)</f>
        <v>9592.9946129502496</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N51+N61+N72+N83</f>
        <v>216588.32576784256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4"/>
      <c r="J89" s="334"/>
      <c r="K89" s="302" t="s">
        <v>970</v>
      </c>
      <c r="L89" s="867" t="s">
        <v>971</v>
      </c>
      <c r="M89" s="868"/>
      <c r="N89" s="303"/>
    </row>
    <row r="90" spans="1:14">
      <c r="B90" s="853" t="s">
        <v>972</v>
      </c>
      <c r="C90" s="854"/>
      <c r="D90" s="854"/>
      <c r="E90" s="854"/>
      <c r="F90" s="854"/>
      <c r="G90" s="854"/>
      <c r="H90" s="854"/>
      <c r="I90" s="87"/>
      <c r="J90" s="88"/>
      <c r="K90" s="304">
        <v>0.2</v>
      </c>
      <c r="L90" s="855">
        <f>N85*K90</f>
        <v>43317.665153568516</v>
      </c>
      <c r="M90" s="856"/>
      <c r="N90" s="51"/>
    </row>
    <row r="91" spans="1:14">
      <c r="B91" s="89" t="s">
        <v>973</v>
      </c>
      <c r="C91" s="90"/>
      <c r="D91" s="90"/>
      <c r="E91" s="90"/>
      <c r="F91" s="90"/>
      <c r="G91" s="90"/>
      <c r="H91" s="90"/>
      <c r="I91" s="87"/>
      <c r="J91" s="88"/>
      <c r="K91" s="304">
        <v>0.05</v>
      </c>
      <c r="L91" s="855">
        <f>N85*K91</f>
        <v>10829.416288392129</v>
      </c>
      <c r="M91" s="856"/>
      <c r="N91" s="51"/>
    </row>
    <row r="92" spans="1:14" ht="15.75" thickBot="1">
      <c r="B92" s="91" t="s">
        <v>974</v>
      </c>
      <c r="C92" s="92"/>
      <c r="D92" s="92"/>
      <c r="E92" s="92"/>
      <c r="F92" s="92"/>
      <c r="G92" s="92"/>
      <c r="H92" s="92"/>
      <c r="I92" s="93"/>
      <c r="J92" s="94"/>
      <c r="K92" s="305">
        <v>0.05</v>
      </c>
      <c r="L92" s="857">
        <f>N85*K92</f>
        <v>10829.416288392129</v>
      </c>
      <c r="M92" s="858"/>
      <c r="N92" s="51"/>
    </row>
    <row r="93" spans="1:14" ht="15.75" thickBot="1">
      <c r="B93" s="820" t="s">
        <v>953</v>
      </c>
      <c r="C93" s="821"/>
      <c r="D93" s="821"/>
      <c r="E93" s="821"/>
      <c r="F93" s="821"/>
      <c r="G93" s="821"/>
      <c r="H93" s="821"/>
      <c r="I93" s="821"/>
      <c r="J93" s="821"/>
      <c r="K93" s="821"/>
      <c r="L93" s="821"/>
      <c r="M93" s="822"/>
      <c r="N93" s="52">
        <f>L90+L91+L92</f>
        <v>64976.497730352778</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8">
        <f>N85+N93</f>
        <v>281564.82349819533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3" t="s">
        <v>2218</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2219</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6"/>
      <c r="K125" s="886"/>
      <c r="L125" s="886"/>
      <c r="M125" s="886"/>
      <c r="N125" s="887"/>
    </row>
    <row r="126" spans="2:14" ht="15.75" thickBot="1">
      <c r="B126" s="261" t="s">
        <v>2221</v>
      </c>
      <c r="C126" s="393"/>
      <c r="D126" s="393"/>
      <c r="E126" s="57"/>
      <c r="F126" s="57"/>
      <c r="G126" s="57"/>
      <c r="H126" s="57"/>
      <c r="I126" s="57"/>
      <c r="J126" s="888"/>
      <c r="K126" s="888"/>
      <c r="L126" s="888"/>
      <c r="M126" s="888"/>
      <c r="N126" s="889"/>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959.29946129502503</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159126.16774416447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907"/>
      <c r="M66" s="908"/>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9592.9946129502496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216588.32576784256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43317.665153568516</v>
      </c>
      <c r="M88" s="856"/>
      <c r="N88" s="51"/>
    </row>
    <row r="89" spans="1:14">
      <c r="B89" s="89" t="s">
        <v>973</v>
      </c>
      <c r="C89" s="90"/>
      <c r="D89" s="90"/>
      <c r="E89" s="90"/>
      <c r="F89" s="90"/>
      <c r="G89" s="90"/>
      <c r="H89" s="90"/>
      <c r="I89" s="87"/>
      <c r="J89" s="88"/>
      <c r="K89" s="304">
        <v>0.05</v>
      </c>
      <c r="L89" s="855">
        <f>N83*K89</f>
        <v>10829.416288392129</v>
      </c>
      <c r="M89" s="856"/>
      <c r="N89" s="51"/>
    </row>
    <row r="90" spans="1:14" ht="15.75" thickBot="1">
      <c r="B90" s="91" t="s">
        <v>974</v>
      </c>
      <c r="C90" s="92"/>
      <c r="D90" s="92"/>
      <c r="E90" s="92"/>
      <c r="F90" s="92"/>
      <c r="G90" s="92"/>
      <c r="H90" s="92"/>
      <c r="I90" s="93"/>
      <c r="J90" s="94"/>
      <c r="K90" s="305">
        <v>0.05</v>
      </c>
      <c r="L90" s="857">
        <f>N83*K90</f>
        <v>10829.416288392129</v>
      </c>
      <c r="M90" s="858"/>
      <c r="N90" s="51"/>
    </row>
    <row r="91" spans="1:14" ht="15.75" thickBot="1">
      <c r="B91" s="820" t="s">
        <v>953</v>
      </c>
      <c r="C91" s="821"/>
      <c r="D91" s="821"/>
      <c r="E91" s="821"/>
      <c r="F91" s="821"/>
      <c r="G91" s="821"/>
      <c r="H91" s="821"/>
      <c r="I91" s="821"/>
      <c r="J91" s="821"/>
      <c r="K91" s="821"/>
      <c r="L91" s="821"/>
      <c r="M91" s="822"/>
      <c r="N91" s="52">
        <f>L88+L89+L90</f>
        <v>64976.497730352778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281564.82349819533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959.29946129502503</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159126.16774416447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9592.9946129502496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216588.32576784256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43317.665153568516</v>
      </c>
      <c r="M88" s="856"/>
      <c r="N88" s="51"/>
    </row>
    <row r="89" spans="1:14">
      <c r="B89" s="89" t="s">
        <v>973</v>
      </c>
      <c r="C89" s="90"/>
      <c r="D89" s="90"/>
      <c r="E89" s="90"/>
      <c r="F89" s="90"/>
      <c r="G89" s="90"/>
      <c r="H89" s="90"/>
      <c r="I89" s="87"/>
      <c r="J89" s="88"/>
      <c r="K89" s="304">
        <v>0.05</v>
      </c>
      <c r="L89" s="855">
        <f>N83*K89</f>
        <v>10829.416288392129</v>
      </c>
      <c r="M89" s="856"/>
      <c r="N89" s="51"/>
    </row>
    <row r="90" spans="1:14" ht="15.75" thickBot="1">
      <c r="B90" s="91" t="s">
        <v>974</v>
      </c>
      <c r="C90" s="92"/>
      <c r="D90" s="92"/>
      <c r="E90" s="92"/>
      <c r="F90" s="92"/>
      <c r="G90" s="92"/>
      <c r="H90" s="92"/>
      <c r="I90" s="93"/>
      <c r="J90" s="94"/>
      <c r="K90" s="305">
        <v>0.05</v>
      </c>
      <c r="L90" s="857">
        <f>N83*K90</f>
        <v>10829.416288392129</v>
      </c>
      <c r="M90" s="858"/>
      <c r="N90" s="51"/>
    </row>
    <row r="91" spans="1:14" ht="15.75" thickBot="1">
      <c r="B91" s="820" t="s">
        <v>953</v>
      </c>
      <c r="C91" s="821"/>
      <c r="D91" s="821"/>
      <c r="E91" s="821"/>
      <c r="F91" s="821"/>
      <c r="G91" s="821"/>
      <c r="H91" s="821"/>
      <c r="I91" s="821"/>
      <c r="J91" s="821"/>
      <c r="K91" s="821"/>
      <c r="L91" s="821"/>
      <c r="M91" s="822"/>
      <c r="N91" s="52">
        <f>L88+L89+L90</f>
        <v>64976.497730352778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281564.82349819533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ht="15" customHeight="1">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959.29946129502503</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159126.16774416447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9592.9946129502496</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216588.32576784256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43317.665153568516</v>
      </c>
      <c r="M87" s="856"/>
      <c r="N87" s="51"/>
    </row>
    <row r="88" spans="1:14">
      <c r="B88" s="89" t="s">
        <v>973</v>
      </c>
      <c r="C88" s="90"/>
      <c r="D88" s="90"/>
      <c r="E88" s="90"/>
      <c r="F88" s="90"/>
      <c r="G88" s="90"/>
      <c r="H88" s="90"/>
      <c r="I88" s="87"/>
      <c r="J88" s="88"/>
      <c r="K88" s="304">
        <v>0.05</v>
      </c>
      <c r="L88" s="855">
        <f>N82*K88</f>
        <v>10829.416288392129</v>
      </c>
      <c r="M88" s="856"/>
      <c r="N88" s="51"/>
    </row>
    <row r="89" spans="1:14" ht="15.75" thickBot="1">
      <c r="B89" s="91" t="s">
        <v>974</v>
      </c>
      <c r="C89" s="92"/>
      <c r="D89" s="92"/>
      <c r="E89" s="92"/>
      <c r="F89" s="92"/>
      <c r="G89" s="92"/>
      <c r="H89" s="92"/>
      <c r="I89" s="93"/>
      <c r="J89" s="94"/>
      <c r="K89" s="305">
        <v>0.05</v>
      </c>
      <c r="L89" s="857">
        <f>N82*K89</f>
        <v>10829.416288392129</v>
      </c>
      <c r="M89" s="858"/>
      <c r="N89" s="51"/>
    </row>
    <row r="90" spans="1:14" ht="15.75" thickBot="1">
      <c r="B90" s="820" t="s">
        <v>953</v>
      </c>
      <c r="C90" s="821"/>
      <c r="D90" s="821"/>
      <c r="E90" s="821"/>
      <c r="F90" s="821"/>
      <c r="G90" s="821"/>
      <c r="H90" s="821"/>
      <c r="I90" s="821"/>
      <c r="J90" s="821"/>
      <c r="K90" s="821"/>
      <c r="L90" s="821"/>
      <c r="M90" s="822"/>
      <c r="N90" s="52">
        <f>L87+L88+L89</f>
        <v>64976.497730352778</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281564.82349819533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959.29946129502503</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159126.16774416447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9592.9946129502496</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216588.32576784256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43317.665153568516</v>
      </c>
      <c r="M87" s="856"/>
      <c r="N87" s="51"/>
    </row>
    <row r="88" spans="1:14">
      <c r="B88" s="89" t="s">
        <v>973</v>
      </c>
      <c r="C88" s="90"/>
      <c r="D88" s="90"/>
      <c r="E88" s="90"/>
      <c r="F88" s="90"/>
      <c r="G88" s="90"/>
      <c r="H88" s="90"/>
      <c r="I88" s="87"/>
      <c r="J88" s="88"/>
      <c r="K88" s="304">
        <v>0.05</v>
      </c>
      <c r="L88" s="855">
        <f>N82*K88</f>
        <v>10829.416288392129</v>
      </c>
      <c r="M88" s="856"/>
      <c r="N88" s="51"/>
    </row>
    <row r="89" spans="1:14" ht="15.75" thickBot="1">
      <c r="B89" s="91" t="s">
        <v>974</v>
      </c>
      <c r="C89" s="92"/>
      <c r="D89" s="92"/>
      <c r="E89" s="92"/>
      <c r="F89" s="92"/>
      <c r="G89" s="92"/>
      <c r="H89" s="92"/>
      <c r="I89" s="93"/>
      <c r="J89" s="94"/>
      <c r="K89" s="305">
        <v>0.05</v>
      </c>
      <c r="L89" s="857">
        <f>N82*K89</f>
        <v>10829.416288392129</v>
      </c>
      <c r="M89" s="858"/>
      <c r="N89" s="51"/>
    </row>
    <row r="90" spans="1:14" ht="15.75" thickBot="1">
      <c r="B90" s="820" t="s">
        <v>953</v>
      </c>
      <c r="C90" s="821"/>
      <c r="D90" s="821"/>
      <c r="E90" s="821"/>
      <c r="F90" s="821"/>
      <c r="G90" s="821"/>
      <c r="H90" s="821"/>
      <c r="I90" s="821"/>
      <c r="J90" s="821"/>
      <c r="K90" s="821"/>
      <c r="L90" s="821"/>
      <c r="M90" s="822"/>
      <c r="N90" s="52">
        <f>L87+L88+L89</f>
        <v>64976.497730352778</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281564.82349819533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959.29946129502503</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159126.16774416447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9592.9946129502496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216588.32576784256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43317.665153568516</v>
      </c>
      <c r="M88" s="856"/>
      <c r="N88" s="51"/>
    </row>
    <row r="89" spans="1:14">
      <c r="B89" s="89" t="s">
        <v>973</v>
      </c>
      <c r="C89" s="90"/>
      <c r="D89" s="90"/>
      <c r="E89" s="90"/>
      <c r="F89" s="90"/>
      <c r="G89" s="90"/>
      <c r="H89" s="90"/>
      <c r="I89" s="87"/>
      <c r="J89" s="88"/>
      <c r="K89" s="304">
        <v>0.05</v>
      </c>
      <c r="L89" s="855">
        <f>N83*K89</f>
        <v>10829.416288392129</v>
      </c>
      <c r="M89" s="856"/>
      <c r="N89" s="51"/>
    </row>
    <row r="90" spans="1:14" ht="15.75" thickBot="1">
      <c r="B90" s="91" t="s">
        <v>974</v>
      </c>
      <c r="C90" s="92"/>
      <c r="D90" s="92"/>
      <c r="E90" s="92"/>
      <c r="F90" s="92"/>
      <c r="G90" s="92"/>
      <c r="H90" s="92"/>
      <c r="I90" s="93"/>
      <c r="J90" s="94"/>
      <c r="K90" s="305">
        <v>0.05</v>
      </c>
      <c r="L90" s="857">
        <f>N83*K90</f>
        <v>10829.416288392129</v>
      </c>
      <c r="M90" s="858"/>
      <c r="N90" s="51"/>
    </row>
    <row r="91" spans="1:14" ht="15.75" thickBot="1">
      <c r="B91" s="820" t="s">
        <v>953</v>
      </c>
      <c r="C91" s="821"/>
      <c r="D91" s="821"/>
      <c r="E91" s="821"/>
      <c r="F91" s="821"/>
      <c r="G91" s="821"/>
      <c r="H91" s="821"/>
      <c r="I91" s="821"/>
      <c r="J91" s="821"/>
      <c r="K91" s="821"/>
      <c r="L91" s="821"/>
      <c r="M91" s="822"/>
      <c r="N91" s="52">
        <f>L88+L89+L90</f>
        <v>64976.497730352778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281564.82349819533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959.29946129502503</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159126.16774416447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9592.9946129502496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216588.32576784256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43317.665153568516</v>
      </c>
      <c r="M88" s="856"/>
      <c r="N88" s="51"/>
    </row>
    <row r="89" spans="1:14">
      <c r="B89" s="89" t="s">
        <v>973</v>
      </c>
      <c r="C89" s="90"/>
      <c r="D89" s="90"/>
      <c r="E89" s="90"/>
      <c r="F89" s="90"/>
      <c r="G89" s="90"/>
      <c r="H89" s="90"/>
      <c r="I89" s="87"/>
      <c r="J89" s="88"/>
      <c r="K89" s="304">
        <v>0.05</v>
      </c>
      <c r="L89" s="855">
        <f>N83*K89</f>
        <v>10829.416288392129</v>
      </c>
      <c r="M89" s="856"/>
      <c r="N89" s="51"/>
    </row>
    <row r="90" spans="1:14" ht="15.75" thickBot="1">
      <c r="B90" s="91" t="s">
        <v>974</v>
      </c>
      <c r="C90" s="92"/>
      <c r="D90" s="92"/>
      <c r="E90" s="92"/>
      <c r="F90" s="92"/>
      <c r="G90" s="92"/>
      <c r="H90" s="92"/>
      <c r="I90" s="93"/>
      <c r="J90" s="94"/>
      <c r="K90" s="305">
        <v>0.05</v>
      </c>
      <c r="L90" s="857">
        <f>N83*K90</f>
        <v>10829.416288392129</v>
      </c>
      <c r="M90" s="858"/>
      <c r="N90" s="51"/>
    </row>
    <row r="91" spans="1:14" ht="15.75" thickBot="1">
      <c r="B91" s="820" t="s">
        <v>953</v>
      </c>
      <c r="C91" s="821"/>
      <c r="D91" s="821"/>
      <c r="E91" s="821"/>
      <c r="F91" s="821"/>
      <c r="G91" s="821"/>
      <c r="H91" s="821"/>
      <c r="I91" s="821"/>
      <c r="J91" s="821"/>
      <c r="K91" s="821"/>
      <c r="L91" s="821"/>
      <c r="M91" s="822"/>
      <c r="N91" s="52">
        <f>L88+L89+L90</f>
        <v>64976.497730352778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281564.82349819533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959.29946129502503</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159126.16774416447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1293</v>
      </c>
      <c r="B65" s="46" t="str">
        <f>VLOOKUP(A65,TRANSPORTE!A6:D117,3,FALSE)</f>
        <v>Transporte de mezcla</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9592.9946129502496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216588.32576784256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43317.665153568516</v>
      </c>
      <c r="M88" s="856"/>
      <c r="N88" s="51"/>
    </row>
    <row r="89" spans="1:14">
      <c r="B89" s="89" t="s">
        <v>973</v>
      </c>
      <c r="C89" s="90"/>
      <c r="D89" s="90"/>
      <c r="E89" s="90"/>
      <c r="F89" s="90"/>
      <c r="G89" s="90"/>
      <c r="H89" s="90"/>
      <c r="I89" s="87"/>
      <c r="J89" s="88"/>
      <c r="K89" s="304">
        <v>0.05</v>
      </c>
      <c r="L89" s="855">
        <f>N83*K89</f>
        <v>10829.416288392129</v>
      </c>
      <c r="M89" s="856"/>
      <c r="N89" s="51"/>
    </row>
    <row r="90" spans="1:14" ht="15.75" thickBot="1">
      <c r="B90" s="91" t="s">
        <v>974</v>
      </c>
      <c r="C90" s="92"/>
      <c r="D90" s="92"/>
      <c r="E90" s="92"/>
      <c r="F90" s="92"/>
      <c r="G90" s="92"/>
      <c r="H90" s="92"/>
      <c r="I90" s="93"/>
      <c r="J90" s="94"/>
      <c r="K90" s="305">
        <v>0.05</v>
      </c>
      <c r="L90" s="857">
        <f>N83*K90</f>
        <v>10829.416288392129</v>
      </c>
      <c r="M90" s="858"/>
      <c r="N90" s="51"/>
    </row>
    <row r="91" spans="1:14" ht="15.75" thickBot="1">
      <c r="B91" s="820" t="s">
        <v>953</v>
      </c>
      <c r="C91" s="821"/>
      <c r="D91" s="821"/>
      <c r="E91" s="821"/>
      <c r="F91" s="821"/>
      <c r="G91" s="821"/>
      <c r="H91" s="821"/>
      <c r="I91" s="821"/>
      <c r="J91" s="821"/>
      <c r="K91" s="821"/>
      <c r="L91" s="821"/>
      <c r="M91" s="822"/>
      <c r="N91" s="52">
        <f>L88+L89+L90</f>
        <v>64976.497730352778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281564.82349819533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8</v>
      </c>
      <c r="N37" s="272">
        <f t="shared" ref="N37:N43" si="0">K37/M37</f>
        <v>22607.439859369126</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8</v>
      </c>
      <c r="N38" s="272">
        <f t="shared" si="0"/>
        <v>18577.321778515281</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8</v>
      </c>
      <c r="N39" s="272">
        <f t="shared" si="0"/>
        <v>66650.599416794023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8</v>
      </c>
      <c r="N42" s="272">
        <f t="shared" si="0"/>
        <v>45214.879718738252</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8</v>
      </c>
      <c r="N43" s="272">
        <f t="shared" si="0"/>
        <v>8199.9506382722502</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1065.8882903278056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191482.79485553506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10658.882903278056</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250010.84116954094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50002.168233908189</v>
      </c>
      <c r="M87" s="856"/>
      <c r="N87" s="51"/>
    </row>
    <row r="88" spans="1:14">
      <c r="B88" s="89" t="s">
        <v>973</v>
      </c>
      <c r="C88" s="90"/>
      <c r="D88" s="90"/>
      <c r="E88" s="90"/>
      <c r="F88" s="90"/>
      <c r="G88" s="90"/>
      <c r="H88" s="90"/>
      <c r="I88" s="87"/>
      <c r="J88" s="88"/>
      <c r="K88" s="304">
        <v>0.05</v>
      </c>
      <c r="L88" s="855">
        <f>N82*K88</f>
        <v>12500.542058477047</v>
      </c>
      <c r="M88" s="856"/>
      <c r="N88" s="51"/>
    </row>
    <row r="89" spans="1:14" ht="15.75" thickBot="1">
      <c r="B89" s="91" t="s">
        <v>974</v>
      </c>
      <c r="C89" s="92"/>
      <c r="D89" s="92"/>
      <c r="E89" s="92"/>
      <c r="F89" s="92"/>
      <c r="G89" s="92"/>
      <c r="H89" s="92"/>
      <c r="I89" s="93"/>
      <c r="J89" s="94"/>
      <c r="K89" s="305">
        <v>0.05</v>
      </c>
      <c r="L89" s="857">
        <f>N82*K89</f>
        <v>12500.542058477047</v>
      </c>
      <c r="M89" s="858"/>
      <c r="N89" s="51"/>
    </row>
    <row r="90" spans="1:14" ht="15.75" thickBot="1">
      <c r="B90" s="820" t="s">
        <v>953</v>
      </c>
      <c r="C90" s="821"/>
      <c r="D90" s="821"/>
      <c r="E90" s="821"/>
      <c r="F90" s="821"/>
      <c r="G90" s="821"/>
      <c r="H90" s="821"/>
      <c r="I90" s="821"/>
      <c r="J90" s="821"/>
      <c r="K90" s="821"/>
      <c r="L90" s="821"/>
      <c r="M90" s="822"/>
      <c r="N90" s="52">
        <f>L87+L88+L89</f>
        <v>75003.252350862283</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325014.09352040326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8</v>
      </c>
      <c r="N37" s="272">
        <f t="shared" ref="N37:N43" si="0">K37/M37</f>
        <v>22607.439859369126</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8</v>
      </c>
      <c r="N38" s="272">
        <f t="shared" si="0"/>
        <v>18577.321778515281</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8</v>
      </c>
      <c r="N39" s="272">
        <f t="shared" si="0"/>
        <v>66650.599416794023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8</v>
      </c>
      <c r="N42" s="272">
        <f t="shared" si="0"/>
        <v>45214.879718738252</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8</v>
      </c>
      <c r="N43" s="272">
        <f t="shared" si="0"/>
        <v>8199.9506382722502</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1065.8882903278056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191482.79485553506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127"/>
    </row>
    <row r="80" spans="1:15" ht="15.75" thickBot="1">
      <c r="B80" s="909" t="s">
        <v>953</v>
      </c>
      <c r="C80" s="863"/>
      <c r="D80" s="863"/>
      <c r="E80" s="863"/>
      <c r="F80" s="863"/>
      <c r="G80" s="863"/>
      <c r="H80" s="863"/>
      <c r="I80" s="863"/>
      <c r="J80" s="863"/>
      <c r="K80" s="863"/>
      <c r="L80" s="863"/>
      <c r="M80" s="864"/>
      <c r="N80" s="460">
        <f>SUM(N74:N79)</f>
        <v>10658.882903278056</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250010.84116954094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50002.168233908189</v>
      </c>
      <c r="M87" s="856"/>
      <c r="N87" s="51"/>
    </row>
    <row r="88" spans="1:14">
      <c r="B88" s="89" t="s">
        <v>973</v>
      </c>
      <c r="C88" s="90"/>
      <c r="D88" s="90"/>
      <c r="E88" s="90"/>
      <c r="F88" s="90"/>
      <c r="G88" s="90"/>
      <c r="H88" s="90"/>
      <c r="I88" s="87"/>
      <c r="J88" s="88"/>
      <c r="K88" s="304">
        <v>0.05</v>
      </c>
      <c r="L88" s="855">
        <f>N82*K88</f>
        <v>12500.542058477047</v>
      </c>
      <c r="M88" s="856"/>
      <c r="N88" s="51"/>
    </row>
    <row r="89" spans="1:14" ht="15.75" thickBot="1">
      <c r="B89" s="91" t="s">
        <v>974</v>
      </c>
      <c r="C89" s="92"/>
      <c r="D89" s="92"/>
      <c r="E89" s="92"/>
      <c r="F89" s="92"/>
      <c r="G89" s="92"/>
      <c r="H89" s="92"/>
      <c r="I89" s="93"/>
      <c r="J89" s="94"/>
      <c r="K89" s="305">
        <v>0.05</v>
      </c>
      <c r="L89" s="857">
        <f>N82*K89</f>
        <v>12500.542058477047</v>
      </c>
      <c r="M89" s="858"/>
      <c r="N89" s="51"/>
    </row>
    <row r="90" spans="1:14" ht="15.75" thickBot="1">
      <c r="B90" s="820" t="s">
        <v>953</v>
      </c>
      <c r="C90" s="821"/>
      <c r="D90" s="821"/>
      <c r="E90" s="821"/>
      <c r="F90" s="821"/>
      <c r="G90" s="821"/>
      <c r="H90" s="821"/>
      <c r="I90" s="821"/>
      <c r="J90" s="821"/>
      <c r="K90" s="821"/>
      <c r="L90" s="821"/>
      <c r="M90" s="822"/>
      <c r="N90" s="52">
        <f>L87+L88+L89</f>
        <v>75003.252350862283</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325014.09352040326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8</v>
      </c>
      <c r="N37" s="272">
        <f t="shared" ref="N37:N43" si="0">K37/M37</f>
        <v>22607.439859369126</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8</v>
      </c>
      <c r="N38" s="272">
        <f t="shared" si="0"/>
        <v>18577.321778515281</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8</v>
      </c>
      <c r="N39" s="272">
        <f t="shared" si="0"/>
        <v>66650.599416794023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8</v>
      </c>
      <c r="N42" s="272">
        <f t="shared" si="0"/>
        <v>45214.879718738252</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8</v>
      </c>
      <c r="N43" s="272">
        <f t="shared" si="0"/>
        <v>8199.9506382722502</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1065.8882903278056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191482.79485553506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10658.882903278056</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250010.84116954094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50002.168233908189</v>
      </c>
      <c r="M87" s="856"/>
      <c r="N87" s="51"/>
    </row>
    <row r="88" spans="1:14">
      <c r="B88" s="89" t="s">
        <v>973</v>
      </c>
      <c r="C88" s="90"/>
      <c r="D88" s="90"/>
      <c r="E88" s="90"/>
      <c r="F88" s="90"/>
      <c r="G88" s="90"/>
      <c r="H88" s="90"/>
      <c r="I88" s="87"/>
      <c r="J88" s="88"/>
      <c r="K88" s="304">
        <v>0.05</v>
      </c>
      <c r="L88" s="855">
        <f>N82*K88</f>
        <v>12500.542058477047</v>
      </c>
      <c r="M88" s="856"/>
      <c r="N88" s="51"/>
    </row>
    <row r="89" spans="1:14" ht="15.75" thickBot="1">
      <c r="B89" s="91" t="s">
        <v>974</v>
      </c>
      <c r="C89" s="92"/>
      <c r="D89" s="92"/>
      <c r="E89" s="92"/>
      <c r="F89" s="92"/>
      <c r="G89" s="92"/>
      <c r="H89" s="92"/>
      <c r="I89" s="93"/>
      <c r="J89" s="94"/>
      <c r="K89" s="305">
        <v>0.05</v>
      </c>
      <c r="L89" s="857">
        <f>N82*K89</f>
        <v>12500.542058477047</v>
      </c>
      <c r="M89" s="858"/>
      <c r="N89" s="51"/>
    </row>
    <row r="90" spans="1:14" ht="15.75" thickBot="1">
      <c r="B90" s="820" t="s">
        <v>953</v>
      </c>
      <c r="C90" s="821"/>
      <c r="D90" s="821"/>
      <c r="E90" s="821"/>
      <c r="F90" s="821"/>
      <c r="G90" s="821"/>
      <c r="H90" s="821"/>
      <c r="I90" s="821"/>
      <c r="J90" s="821"/>
      <c r="K90" s="821"/>
      <c r="L90" s="821"/>
      <c r="M90" s="822"/>
      <c r="N90" s="52">
        <f>L87+L88+L89</f>
        <v>75003.252350862283</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325014.09352040326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959.29946129502503</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159126.16774416447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9592.9946129502496</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216588.32576784256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43317.665153568516</v>
      </c>
      <c r="M87" s="856"/>
      <c r="N87" s="51"/>
    </row>
    <row r="88" spans="1:14">
      <c r="B88" s="89" t="s">
        <v>973</v>
      </c>
      <c r="C88" s="90"/>
      <c r="D88" s="90"/>
      <c r="E88" s="90"/>
      <c r="F88" s="90"/>
      <c r="G88" s="90"/>
      <c r="H88" s="90"/>
      <c r="I88" s="87"/>
      <c r="J88" s="88"/>
      <c r="K88" s="304">
        <v>0.05</v>
      </c>
      <c r="L88" s="855">
        <f>N82*K88</f>
        <v>10829.416288392129</v>
      </c>
      <c r="M88" s="856"/>
      <c r="N88" s="51"/>
    </row>
    <row r="89" spans="1:14" ht="15.75" thickBot="1">
      <c r="B89" s="91" t="s">
        <v>974</v>
      </c>
      <c r="C89" s="92"/>
      <c r="D89" s="92"/>
      <c r="E89" s="92"/>
      <c r="F89" s="92"/>
      <c r="G89" s="92"/>
      <c r="H89" s="92"/>
      <c r="I89" s="93"/>
      <c r="J89" s="94"/>
      <c r="K89" s="305">
        <v>0.05</v>
      </c>
      <c r="L89" s="857">
        <f>N82*K89</f>
        <v>10829.416288392129</v>
      </c>
      <c r="M89" s="858"/>
      <c r="N89" s="51"/>
    </row>
    <row r="90" spans="1:14" ht="15.75" thickBot="1">
      <c r="B90" s="820" t="s">
        <v>953</v>
      </c>
      <c r="C90" s="821"/>
      <c r="D90" s="821"/>
      <c r="E90" s="821"/>
      <c r="F90" s="821"/>
      <c r="G90" s="821"/>
      <c r="H90" s="821"/>
      <c r="I90" s="821"/>
      <c r="J90" s="821"/>
      <c r="K90" s="821"/>
      <c r="L90" s="821"/>
      <c r="M90" s="822"/>
      <c r="N90" s="52">
        <f>L87+L88+L89</f>
        <v>64976.497730352778</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281564.82349819533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959.29946129502503</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159126.16774416447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127"/>
    </row>
    <row r="81" spans="1:14" ht="15.75" thickBot="1">
      <c r="B81" s="909" t="s">
        <v>953</v>
      </c>
      <c r="C81" s="863"/>
      <c r="D81" s="863"/>
      <c r="E81" s="863"/>
      <c r="F81" s="863"/>
      <c r="G81" s="863"/>
      <c r="H81" s="863"/>
      <c r="I81" s="863"/>
      <c r="J81" s="863"/>
      <c r="K81" s="863"/>
      <c r="L81" s="863"/>
      <c r="M81" s="864"/>
      <c r="N81" s="460">
        <f>SUM(N75:N80)</f>
        <v>9592.9946129502496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216588.32576784256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43317.665153568516</v>
      </c>
      <c r="M88" s="856"/>
      <c r="N88" s="51"/>
    </row>
    <row r="89" spans="1:14">
      <c r="B89" s="89" t="s">
        <v>973</v>
      </c>
      <c r="C89" s="90"/>
      <c r="D89" s="90"/>
      <c r="E89" s="90"/>
      <c r="F89" s="90"/>
      <c r="G89" s="90"/>
      <c r="H89" s="90"/>
      <c r="I89" s="87"/>
      <c r="J89" s="88"/>
      <c r="K89" s="304">
        <v>0.05</v>
      </c>
      <c r="L89" s="855">
        <f>N83*K89</f>
        <v>10829.416288392129</v>
      </c>
      <c r="M89" s="856"/>
      <c r="N89" s="51"/>
    </row>
    <row r="90" spans="1:14" ht="15.75" thickBot="1">
      <c r="B90" s="91" t="s">
        <v>974</v>
      </c>
      <c r="C90" s="92"/>
      <c r="D90" s="92"/>
      <c r="E90" s="92"/>
      <c r="F90" s="92"/>
      <c r="G90" s="92"/>
      <c r="H90" s="92"/>
      <c r="I90" s="93"/>
      <c r="J90" s="94"/>
      <c r="K90" s="305">
        <v>0.05</v>
      </c>
      <c r="L90" s="857">
        <f>N83*K90</f>
        <v>10829.416288392129</v>
      </c>
      <c r="M90" s="858"/>
      <c r="N90" s="51"/>
    </row>
    <row r="91" spans="1:14" ht="15.75" thickBot="1">
      <c r="B91" s="820" t="s">
        <v>953</v>
      </c>
      <c r="C91" s="821"/>
      <c r="D91" s="821"/>
      <c r="E91" s="821"/>
      <c r="F91" s="821"/>
      <c r="G91" s="821"/>
      <c r="H91" s="821"/>
      <c r="I91" s="821"/>
      <c r="J91" s="821"/>
      <c r="K91" s="821"/>
      <c r="L91" s="821"/>
      <c r="M91" s="822"/>
      <c r="N91" s="52">
        <f>L88+L89+L90</f>
        <v>64976.497730352778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281564.82349819533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959.29946129502503</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159126.16774416447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9592.9946129502496</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216588.32576784256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43317.665153568516</v>
      </c>
      <c r="M87" s="856"/>
      <c r="N87" s="51"/>
    </row>
    <row r="88" spans="1:14">
      <c r="B88" s="89" t="s">
        <v>973</v>
      </c>
      <c r="C88" s="90"/>
      <c r="D88" s="90"/>
      <c r="E88" s="90"/>
      <c r="F88" s="90"/>
      <c r="G88" s="90"/>
      <c r="H88" s="90"/>
      <c r="I88" s="87"/>
      <c r="J88" s="88"/>
      <c r="K88" s="304">
        <v>0.05</v>
      </c>
      <c r="L88" s="855">
        <f>N82*K88</f>
        <v>10829.416288392129</v>
      </c>
      <c r="M88" s="856"/>
      <c r="N88" s="51"/>
    </row>
    <row r="89" spans="1:14" ht="15.75" thickBot="1">
      <c r="B89" s="91" t="s">
        <v>974</v>
      </c>
      <c r="C89" s="92"/>
      <c r="D89" s="92"/>
      <c r="E89" s="92"/>
      <c r="F89" s="92"/>
      <c r="G89" s="92"/>
      <c r="H89" s="92"/>
      <c r="I89" s="93"/>
      <c r="J89" s="94"/>
      <c r="K89" s="305">
        <v>0.05</v>
      </c>
      <c r="L89" s="857">
        <f>N82*K89</f>
        <v>10829.416288392129</v>
      </c>
      <c r="M89" s="858"/>
      <c r="N89" s="51"/>
    </row>
    <row r="90" spans="1:14" ht="15.75" thickBot="1">
      <c r="B90" s="820" t="s">
        <v>953</v>
      </c>
      <c r="C90" s="821"/>
      <c r="D90" s="821"/>
      <c r="E90" s="821"/>
      <c r="F90" s="821"/>
      <c r="G90" s="821"/>
      <c r="H90" s="821"/>
      <c r="I90" s="821"/>
      <c r="J90" s="821"/>
      <c r="K90" s="821"/>
      <c r="L90" s="821"/>
      <c r="M90" s="822"/>
      <c r="N90" s="52">
        <f>L87+L88+L89</f>
        <v>64976.497730352778</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281564.82349819533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8</v>
      </c>
      <c r="N37" s="272">
        <f t="shared" ref="N37:N43" si="0">K37/M37</f>
        <v>22607.439859369126</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8</v>
      </c>
      <c r="N38" s="272">
        <f t="shared" si="0"/>
        <v>18577.321778515281</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8</v>
      </c>
      <c r="N39" s="272">
        <f t="shared" si="0"/>
        <v>66650.599416794023</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8</v>
      </c>
      <c r="N42" s="272">
        <f t="shared" si="0"/>
        <v>45214.879718738252</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8</v>
      </c>
      <c r="N43" s="272">
        <f t="shared" si="0"/>
        <v>8199.9506382722502</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1065.8882903278056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191482.79485553506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10658.882903278056</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250010.84116954094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50002.168233908189</v>
      </c>
      <c r="M87" s="856"/>
      <c r="N87" s="51"/>
    </row>
    <row r="88" spans="1:14">
      <c r="B88" s="89" t="s">
        <v>973</v>
      </c>
      <c r="C88" s="90"/>
      <c r="D88" s="90"/>
      <c r="E88" s="90"/>
      <c r="F88" s="90"/>
      <c r="G88" s="90"/>
      <c r="H88" s="90"/>
      <c r="I88" s="87"/>
      <c r="J88" s="88"/>
      <c r="K88" s="304">
        <v>0.05</v>
      </c>
      <c r="L88" s="855">
        <f>N82*K88</f>
        <v>12500.542058477047</v>
      </c>
      <c r="M88" s="856"/>
      <c r="N88" s="51"/>
    </row>
    <row r="89" spans="1:14" ht="15.75" thickBot="1">
      <c r="B89" s="91" t="s">
        <v>974</v>
      </c>
      <c r="C89" s="92"/>
      <c r="D89" s="92"/>
      <c r="E89" s="92"/>
      <c r="F89" s="92"/>
      <c r="G89" s="92"/>
      <c r="H89" s="92"/>
      <c r="I89" s="93"/>
      <c r="J89" s="94"/>
      <c r="K89" s="305">
        <v>0.05</v>
      </c>
      <c r="L89" s="857">
        <f>N82*K89</f>
        <v>12500.542058477047</v>
      </c>
      <c r="M89" s="858"/>
      <c r="N89" s="51"/>
    </row>
    <row r="90" spans="1:14" ht="15.75" thickBot="1">
      <c r="B90" s="820" t="s">
        <v>953</v>
      </c>
      <c r="C90" s="821"/>
      <c r="D90" s="821"/>
      <c r="E90" s="821"/>
      <c r="F90" s="821"/>
      <c r="G90" s="821"/>
      <c r="H90" s="821"/>
      <c r="I90" s="821"/>
      <c r="J90" s="821"/>
      <c r="K90" s="821"/>
      <c r="L90" s="821"/>
      <c r="M90" s="822"/>
      <c r="N90" s="52">
        <f>L87+L88+L89</f>
        <v>75003.252350862283</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325014.09352040326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959.29946129502503</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159126.16774416447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9592.9946129502496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216588.32576784256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43317.665153568516</v>
      </c>
      <c r="M88" s="856"/>
      <c r="N88" s="51"/>
    </row>
    <row r="89" spans="1:14">
      <c r="B89" s="89" t="s">
        <v>973</v>
      </c>
      <c r="C89" s="90"/>
      <c r="D89" s="90"/>
      <c r="E89" s="90"/>
      <c r="F89" s="90"/>
      <c r="G89" s="90"/>
      <c r="H89" s="90"/>
      <c r="I89" s="87"/>
      <c r="J89" s="88"/>
      <c r="K89" s="304">
        <v>0.05</v>
      </c>
      <c r="L89" s="855">
        <f>N83*K89</f>
        <v>10829.416288392129</v>
      </c>
      <c r="M89" s="856"/>
      <c r="N89" s="51"/>
    </row>
    <row r="90" spans="1:14" ht="15.75" thickBot="1">
      <c r="B90" s="91" t="s">
        <v>974</v>
      </c>
      <c r="C90" s="92"/>
      <c r="D90" s="92"/>
      <c r="E90" s="92"/>
      <c r="F90" s="92"/>
      <c r="G90" s="92"/>
      <c r="H90" s="92"/>
      <c r="I90" s="93"/>
      <c r="J90" s="94"/>
      <c r="K90" s="305">
        <v>0.05</v>
      </c>
      <c r="L90" s="857">
        <f>N83*K90</f>
        <v>10829.416288392129</v>
      </c>
      <c r="M90" s="858"/>
      <c r="N90" s="51"/>
    </row>
    <row r="91" spans="1:14" ht="15.75" thickBot="1">
      <c r="B91" s="820" t="s">
        <v>953</v>
      </c>
      <c r="C91" s="821"/>
      <c r="D91" s="821"/>
      <c r="E91" s="821"/>
      <c r="F91" s="821"/>
      <c r="G91" s="821"/>
      <c r="H91" s="821"/>
      <c r="I91" s="821"/>
      <c r="J91" s="821"/>
      <c r="K91" s="821"/>
      <c r="L91" s="821"/>
      <c r="M91" s="822"/>
      <c r="N91" s="52">
        <f>L88+L89+L90</f>
        <v>64976.497730352778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281564.82349819533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959.29946129502503</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159126.16774416447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9592.9946129502496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216588.32576784256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43317.665153568516</v>
      </c>
      <c r="M88" s="856"/>
      <c r="N88" s="51"/>
    </row>
    <row r="89" spans="1:14">
      <c r="B89" s="89" t="s">
        <v>973</v>
      </c>
      <c r="C89" s="90"/>
      <c r="D89" s="90"/>
      <c r="E89" s="90"/>
      <c r="F89" s="90"/>
      <c r="G89" s="90"/>
      <c r="H89" s="90"/>
      <c r="I89" s="87"/>
      <c r="J89" s="88"/>
      <c r="K89" s="304">
        <v>0.05</v>
      </c>
      <c r="L89" s="855">
        <f>N83*K89</f>
        <v>10829.416288392129</v>
      </c>
      <c r="M89" s="856"/>
      <c r="N89" s="51"/>
    </row>
    <row r="90" spans="1:14" ht="15.75" thickBot="1">
      <c r="B90" s="91" t="s">
        <v>974</v>
      </c>
      <c r="C90" s="92"/>
      <c r="D90" s="92"/>
      <c r="E90" s="92"/>
      <c r="F90" s="92"/>
      <c r="G90" s="92"/>
      <c r="H90" s="92"/>
      <c r="I90" s="93"/>
      <c r="J90" s="94"/>
      <c r="K90" s="305">
        <v>0.05</v>
      </c>
      <c r="L90" s="857">
        <f>N83*K90</f>
        <v>10829.416288392129</v>
      </c>
      <c r="M90" s="858"/>
      <c r="N90" s="51"/>
    </row>
    <row r="91" spans="1:14" ht="15.75" thickBot="1">
      <c r="B91" s="820" t="s">
        <v>953</v>
      </c>
      <c r="C91" s="821"/>
      <c r="D91" s="821"/>
      <c r="E91" s="821"/>
      <c r="F91" s="821"/>
      <c r="G91" s="821"/>
      <c r="H91" s="821"/>
      <c r="I91" s="821"/>
      <c r="J91" s="821"/>
      <c r="K91" s="821"/>
      <c r="L91" s="821"/>
      <c r="M91" s="822"/>
      <c r="N91" s="52">
        <f>L88+L89+L90</f>
        <v>64976.497730352778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281564.82349819533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959.29946129502503</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159126.16774416447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45249.595053721721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9592.9946129502496</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216588.32576784256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43317.665153568516</v>
      </c>
      <c r="M87" s="856"/>
      <c r="N87" s="51"/>
    </row>
    <row r="88" spans="1:14">
      <c r="B88" s="89" t="s">
        <v>973</v>
      </c>
      <c r="C88" s="90"/>
      <c r="D88" s="90"/>
      <c r="E88" s="90"/>
      <c r="F88" s="90"/>
      <c r="G88" s="90"/>
      <c r="H88" s="90"/>
      <c r="I88" s="87"/>
      <c r="J88" s="88"/>
      <c r="K88" s="304">
        <v>0.05</v>
      </c>
      <c r="L88" s="855">
        <f>N82*K88</f>
        <v>10829.416288392129</v>
      </c>
      <c r="M88" s="856"/>
      <c r="N88" s="51"/>
    </row>
    <row r="89" spans="1:14" ht="15.75" thickBot="1">
      <c r="B89" s="91" t="s">
        <v>974</v>
      </c>
      <c r="C89" s="92"/>
      <c r="D89" s="92"/>
      <c r="E89" s="92"/>
      <c r="F89" s="92"/>
      <c r="G89" s="92"/>
      <c r="H89" s="92"/>
      <c r="I89" s="93"/>
      <c r="J89" s="94"/>
      <c r="K89" s="305">
        <v>0.05</v>
      </c>
      <c r="L89" s="857">
        <f>N82*K89</f>
        <v>10829.416288392129</v>
      </c>
      <c r="M89" s="858"/>
      <c r="N89" s="51"/>
    </row>
    <row r="90" spans="1:14" ht="15.75" thickBot="1">
      <c r="B90" s="820" t="s">
        <v>953</v>
      </c>
      <c r="C90" s="821"/>
      <c r="D90" s="821"/>
      <c r="E90" s="821"/>
      <c r="F90" s="821"/>
      <c r="G90" s="821"/>
      <c r="H90" s="821"/>
      <c r="I90" s="821"/>
      <c r="J90" s="821"/>
      <c r="K90" s="821"/>
      <c r="L90" s="821"/>
      <c r="M90" s="822"/>
      <c r="N90" s="52">
        <f>L87+L88+L89</f>
        <v>64976.497730352778</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281564.82349819533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7"/>
      <c r="J36" s="268"/>
      <c r="K36" s="269">
        <f>VLOOKUP(A36,EQUIPOS!A6:D163,4,FALSE)</f>
        <v>181755.64264982601</v>
      </c>
      <c r="L36" s="270"/>
      <c r="M36" s="271">
        <v>30</v>
      </c>
      <c r="N36" s="272">
        <f>K36/M36</f>
        <v>6058.5214216608674</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166</v>
      </c>
      <c r="B38" s="869" t="str">
        <f>VLOOKUP(A38,EQUIPOS!A8:D154,3,FALSE)</f>
        <v>Compactador de Rodillo POTENCIA: 99HP, PESO: 8 ton</v>
      </c>
      <c r="C38" s="870"/>
      <c r="D38" s="870"/>
      <c r="E38" s="870"/>
      <c r="F38" s="870"/>
      <c r="G38" s="870"/>
      <c r="H38" s="871"/>
      <c r="I38" s="267"/>
      <c r="J38" s="268"/>
      <c r="K38" s="269">
        <f>VLOOKUP(A38,EQUIPOS!A8:D165,4,FALSE)</f>
        <v>148618.57422812225</v>
      </c>
      <c r="L38" s="270"/>
      <c r="M38" s="271">
        <v>10</v>
      </c>
      <c r="N38" s="272">
        <f t="shared" si="0"/>
        <v>14861.857422812225</v>
      </c>
    </row>
    <row r="39" spans="1:14">
      <c r="A39" t="s">
        <v>284</v>
      </c>
      <c r="B39" s="869" t="str">
        <f>VLOOKUP(A39,EQUIPOS!A9:D154,3,FALSE)</f>
        <v>Planta de asfalto en caliente</v>
      </c>
      <c r="C39" s="870"/>
      <c r="D39" s="870"/>
      <c r="E39" s="870"/>
      <c r="F39" s="870"/>
      <c r="G39" s="870"/>
      <c r="H39" s="871"/>
      <c r="I39" s="267"/>
      <c r="J39" s="268"/>
      <c r="K39" s="269">
        <f>VLOOKUP(A39,EQUIPOS!A9:D166,4,FALSE)</f>
        <v>533204.79533435218</v>
      </c>
      <c r="L39" s="270"/>
      <c r="M39" s="271">
        <v>10</v>
      </c>
      <c r="N39" s="272">
        <f t="shared" si="0"/>
        <v>53320.479533435217</v>
      </c>
    </row>
    <row r="40" spans="1:14">
      <c r="A40" t="s">
        <v>290</v>
      </c>
      <c r="B40" s="869" t="str">
        <f>VLOOKUP(A40,EQUIPOS!A10:D154,3,FALSE)</f>
        <v>Planta trituradora</v>
      </c>
      <c r="C40" s="870"/>
      <c r="D40" s="870"/>
      <c r="E40" s="870"/>
      <c r="F40" s="870"/>
      <c r="G40" s="870"/>
      <c r="H40" s="871"/>
      <c r="I40" s="267"/>
      <c r="J40" s="268"/>
      <c r="K40" s="269">
        <f>VLOOKUP(A40,EQUIPOS!A10:D167,4,FALSE)</f>
        <v>441614.81343562878</v>
      </c>
      <c r="L40" s="270"/>
      <c r="M40" s="271">
        <v>30</v>
      </c>
      <c r="N40" s="272">
        <f t="shared" si="0"/>
        <v>14720.493781187626</v>
      </c>
    </row>
    <row r="41" spans="1:14">
      <c r="A41" t="s">
        <v>314</v>
      </c>
      <c r="B41" s="869" t="str">
        <f>VLOOKUP(A41,EQUIPOS!A11:D155,3,FALSE)</f>
        <v xml:space="preserve">Retroexcavadora E-200 sobre orugas
</v>
      </c>
      <c r="C41" s="870"/>
      <c r="D41" s="870"/>
      <c r="E41" s="870"/>
      <c r="F41" s="870"/>
      <c r="G41" s="870"/>
      <c r="H41" s="871"/>
      <c r="I41" s="267"/>
      <c r="J41" s="268"/>
      <c r="K41" s="269">
        <f>VLOOKUP(A41,EQUIPOS!A11:D168,4,FALSE)</f>
        <v>251630.99852009484</v>
      </c>
      <c r="L41" s="270"/>
      <c r="M41" s="271">
        <v>30</v>
      </c>
      <c r="N41" s="272">
        <f t="shared" si="0"/>
        <v>8387.6999506698285</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7"/>
      <c r="J42" s="268"/>
      <c r="K42" s="269">
        <f>VLOOKUP(A42,EQUIPOS!A12:D169,4,FALSE)</f>
        <v>361719.03774990601</v>
      </c>
      <c r="L42" s="270"/>
      <c r="M42" s="271">
        <v>10</v>
      </c>
      <c r="N42" s="272">
        <f t="shared" si="0"/>
        <v>36171.903774990598</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320"/>
      <c r="C44" s="321"/>
      <c r="D44" s="321"/>
      <c r="E44" s="321"/>
      <c r="F44" s="321"/>
      <c r="G44" s="321"/>
      <c r="H44" s="322"/>
      <c r="I44" s="267"/>
      <c r="J44" s="268"/>
      <c r="K44" s="269"/>
      <c r="L44" s="270"/>
      <c r="M44" s="271"/>
      <c r="N44" s="272"/>
    </row>
    <row r="45" spans="1:14">
      <c r="B45" s="869"/>
      <c r="C45" s="870"/>
      <c r="D45" s="870"/>
      <c r="E45" s="870"/>
      <c r="F45" s="870"/>
      <c r="G45" s="870"/>
      <c r="H45" s="871"/>
      <c r="I45" s="872"/>
      <c r="J45" s="873"/>
      <c r="K45" s="269"/>
      <c r="L45" s="874"/>
      <c r="M45" s="875"/>
      <c r="N45" s="272"/>
    </row>
    <row r="46" spans="1:14">
      <c r="B46" s="869"/>
      <c r="C46" s="870"/>
      <c r="D46" s="870"/>
      <c r="E46" s="876"/>
      <c r="F46" s="870"/>
      <c r="G46" s="870"/>
      <c r="H46" s="871"/>
      <c r="I46" s="36"/>
      <c r="J46" s="37"/>
      <c r="K46" s="274"/>
      <c r="L46" s="276"/>
      <c r="M46" s="277"/>
      <c r="N46" s="278"/>
    </row>
    <row r="47" spans="1:14">
      <c r="B47" s="877" t="s">
        <v>952</v>
      </c>
      <c r="C47" s="878"/>
      <c r="D47" s="878"/>
      <c r="E47" s="38"/>
      <c r="F47" s="39"/>
      <c r="G47" s="39"/>
      <c r="H47" s="40"/>
      <c r="I47" s="36"/>
      <c r="J47" s="37"/>
      <c r="K47" s="279"/>
      <c r="L47" s="276"/>
      <c r="M47" s="401">
        <v>0.1</v>
      </c>
      <c r="N47" s="344">
        <f>N81*M47</f>
        <v>959.29946129502503</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159126.16774416447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30922.198044477918</v>
      </c>
      <c r="N54" s="272">
        <f>K54*M54</f>
        <v>43291.077262269086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4">
        <f>SUM(N54:N58)</f>
        <v>45249.595053721721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7">
        <f>VLOOKUP(A64,TRANSPORTE!A5:D117,4,FALSE)</f>
        <v>988.51636113438963</v>
      </c>
      <c r="M64" s="908"/>
      <c r="N64" s="287">
        <f>K64*L64</f>
        <v>1383.9229055881453</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07">
        <f>VLOOKUP(A65,TRANSPORTE!A6:D117,4,FALSE)</f>
        <v>988.51636113438963</v>
      </c>
      <c r="M65" s="908"/>
      <c r="N65" s="287">
        <f>K65*L65</f>
        <v>1235.645451417987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2619.5683570061324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9592.9946129502496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216588.32576784256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43317.665153568516</v>
      </c>
      <c r="M88" s="856"/>
      <c r="N88" s="51"/>
    </row>
    <row r="89" spans="1:14">
      <c r="B89" s="89" t="s">
        <v>973</v>
      </c>
      <c r="C89" s="90"/>
      <c r="D89" s="90"/>
      <c r="E89" s="90"/>
      <c r="F89" s="90"/>
      <c r="G89" s="90"/>
      <c r="H89" s="90"/>
      <c r="I89" s="87"/>
      <c r="J89" s="88"/>
      <c r="K89" s="304">
        <v>0.05</v>
      </c>
      <c r="L89" s="855">
        <f>N83*K89</f>
        <v>10829.416288392129</v>
      </c>
      <c r="M89" s="856"/>
      <c r="N89" s="51"/>
    </row>
    <row r="90" spans="1:14" ht="15.75" thickBot="1">
      <c r="B90" s="91" t="s">
        <v>974</v>
      </c>
      <c r="C90" s="92"/>
      <c r="D90" s="92"/>
      <c r="E90" s="92"/>
      <c r="F90" s="92"/>
      <c r="G90" s="92"/>
      <c r="H90" s="92"/>
      <c r="I90" s="93"/>
      <c r="J90" s="94"/>
      <c r="K90" s="305">
        <v>0.05</v>
      </c>
      <c r="L90" s="857">
        <f>N83*K90</f>
        <v>10829.416288392129</v>
      </c>
      <c r="M90" s="858"/>
      <c r="N90" s="51"/>
    </row>
    <row r="91" spans="1:14" ht="15.75" thickBot="1">
      <c r="B91" s="820" t="s">
        <v>953</v>
      </c>
      <c r="C91" s="821"/>
      <c r="D91" s="821"/>
      <c r="E91" s="821"/>
      <c r="F91" s="821"/>
      <c r="G91" s="821"/>
      <c r="H91" s="821"/>
      <c r="I91" s="821"/>
      <c r="J91" s="821"/>
      <c r="K91" s="821"/>
      <c r="L91" s="821"/>
      <c r="M91" s="822"/>
      <c r="N91" s="52">
        <f>L88+L89+L90</f>
        <v>64976.497730352778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281564.82349819533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1" t="s">
        <v>2221</v>
      </c>
      <c r="C124" s="393"/>
      <c r="D124" s="393"/>
      <c r="E124" s="57"/>
      <c r="F124" s="57"/>
      <c r="G124" s="57"/>
      <c r="H124" s="57"/>
      <c r="I124" s="57"/>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148</v>
      </c>
      <c r="B36" s="869" t="str">
        <f>VLOOKUP(A36,EQUIPOS!A6:D154,3,FALSE)</f>
        <v>Cargador : Potencia en el volante 110 hp, Clasificación de RPM del motor 2300.</v>
      </c>
      <c r="C36" s="870"/>
      <c r="D36" s="870"/>
      <c r="E36" s="870"/>
      <c r="F36" s="870"/>
      <c r="G36" s="870"/>
      <c r="H36" s="871"/>
      <c r="I36" s="267"/>
      <c r="J36" s="268"/>
      <c r="K36" s="269">
        <f>VLOOKUP(A36,EQUIPOS!A6:D163,4,FALSE)</f>
        <v>167774.43936907014</v>
      </c>
      <c r="L36" s="270"/>
      <c r="M36" s="271">
        <v>30</v>
      </c>
      <c r="N36" s="272">
        <f>K36/M36</f>
        <v>5592.4813123023378</v>
      </c>
    </row>
    <row r="37" spans="1:14">
      <c r="A37" s="113" t="s">
        <v>173</v>
      </c>
      <c r="B37" s="869" t="str">
        <f>VLOOKUP(A37,EQUIPOS!A7:D154,3,FALSE)</f>
        <v>Compactador neumático de Potencia 70 HP, peso de 13 ton</v>
      </c>
      <c r="C37" s="870"/>
      <c r="D37" s="870"/>
      <c r="E37" s="870"/>
      <c r="F37" s="870"/>
      <c r="G37" s="870"/>
      <c r="H37" s="871"/>
      <c r="I37" s="267"/>
      <c r="J37" s="268"/>
      <c r="K37" s="269">
        <f>VLOOKUP(A37,EQUIPOS!A7:D164,4,FALSE)</f>
        <v>180859.51887495301</v>
      </c>
      <c r="L37" s="270"/>
      <c r="M37" s="271">
        <v>10</v>
      </c>
      <c r="N37" s="272">
        <f t="shared" ref="N37:N43" si="0">K37/M37</f>
        <v>18085.951887495299</v>
      </c>
    </row>
    <row r="38" spans="1:14">
      <c r="A38" t="s">
        <v>284</v>
      </c>
      <c r="B38" s="869" t="str">
        <f>VLOOKUP(A38,EQUIPOS!A8:D154,3,FALSE)</f>
        <v>Planta de asfalto en caliente</v>
      </c>
      <c r="C38" s="870"/>
      <c r="D38" s="870"/>
      <c r="E38" s="870"/>
      <c r="F38" s="870"/>
      <c r="G38" s="870"/>
      <c r="H38" s="871"/>
      <c r="I38" s="267"/>
      <c r="J38" s="268"/>
      <c r="K38" s="269">
        <f>VLOOKUP(A38,EQUIPOS!A8:D165,4,FALSE)</f>
        <v>533204.79533435218</v>
      </c>
      <c r="L38" s="270"/>
      <c r="M38" s="271">
        <v>10</v>
      </c>
      <c r="N38" s="272">
        <f t="shared" si="0"/>
        <v>53320.479533435217</v>
      </c>
    </row>
    <row r="39" spans="1:14">
      <c r="A39" t="s">
        <v>290</v>
      </c>
      <c r="B39" s="869" t="str">
        <f>VLOOKUP(A39,EQUIPOS!A9:D154,3,FALSE)</f>
        <v>Planta trituradora</v>
      </c>
      <c r="C39" s="870"/>
      <c r="D39" s="870"/>
      <c r="E39" s="870"/>
      <c r="F39" s="870"/>
      <c r="G39" s="870"/>
      <c r="H39" s="871"/>
      <c r="I39" s="267"/>
      <c r="J39" s="268"/>
      <c r="K39" s="269">
        <f>VLOOKUP(A39,EQUIPOS!A9:D166,4,FALSE)</f>
        <v>441614.81343562878</v>
      </c>
      <c r="L39" s="270"/>
      <c r="M39" s="271">
        <v>30</v>
      </c>
      <c r="N39" s="272">
        <f t="shared" si="0"/>
        <v>14720.493781187626</v>
      </c>
    </row>
    <row r="40" spans="1:14">
      <c r="A40" t="s">
        <v>316</v>
      </c>
      <c r="B40" s="869" t="str">
        <f>VLOOKUP(A40,EQUIPOS!A10:D154,3,FALSE)</f>
        <v>Retroexcavadora Tipo E-200 o  Equivalente</v>
      </c>
      <c r="C40" s="870"/>
      <c r="D40" s="870"/>
      <c r="E40" s="870"/>
      <c r="F40" s="870"/>
      <c r="G40" s="870"/>
      <c r="H40" s="871"/>
      <c r="I40" s="267"/>
      <c r="J40" s="268"/>
      <c r="K40" s="269">
        <f>VLOOKUP(A40,EQUIPOS!A10:D167,4,FALSE)</f>
        <v>228825.13623079172</v>
      </c>
      <c r="L40" s="270"/>
      <c r="M40" s="271">
        <v>30</v>
      </c>
      <c r="N40" s="272">
        <f t="shared" si="0"/>
        <v>7627.5045410263901</v>
      </c>
    </row>
    <row r="41" spans="1:14">
      <c r="A41" t="s">
        <v>358</v>
      </c>
      <c r="B41" s="869" t="str">
        <f>VLOOKUP(A41,EQUIPOS!A11:D155,3,FALSE)</f>
        <v xml:space="preserve">Terminadora de asfalto (Finisher), potencia en el volante 174 HP, R=20M3/H, velocidad de desplazamiento 114 m/min
</v>
      </c>
      <c r="C41" s="870"/>
      <c r="D41" s="870"/>
      <c r="E41" s="870"/>
      <c r="F41" s="870"/>
      <c r="G41" s="870"/>
      <c r="H41" s="871"/>
      <c r="I41" s="267"/>
      <c r="J41" s="268"/>
      <c r="K41" s="269">
        <f>VLOOKUP(A41,EQUIPOS!A11:D168,4,FALSE)</f>
        <v>361719.03774990601</v>
      </c>
      <c r="L41" s="270"/>
      <c r="M41" s="271">
        <v>10</v>
      </c>
      <c r="N41" s="272">
        <f t="shared" si="0"/>
        <v>36171.903774990598</v>
      </c>
    </row>
    <row r="42" spans="1:14">
      <c r="A42" t="s">
        <v>166</v>
      </c>
      <c r="B42" s="869" t="str">
        <f>VLOOKUP(A42,EQUIPOS!A12:D156,3,FALSE)</f>
        <v>Compactador de Rodillo POTENCIA: 99HP, PESO: 8 ton</v>
      </c>
      <c r="C42" s="870"/>
      <c r="D42" s="870"/>
      <c r="E42" s="870"/>
      <c r="F42" s="870"/>
      <c r="G42" s="870"/>
      <c r="H42" s="871"/>
      <c r="I42" s="267"/>
      <c r="J42" s="268"/>
      <c r="K42" s="269">
        <f>VLOOKUP(A42,EQUIPOS!A12:D169,4,FALSE)</f>
        <v>148618.57422812225</v>
      </c>
      <c r="L42" s="270"/>
      <c r="M42" s="271">
        <v>10</v>
      </c>
      <c r="N42" s="272">
        <f t="shared" si="0"/>
        <v>14861.857422812225</v>
      </c>
    </row>
    <row r="43" spans="1:14">
      <c r="A43" t="s">
        <v>373</v>
      </c>
      <c r="B43" s="869" t="str">
        <f>VLOOKUP(A43,EQUIPOS!A13:D157,3,FALSE)</f>
        <v>Volqueta 6 m3</v>
      </c>
      <c r="C43" s="870"/>
      <c r="D43" s="870"/>
      <c r="E43" s="870"/>
      <c r="F43" s="870"/>
      <c r="G43" s="870"/>
      <c r="H43" s="871"/>
      <c r="I43" s="267"/>
      <c r="J43" s="268"/>
      <c r="K43" s="269">
        <f>VLOOKUP(A43,EQUIPOS!A13:D170,4,FALSE)</f>
        <v>65599.605106178002</v>
      </c>
      <c r="L43" s="270"/>
      <c r="M43" s="271">
        <v>10</v>
      </c>
      <c r="N43" s="272">
        <f t="shared" si="0"/>
        <v>6559.9605106178005</v>
      </c>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1226.0150703310451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158166.64783419855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30922.198044477918</v>
      </c>
      <c r="N53" s="272">
        <f>K53*M53</f>
        <v>43291.077262269086</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43291.077262269086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7">
        <f>VLOOKUP(A63,TRANSPORTE!A5:D117,4,FALSE)</f>
        <v>988.51636113438963</v>
      </c>
      <c r="M63" s="908"/>
      <c r="N63" s="287">
        <f>K63*L63</f>
        <v>1383.9229055881453</v>
      </c>
    </row>
    <row r="64" spans="1:14">
      <c r="A64" t="s">
        <v>1293</v>
      </c>
      <c r="B64" s="46" t="str">
        <f>VLOOKUP(A64,TRANSPORTE!A6:D117,3,FALSE)</f>
        <v>Transporte de mezcla</v>
      </c>
      <c r="C64" s="47"/>
      <c r="D64" s="47"/>
      <c r="E64" s="47"/>
      <c r="F64" s="47"/>
      <c r="G64" s="47"/>
      <c r="H64" s="311" t="s">
        <v>1468</v>
      </c>
      <c r="I64" s="279">
        <v>1.25</v>
      </c>
      <c r="J64" s="286">
        <v>1</v>
      </c>
      <c r="K64" s="279">
        <f>I64*J64</f>
        <v>1.25</v>
      </c>
      <c r="L64" s="907">
        <f>VLOOKUP(A64,TRANSPORTE!A6:D117,4,FALSE)</f>
        <v>988.51636113438963</v>
      </c>
      <c r="M64" s="908"/>
      <c r="N64" s="287">
        <f>K64*L64</f>
        <v>1235.645451417987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2619.5683570061324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12260.15070331045</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216337.44415678422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43267.488831356844</v>
      </c>
      <c r="M87" s="856"/>
      <c r="N87" s="51"/>
    </row>
    <row r="88" spans="1:14">
      <c r="B88" s="89" t="s">
        <v>973</v>
      </c>
      <c r="C88" s="90"/>
      <c r="D88" s="90"/>
      <c r="E88" s="90"/>
      <c r="F88" s="90"/>
      <c r="G88" s="90"/>
      <c r="H88" s="90"/>
      <c r="I88" s="87"/>
      <c r="J88" s="88"/>
      <c r="K88" s="304">
        <v>0.05</v>
      </c>
      <c r="L88" s="855">
        <f>N82*K88</f>
        <v>10816.872207839211</v>
      </c>
      <c r="M88" s="856"/>
      <c r="N88" s="51"/>
    </row>
    <row r="89" spans="1:14" ht="15.75" thickBot="1">
      <c r="B89" s="91" t="s">
        <v>974</v>
      </c>
      <c r="C89" s="92"/>
      <c r="D89" s="92"/>
      <c r="E89" s="92"/>
      <c r="F89" s="92"/>
      <c r="G89" s="92"/>
      <c r="H89" s="92"/>
      <c r="I89" s="93"/>
      <c r="J89" s="94"/>
      <c r="K89" s="305">
        <v>0.05</v>
      </c>
      <c r="L89" s="857">
        <f>N82*K89</f>
        <v>10816.872207839211</v>
      </c>
      <c r="M89" s="858"/>
      <c r="N89" s="51"/>
    </row>
    <row r="90" spans="1:14" ht="15.75" thickBot="1">
      <c r="B90" s="820" t="s">
        <v>953</v>
      </c>
      <c r="C90" s="821"/>
      <c r="D90" s="821"/>
      <c r="E90" s="821"/>
      <c r="F90" s="821"/>
      <c r="G90" s="821"/>
      <c r="H90" s="821"/>
      <c r="I90" s="821"/>
      <c r="J90" s="821"/>
      <c r="K90" s="821"/>
      <c r="L90" s="821"/>
      <c r="M90" s="822"/>
      <c r="N90" s="52">
        <f>L87+L88+L89</f>
        <v>64901.233247035263</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281238.67740381946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117</v>
      </c>
      <c r="B36" s="869" t="str">
        <f>VLOOKUP(A36,EQUIPOS!A6:D154,3,FALSE)</f>
        <v xml:space="preserve">Barredora mecánica de cepillo de 3658 mm ; 6 m3 </v>
      </c>
      <c r="C36" s="870"/>
      <c r="D36" s="870"/>
      <c r="E36" s="870"/>
      <c r="F36" s="870"/>
      <c r="G36" s="870"/>
      <c r="H36" s="871"/>
      <c r="I36" s="267"/>
      <c r="J36" s="268"/>
      <c r="K36" s="269">
        <f>VLOOKUP(A36,EQUIPOS!A6:D163,4,FALSE)</f>
        <v>113391.01488525291</v>
      </c>
      <c r="L36" s="270"/>
      <c r="M36" s="271">
        <v>150</v>
      </c>
      <c r="N36" s="272">
        <f>K36/M36</f>
        <v>755.94009923501937</v>
      </c>
    </row>
    <row r="37" spans="1:14">
      <c r="A37" s="113" t="s">
        <v>148</v>
      </c>
      <c r="B37" s="869" t="str">
        <f>VLOOKUP(A37,EQUIPOS!A7:D154,3,FALSE)</f>
        <v>Cargador : Potencia en el volante 110 hp, Clasificación de RPM del motor 2300.</v>
      </c>
      <c r="C37" s="870"/>
      <c r="D37" s="870"/>
      <c r="E37" s="870"/>
      <c r="F37" s="870"/>
      <c r="G37" s="870"/>
      <c r="H37" s="871"/>
      <c r="I37" s="267"/>
      <c r="J37" s="268"/>
      <c r="K37" s="269">
        <f>VLOOKUP(A37,EQUIPOS!A7:D164,4,FALSE)</f>
        <v>167774.43936907014</v>
      </c>
      <c r="L37" s="270"/>
      <c r="M37" s="271">
        <v>150</v>
      </c>
      <c r="N37" s="272">
        <f>K37/M37</f>
        <v>1118.4962624604675</v>
      </c>
    </row>
    <row r="38" spans="1:14">
      <c r="A38" t="s">
        <v>236</v>
      </c>
      <c r="B38" s="869" t="str">
        <f>VLOOKUP(A38,EQUIPOS!A8:D154,3,FALSE)</f>
        <v>Fresadora de pavimento, potencia 255 HP, peso 19 Ton, PROFUNDIDAD DE CORTE 305 mm</v>
      </c>
      <c r="C38" s="870"/>
      <c r="D38" s="870"/>
      <c r="E38" s="870"/>
      <c r="F38" s="870"/>
      <c r="G38" s="870"/>
      <c r="H38" s="871"/>
      <c r="I38" s="267"/>
      <c r="J38" s="268"/>
      <c r="K38" s="269">
        <f>VLOOKUP(A38,EQUIPOS!A8:D165,4,FALSE)</f>
        <v>597622.57623976469</v>
      </c>
      <c r="L38" s="270"/>
      <c r="M38" s="271">
        <v>150</v>
      </c>
      <c r="N38" s="272">
        <f>K38/M38</f>
        <v>3984.1505082650979</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N75*M41</f>
        <v>2.0863498333333332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5860.6732197939191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07">
        <f>VLOOKUP(A58,TRANSPORTE!A5:D117,4,FALSE)</f>
        <v>988.51636113438963</v>
      </c>
      <c r="M58" s="908"/>
      <c r="N58" s="287">
        <f>K58*L58</f>
        <v>128.50712694747065</v>
      </c>
    </row>
    <row r="59" spans="1:14">
      <c r="B59" s="46"/>
      <c r="C59" s="47"/>
      <c r="D59" s="47"/>
      <c r="E59" s="47"/>
      <c r="F59" s="47"/>
      <c r="G59" s="47"/>
      <c r="H59" s="311"/>
      <c r="I59" s="279"/>
      <c r="J59" s="286"/>
      <c r="K59" s="279"/>
      <c r="L59" s="907"/>
      <c r="M59" s="908"/>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128.50712694747065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208.63498333333331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6197.8153300747235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1239.5630660149448</v>
      </c>
      <c r="M82" s="856"/>
      <c r="N82" s="51"/>
    </row>
    <row r="83" spans="1:14">
      <c r="B83" s="89" t="s">
        <v>973</v>
      </c>
      <c r="C83" s="90"/>
      <c r="D83" s="90"/>
      <c r="E83" s="90"/>
      <c r="F83" s="90"/>
      <c r="G83" s="90"/>
      <c r="H83" s="90"/>
      <c r="I83" s="87"/>
      <c r="J83" s="88"/>
      <c r="K83" s="304">
        <v>0.05</v>
      </c>
      <c r="L83" s="855">
        <f>N77*K83</f>
        <v>309.89076650373619</v>
      </c>
      <c r="M83" s="856"/>
      <c r="N83" s="51"/>
    </row>
    <row r="84" spans="1:14" ht="15.75" thickBot="1">
      <c r="B84" s="91" t="s">
        <v>974</v>
      </c>
      <c r="C84" s="92"/>
      <c r="D84" s="92"/>
      <c r="E84" s="92"/>
      <c r="F84" s="92"/>
      <c r="G84" s="92"/>
      <c r="H84" s="92"/>
      <c r="I84" s="93"/>
      <c r="J84" s="94"/>
      <c r="K84" s="305">
        <v>0.05</v>
      </c>
      <c r="L84" s="857">
        <f>N77*K84</f>
        <v>309.89076650373619</v>
      </c>
      <c r="M84" s="858"/>
      <c r="N84" s="51"/>
    </row>
    <row r="85" spans="1:14" ht="15.75" thickBot="1">
      <c r="B85" s="820" t="s">
        <v>953</v>
      </c>
      <c r="C85" s="821"/>
      <c r="D85" s="821"/>
      <c r="E85" s="821"/>
      <c r="F85" s="821"/>
      <c r="G85" s="821"/>
      <c r="H85" s="821"/>
      <c r="I85" s="821"/>
      <c r="J85" s="821"/>
      <c r="K85" s="821"/>
      <c r="L85" s="821"/>
      <c r="M85" s="822"/>
      <c r="N85" s="52">
        <f>L82+L83+L84</f>
        <v>1859.344599022417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8057.1599290971408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1" t="s">
        <v>2221</v>
      </c>
      <c r="C118" s="393"/>
      <c r="D118" s="393"/>
      <c r="E118" s="57"/>
      <c r="F118" s="57"/>
      <c r="G118" s="57"/>
      <c r="H118" s="57"/>
      <c r="I118" s="57"/>
      <c r="J118" s="888"/>
      <c r="K118" s="888"/>
      <c r="L118" s="888"/>
      <c r="M118" s="888"/>
      <c r="N118" s="889"/>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117</v>
      </c>
      <c r="B36" s="869" t="str">
        <f>VLOOKUP(A36,EQUIPOS!A6:D154,3,FALSE)</f>
        <v xml:space="preserve">Barredora mecánica de cepillo de 3658 mm ; 6 m3 </v>
      </c>
      <c r="C36" s="870"/>
      <c r="D36" s="870"/>
      <c r="E36" s="870"/>
      <c r="F36" s="870"/>
      <c r="G36" s="870"/>
      <c r="H36" s="871"/>
      <c r="I36" s="267"/>
      <c r="J36" s="268"/>
      <c r="K36" s="269">
        <f>VLOOKUP(A36,EQUIPOS!A6:D163,4,FALSE)</f>
        <v>113391.01488525291</v>
      </c>
      <c r="L36" s="270"/>
      <c r="M36" s="271">
        <v>300</v>
      </c>
      <c r="N36" s="272">
        <f>K36/M36</f>
        <v>377.97004961750969</v>
      </c>
    </row>
    <row r="37" spans="1:14">
      <c r="A37" s="113" t="s">
        <v>148</v>
      </c>
      <c r="B37" s="869" t="str">
        <f>VLOOKUP(A37,EQUIPOS!A7:D154,3,FALSE)</f>
        <v>Cargador : Potencia en el volante 110 hp, Clasificación de RPM del motor 2300.</v>
      </c>
      <c r="C37" s="870"/>
      <c r="D37" s="870"/>
      <c r="E37" s="870"/>
      <c r="F37" s="870"/>
      <c r="G37" s="870"/>
      <c r="H37" s="871"/>
      <c r="I37" s="267"/>
      <c r="J37" s="268"/>
      <c r="K37" s="269">
        <f>VLOOKUP(A37,EQUIPOS!A7:D164,4,FALSE)</f>
        <v>167774.43936907014</v>
      </c>
      <c r="L37" s="270"/>
      <c r="M37" s="271">
        <v>300</v>
      </c>
      <c r="N37" s="272">
        <f>K37/M37</f>
        <v>559.24813123023375</v>
      </c>
    </row>
    <row r="38" spans="1:14">
      <c r="A38" t="s">
        <v>236</v>
      </c>
      <c r="B38" s="869" t="str">
        <f>VLOOKUP(A38,EQUIPOS!A8:D154,3,FALSE)</f>
        <v>Fresadora de pavimento, potencia 255 HP, peso 19 Ton, PROFUNDIDAD DE CORTE 305 mm</v>
      </c>
      <c r="C38" s="870"/>
      <c r="D38" s="870"/>
      <c r="E38" s="870"/>
      <c r="F38" s="870"/>
      <c r="G38" s="870"/>
      <c r="H38" s="871"/>
      <c r="I38" s="267"/>
      <c r="J38" s="268"/>
      <c r="K38" s="269">
        <f>VLOOKUP(A38,EQUIPOS!A8:D165,4,FALSE)</f>
        <v>597622.57623976469</v>
      </c>
      <c r="L38" s="270"/>
      <c r="M38" s="271">
        <v>300</v>
      </c>
      <c r="N38" s="272">
        <f>K38/M38</f>
        <v>1992.0752541325489</v>
      </c>
    </row>
    <row r="39" spans="1:14">
      <c r="B39" s="869"/>
      <c r="C39" s="870"/>
      <c r="D39" s="870"/>
      <c r="E39" s="870"/>
      <c r="F39" s="870"/>
      <c r="G39" s="870"/>
      <c r="H39" s="871"/>
      <c r="I39" s="872"/>
      <c r="J39" s="873"/>
      <c r="K39" s="269"/>
      <c r="L39" s="874"/>
      <c r="M39" s="875"/>
      <c r="N39" s="272"/>
    </row>
    <row r="40" spans="1:14">
      <c r="B40" s="869"/>
      <c r="C40" s="870"/>
      <c r="D40" s="870"/>
      <c r="E40" s="876"/>
      <c r="F40" s="870"/>
      <c r="G40" s="870"/>
      <c r="H40" s="871"/>
      <c r="I40" s="36"/>
      <c r="J40" s="37"/>
      <c r="K40" s="274"/>
      <c r="L40" s="276"/>
      <c r="M40" s="277"/>
      <c r="N40" s="278"/>
    </row>
    <row r="41" spans="1:14">
      <c r="B41" s="877" t="s">
        <v>952</v>
      </c>
      <c r="C41" s="878"/>
      <c r="D41" s="878"/>
      <c r="E41" s="38"/>
      <c r="F41" s="39"/>
      <c r="G41" s="39"/>
      <c r="H41" s="40"/>
      <c r="I41" s="36"/>
      <c r="J41" s="37"/>
      <c r="K41" s="279"/>
      <c r="L41" s="276"/>
      <c r="M41" s="401">
        <v>0.01</v>
      </c>
      <c r="N41" s="344">
        <f>N75*M41</f>
        <v>1.0431749166666666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2930.3366098969595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07">
        <f>VLOOKUP(A58,TRANSPORTE!A5:D117,4,FALSE)</f>
        <v>988.51636113438963</v>
      </c>
      <c r="M58" s="908"/>
      <c r="N58" s="287">
        <f>K58*L58</f>
        <v>64.253563473735326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64.253563473735326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104.31749166666665</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3098.9076650373618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619.78153300747238</v>
      </c>
      <c r="M82" s="856"/>
      <c r="N82" s="51"/>
    </row>
    <row r="83" spans="1:14">
      <c r="B83" s="89" t="s">
        <v>973</v>
      </c>
      <c r="C83" s="90"/>
      <c r="D83" s="90"/>
      <c r="E83" s="90"/>
      <c r="F83" s="90"/>
      <c r="G83" s="90"/>
      <c r="H83" s="90"/>
      <c r="I83" s="87"/>
      <c r="J83" s="88"/>
      <c r="K83" s="304">
        <v>0.05</v>
      </c>
      <c r="L83" s="855">
        <f>N77*K83</f>
        <v>154.94538325186809</v>
      </c>
      <c r="M83" s="856"/>
      <c r="N83" s="51"/>
    </row>
    <row r="84" spans="1:14" ht="15.75" thickBot="1">
      <c r="B84" s="91" t="s">
        <v>974</v>
      </c>
      <c r="C84" s="92"/>
      <c r="D84" s="92"/>
      <c r="E84" s="92"/>
      <c r="F84" s="92"/>
      <c r="G84" s="92"/>
      <c r="H84" s="92"/>
      <c r="I84" s="93"/>
      <c r="J84" s="94"/>
      <c r="K84" s="305">
        <v>0.05</v>
      </c>
      <c r="L84" s="857">
        <f>N77*K84</f>
        <v>154.94538325186809</v>
      </c>
      <c r="M84" s="858"/>
      <c r="N84" s="51"/>
    </row>
    <row r="85" spans="1:14" ht="15.75" thickBot="1">
      <c r="B85" s="820" t="s">
        <v>953</v>
      </c>
      <c r="C85" s="821"/>
      <c r="D85" s="821"/>
      <c r="E85" s="821"/>
      <c r="F85" s="821"/>
      <c r="G85" s="821"/>
      <c r="H85" s="821"/>
      <c r="I85" s="821"/>
      <c r="J85" s="821"/>
      <c r="K85" s="821"/>
      <c r="L85" s="821"/>
      <c r="M85" s="822"/>
      <c r="N85" s="52">
        <f>L82+L83+L84</f>
        <v>929.67229951120851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4028.5799645485704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1" t="s">
        <v>2221</v>
      </c>
      <c r="C118" s="393"/>
      <c r="D118" s="393"/>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18</v>
      </c>
      <c r="N36" s="272">
        <f>K36/M36</f>
        <v>5067.5822696745472</v>
      </c>
    </row>
    <row r="37" spans="1:14">
      <c r="A37" s="113" t="s">
        <v>154</v>
      </c>
      <c r="B37" s="869" t="str">
        <f>VLOOKUP(A37,EQUIPOS!A7:D154,3,FALSE)</f>
        <v>Carrotanque Irrigador de asfalto, 1000 GALONES DE CAPACIDAD</v>
      </c>
      <c r="C37" s="870"/>
      <c r="D37" s="870"/>
      <c r="E37" s="870"/>
      <c r="F37" s="870"/>
      <c r="G37" s="870"/>
      <c r="H37" s="871"/>
      <c r="I37" s="267"/>
      <c r="J37" s="268"/>
      <c r="K37" s="269">
        <f>VLOOKUP(A37,EQUIPOS!A7:D164,4,FALSE)</f>
        <v>138397.46728423637</v>
      </c>
      <c r="L37" s="270"/>
      <c r="M37" s="271">
        <v>18</v>
      </c>
      <c r="N37" s="272">
        <f>K37/M37</f>
        <v>7688.7481824575761</v>
      </c>
    </row>
    <row r="38" spans="1:14">
      <c r="A38" t="s">
        <v>269</v>
      </c>
      <c r="B38" s="869" t="str">
        <f>VLOOKUP(A38,EQUIPOS!A8:D154,3,FALSE)</f>
        <v>Motoniveladora  potencia 215 HP, ancho de cuchilla 4,27 m, peso 18 ton.</v>
      </c>
      <c r="C38" s="870"/>
      <c r="D38" s="870"/>
      <c r="E38" s="870"/>
      <c r="F38" s="870"/>
      <c r="G38" s="870"/>
      <c r="H38" s="871"/>
      <c r="I38" s="267"/>
      <c r="J38" s="268"/>
      <c r="K38" s="269">
        <f>VLOOKUP(A38,EQUIPOS!A8:D165,4,FALSE)</f>
        <v>195736.84593058183</v>
      </c>
      <c r="L38" s="270"/>
      <c r="M38" s="271">
        <v>18</v>
      </c>
      <c r="N38" s="272">
        <f>K38/M38</f>
        <v>10874.269218365656</v>
      </c>
    </row>
    <row r="39" spans="1:14">
      <c r="A39" t="s">
        <v>299</v>
      </c>
      <c r="B39" s="869" t="str">
        <f>VLOOKUP(A39,EQUIPOS!A9:D154,3,FALSE)</f>
        <v xml:space="preserve">Recicladora, potencia 430HP </v>
      </c>
      <c r="C39" s="870"/>
      <c r="D39" s="870"/>
      <c r="E39" s="870"/>
      <c r="F39" s="870"/>
      <c r="G39" s="870"/>
      <c r="H39" s="871"/>
      <c r="I39" s="872"/>
      <c r="J39" s="873"/>
      <c r="K39" s="269">
        <f>VLOOKUP(A39,EQUIPOS!A9:D166,4,FALSE)</f>
        <v>611390.54944656149</v>
      </c>
      <c r="L39" s="874">
        <v>18</v>
      </c>
      <c r="M39" s="875"/>
      <c r="N39" s="272">
        <f>K39/L39</f>
        <v>33966.141635920081</v>
      </c>
    </row>
    <row r="40" spans="1:14">
      <c r="A40" t="s">
        <v>365</v>
      </c>
      <c r="B40" s="869" t="str">
        <f>VLOOKUP(A40,EQUIPOS!A10:D154,3,FALSE)</f>
        <v xml:space="preserve">Vibrocompatador, potencia 153 HP, peso 10 Ton. </v>
      </c>
      <c r="C40" s="870"/>
      <c r="D40" s="870"/>
      <c r="E40" s="870"/>
      <c r="F40" s="870"/>
      <c r="G40" s="870"/>
      <c r="H40" s="871"/>
      <c r="I40" s="36"/>
      <c r="J40" s="37"/>
      <c r="K40" s="269">
        <f>VLOOKUP(A40,EQUIPOS!A10:D167,4,FALSE)</f>
        <v>172996.48569014197</v>
      </c>
      <c r="L40" s="276"/>
      <c r="M40" s="277">
        <v>18</v>
      </c>
      <c r="N40" s="272">
        <f>K40/M40</f>
        <v>9610.9158716745533</v>
      </c>
    </row>
    <row r="41" spans="1:14">
      <c r="B41" s="877" t="s">
        <v>952</v>
      </c>
      <c r="C41" s="878"/>
      <c r="D41" s="878"/>
      <c r="E41" s="38"/>
      <c r="F41" s="39"/>
      <c r="G41" s="39"/>
      <c r="H41" s="40"/>
      <c r="I41" s="36"/>
      <c r="J41" s="37"/>
      <c r="K41" s="279"/>
      <c r="L41" s="276"/>
      <c r="M41" s="401">
        <v>0.01</v>
      </c>
      <c r="N41" s="344">
        <f>N75*M41</f>
        <v>33.488139834333886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67241.145317926741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67112.249371451573</v>
      </c>
      <c r="N48" s="272">
        <f>K48*M48</f>
        <v>2348.9287280008052</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100174.26799721945</v>
      </c>
      <c r="N49" s="272">
        <f>K49*M49</f>
        <v>25043.566999304861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4">
        <f>SUM(N48:N52)</f>
        <v>27392.495727305668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07">
        <f>VLOOKUP(A58,TRANSPORTE!A5:D117,4,FALSE)</f>
        <v>988.51636113438963</v>
      </c>
      <c r="M58" s="908"/>
      <c r="N58" s="287">
        <f>K58*L58</f>
        <v>281.72716292330108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281.72716292330108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3348.8139834333888</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98264.182191589091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19652.83643831782</v>
      </c>
      <c r="M82" s="856"/>
      <c r="N82" s="51"/>
    </row>
    <row r="83" spans="1:14">
      <c r="B83" s="89" t="s">
        <v>973</v>
      </c>
      <c r="C83" s="90"/>
      <c r="D83" s="90"/>
      <c r="E83" s="90"/>
      <c r="F83" s="90"/>
      <c r="G83" s="90"/>
      <c r="H83" s="90"/>
      <c r="I83" s="87"/>
      <c r="J83" s="88"/>
      <c r="K83" s="304">
        <v>0.05</v>
      </c>
      <c r="L83" s="855">
        <f>N77*K83</f>
        <v>4913.2091095794549</v>
      </c>
      <c r="M83" s="856"/>
      <c r="N83" s="51"/>
    </row>
    <row r="84" spans="1:14" ht="15.75" thickBot="1">
      <c r="B84" s="91" t="s">
        <v>974</v>
      </c>
      <c r="C84" s="92"/>
      <c r="D84" s="92"/>
      <c r="E84" s="92"/>
      <c r="F84" s="92"/>
      <c r="G84" s="92"/>
      <c r="H84" s="92"/>
      <c r="I84" s="93"/>
      <c r="J84" s="94"/>
      <c r="K84" s="305">
        <v>0.05</v>
      </c>
      <c r="L84" s="857">
        <f>N77*K84</f>
        <v>4913.2091095794549</v>
      </c>
      <c r="M84" s="858"/>
      <c r="N84" s="51"/>
    </row>
    <row r="85" spans="1:14" ht="15.75" thickBot="1">
      <c r="B85" s="820" t="s">
        <v>953</v>
      </c>
      <c r="C85" s="821"/>
      <c r="D85" s="821"/>
      <c r="E85" s="821"/>
      <c r="F85" s="821"/>
      <c r="G85" s="821"/>
      <c r="H85" s="821"/>
      <c r="I85" s="821"/>
      <c r="J85" s="821"/>
      <c r="K85" s="821"/>
      <c r="L85" s="821"/>
      <c r="M85" s="822"/>
      <c r="N85" s="52">
        <f>L82+L83+L84</f>
        <v>29479.254657476726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127743.43684906582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1" t="s">
        <v>2221</v>
      </c>
      <c r="C118" s="393"/>
      <c r="D118" s="393"/>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12</v>
      </c>
      <c r="N36" s="272">
        <f>K36/M36</f>
        <v>7601.3734045118208</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138397.46728423637</v>
      </c>
      <c r="L37" s="270"/>
      <c r="M37" s="271">
        <v>12</v>
      </c>
      <c r="N37" s="272">
        <f>K37/M37</f>
        <v>11533.122273686364</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195736.84593058183</v>
      </c>
      <c r="L38" s="270"/>
      <c r="M38" s="271">
        <v>12</v>
      </c>
      <c r="N38" s="272">
        <f>K38/M38</f>
        <v>16311.403827548485</v>
      </c>
    </row>
    <row r="39" spans="1:14">
      <c r="A39" s="113" t="s">
        <v>299</v>
      </c>
      <c r="B39" s="869" t="str">
        <f>VLOOKUP(A39,EQUIPOS!A7:D154,3,FALSE)</f>
        <v xml:space="preserve">Recicladora, potencia 430HP </v>
      </c>
      <c r="C39" s="870"/>
      <c r="D39" s="870"/>
      <c r="E39" s="870"/>
      <c r="F39" s="870"/>
      <c r="G39" s="870"/>
      <c r="H39" s="871"/>
      <c r="I39" s="267"/>
      <c r="J39" s="268"/>
      <c r="K39" s="269">
        <f>VLOOKUP(A39,EQUIPOS!A7:D164,4,FALSE)</f>
        <v>611390.54944656149</v>
      </c>
      <c r="L39" s="270"/>
      <c r="M39" s="271">
        <v>12</v>
      </c>
      <c r="N39" s="272">
        <f>K39/M39</f>
        <v>50949.212453880122</v>
      </c>
    </row>
    <row r="40" spans="1:14">
      <c r="A40" t="s">
        <v>365</v>
      </c>
      <c r="B40" s="869" t="str">
        <f>VLOOKUP(A40,EQUIPOS!A8:D154,3,FALSE)</f>
        <v xml:space="preserve">Vibrocompatador, potencia 153 HP, peso 10 Ton. </v>
      </c>
      <c r="C40" s="870"/>
      <c r="D40" s="870"/>
      <c r="E40" s="870"/>
      <c r="F40" s="870"/>
      <c r="G40" s="870"/>
      <c r="H40" s="871"/>
      <c r="I40" s="267"/>
      <c r="J40" s="268"/>
      <c r="K40" s="269">
        <f>VLOOKUP(A40,EQUIPOS!A8:D165,4,FALSE)</f>
        <v>172996.48569014197</v>
      </c>
      <c r="L40" s="270"/>
      <c r="M40" s="271">
        <v>12</v>
      </c>
      <c r="N40" s="272">
        <f>K40/M40</f>
        <v>14416.373807511831</v>
      </c>
    </row>
    <row r="41" spans="1:14">
      <c r="B41" s="869"/>
      <c r="C41" s="870"/>
      <c r="D41" s="870"/>
      <c r="E41" s="870"/>
      <c r="F41" s="870"/>
      <c r="G41" s="870"/>
      <c r="H41" s="871"/>
      <c r="I41" s="872"/>
      <c r="J41" s="873"/>
      <c r="K41" s="269"/>
      <c r="L41" s="874"/>
      <c r="M41" s="875"/>
      <c r="N41" s="272"/>
    </row>
    <row r="42" spans="1:14">
      <c r="B42" s="869"/>
      <c r="C42" s="870"/>
      <c r="D42" s="870"/>
      <c r="E42" s="876"/>
      <c r="F42" s="870"/>
      <c r="G42" s="870"/>
      <c r="H42" s="871"/>
      <c r="I42" s="36"/>
      <c r="J42" s="37"/>
      <c r="K42" s="274"/>
      <c r="L42" s="276"/>
      <c r="M42" s="277"/>
      <c r="N42" s="278"/>
    </row>
    <row r="43" spans="1:14">
      <c r="B43" s="877" t="s">
        <v>952</v>
      </c>
      <c r="C43" s="955"/>
      <c r="D43" s="955"/>
      <c r="E43" s="38"/>
      <c r="F43" s="39"/>
      <c r="G43" s="39"/>
      <c r="H43" s="40"/>
      <c r="I43" s="36"/>
      <c r="J43" s="37"/>
      <c r="K43" s="279"/>
      <c r="L43" s="276"/>
      <c r="M43" s="401">
        <v>0.1</v>
      </c>
      <c r="N43" s="344">
        <f>N77*M43</f>
        <v>502.32209751500835</v>
      </c>
    </row>
    <row r="44" spans="1:14" ht="15.75" thickBot="1">
      <c r="B44" s="869"/>
      <c r="C44" s="870"/>
      <c r="D44" s="870"/>
      <c r="E44" s="870"/>
      <c r="F44" s="870"/>
      <c r="G44" s="870"/>
      <c r="H44" s="871"/>
      <c r="I44" s="879"/>
      <c r="J44" s="880"/>
      <c r="K44" s="41"/>
      <c r="L44" s="881"/>
      <c r="M44" s="882"/>
      <c r="N44" s="105"/>
    </row>
    <row r="45" spans="1:14" ht="15.75" thickBot="1">
      <c r="B45" s="820" t="s">
        <v>953</v>
      </c>
      <c r="C45" s="821"/>
      <c r="D45" s="821"/>
      <c r="E45" s="821"/>
      <c r="F45" s="821"/>
      <c r="G45" s="821"/>
      <c r="H45" s="821"/>
      <c r="I45" s="821"/>
      <c r="J45" s="821"/>
      <c r="K45" s="821"/>
      <c r="L45" s="821"/>
      <c r="M45" s="822"/>
      <c r="N45" s="394">
        <f>SUM(N36:N44)</f>
        <v>101313.80786465362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5" t="s">
        <v>945</v>
      </c>
      <c r="K49" s="85" t="s">
        <v>946</v>
      </c>
      <c r="L49" s="901" t="s">
        <v>955</v>
      </c>
      <c r="M49" s="900"/>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78.340711658105462</v>
      </c>
      <c r="N50" s="272">
        <f>K50*M50</f>
        <v>5875.5533743579099</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2424.0854493065199</v>
      </c>
      <c r="N51" s="272">
        <f>K51*M51</f>
        <v>3151.3110840984759</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2"/>
      <c r="C54" s="903"/>
      <c r="D54" s="903"/>
      <c r="E54" s="903"/>
      <c r="F54" s="903"/>
      <c r="G54" s="903"/>
      <c r="H54" s="903"/>
      <c r="I54" s="873"/>
      <c r="J54" s="42"/>
      <c r="K54" s="44"/>
      <c r="L54" s="904"/>
      <c r="M54" s="905"/>
      <c r="N54" s="45"/>
    </row>
    <row r="55" spans="1:14" ht="15.75" thickBot="1">
      <c r="B55" s="820" t="s">
        <v>953</v>
      </c>
      <c r="C55" s="821"/>
      <c r="D55" s="821"/>
      <c r="E55" s="821"/>
      <c r="F55" s="821"/>
      <c r="G55" s="821"/>
      <c r="H55" s="821"/>
      <c r="I55" s="821"/>
      <c r="J55" s="821"/>
      <c r="K55" s="821"/>
      <c r="L55" s="821"/>
      <c r="M55" s="822"/>
      <c r="N55" s="394">
        <f>SUM(N50:N54)</f>
        <v>9026.8644584563863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5023.2209751500832</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N45+N55+N66+N77</f>
        <v>115363.89329826008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23072.778659652016</v>
      </c>
      <c r="M84" s="856"/>
      <c r="N84" s="51"/>
    </row>
    <row r="85" spans="1:14">
      <c r="B85" s="89" t="s">
        <v>973</v>
      </c>
      <c r="C85" s="90"/>
      <c r="D85" s="90"/>
      <c r="E85" s="90"/>
      <c r="F85" s="90"/>
      <c r="G85" s="90"/>
      <c r="H85" s="90"/>
      <c r="I85" s="87"/>
      <c r="J85" s="88"/>
      <c r="K85" s="304">
        <v>0.05</v>
      </c>
      <c r="L85" s="855">
        <f>N79*K85</f>
        <v>5768.1946649130041</v>
      </c>
      <c r="M85" s="856"/>
      <c r="N85" s="51"/>
    </row>
    <row r="86" spans="1:14" ht="15.75" thickBot="1">
      <c r="B86" s="91" t="s">
        <v>974</v>
      </c>
      <c r="C86" s="92"/>
      <c r="D86" s="92"/>
      <c r="E86" s="92"/>
      <c r="F86" s="92"/>
      <c r="G86" s="92"/>
      <c r="H86" s="92"/>
      <c r="I86" s="93"/>
      <c r="J86" s="94"/>
      <c r="K86" s="305">
        <v>0.05</v>
      </c>
      <c r="L86" s="857">
        <f>N79*K86</f>
        <v>5768.1946649130041</v>
      </c>
      <c r="M86" s="858"/>
      <c r="N86" s="51"/>
    </row>
    <row r="87" spans="1:14" ht="15.75" thickBot="1">
      <c r="B87" s="820" t="s">
        <v>953</v>
      </c>
      <c r="C87" s="821"/>
      <c r="D87" s="821"/>
      <c r="E87" s="821"/>
      <c r="F87" s="821"/>
      <c r="G87" s="821"/>
      <c r="H87" s="821"/>
      <c r="I87" s="821"/>
      <c r="J87" s="821"/>
      <c r="K87" s="821"/>
      <c r="L87" s="821"/>
      <c r="M87" s="822"/>
      <c r="N87" s="52">
        <f>L84+L85+L86</f>
        <v>34609.167989478025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149973.06128773809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3" t="s">
        <v>2218</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2219</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6"/>
      <c r="K119" s="886"/>
      <c r="L119" s="886"/>
      <c r="M119" s="886"/>
      <c r="N119" s="887"/>
    </row>
    <row r="120" spans="2:14" ht="15.75" thickBot="1">
      <c r="B120" s="261" t="s">
        <v>2221</v>
      </c>
      <c r="C120" s="393"/>
      <c r="D120" s="393"/>
      <c r="E120" s="57"/>
      <c r="F120" s="57"/>
      <c r="G120" s="57"/>
      <c r="H120" s="57"/>
      <c r="I120" s="57"/>
      <c r="J120" s="888"/>
      <c r="K120" s="888"/>
      <c r="L120" s="888"/>
      <c r="M120" s="888"/>
      <c r="N120" s="889"/>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18</v>
      </c>
      <c r="N36" s="272">
        <f>K36/M36</f>
        <v>5067.5822696745472</v>
      </c>
    </row>
    <row r="37" spans="1:14">
      <c r="A37" s="113" t="s">
        <v>154</v>
      </c>
      <c r="B37" s="869" t="str">
        <f>VLOOKUP(A37,EQUIPOS!A7:D154,3,FALSE)</f>
        <v>Carrotanque Irrigador de asfalto, 1000 GALONES DE CAPACIDAD</v>
      </c>
      <c r="C37" s="870"/>
      <c r="D37" s="870"/>
      <c r="E37" s="870"/>
      <c r="F37" s="870"/>
      <c r="G37" s="870"/>
      <c r="H37" s="871"/>
      <c r="I37" s="267"/>
      <c r="J37" s="268"/>
      <c r="K37" s="269">
        <f>VLOOKUP(A37,EQUIPOS!A7:D164,4,FALSE)</f>
        <v>138397.46728423637</v>
      </c>
      <c r="L37" s="270"/>
      <c r="M37" s="271">
        <v>18</v>
      </c>
      <c r="N37" s="272">
        <f>K37/M37</f>
        <v>7688.7481824575761</v>
      </c>
    </row>
    <row r="38" spans="1:14">
      <c r="A38" t="s">
        <v>269</v>
      </c>
      <c r="B38" s="869" t="str">
        <f>VLOOKUP(A38,EQUIPOS!A8:D154,3,FALSE)</f>
        <v>Motoniveladora  potencia 215 HP, ancho de cuchilla 4,27 m, peso 18 ton.</v>
      </c>
      <c r="C38" s="870"/>
      <c r="D38" s="870"/>
      <c r="E38" s="870"/>
      <c r="F38" s="870"/>
      <c r="G38" s="870"/>
      <c r="H38" s="871"/>
      <c r="I38" s="267"/>
      <c r="J38" s="268"/>
      <c r="K38" s="269">
        <f>VLOOKUP(A38,EQUIPOS!A8:D165,4,FALSE)</f>
        <v>195736.84593058183</v>
      </c>
      <c r="L38" s="270"/>
      <c r="M38" s="271">
        <v>18</v>
      </c>
      <c r="N38" s="272">
        <f>K38/M38</f>
        <v>10874.269218365656</v>
      </c>
    </row>
    <row r="39" spans="1:14">
      <c r="A39" t="s">
        <v>299</v>
      </c>
      <c r="B39" s="869" t="str">
        <f>VLOOKUP(A39,EQUIPOS!A9:D154,3,FALSE)</f>
        <v xml:space="preserve">Recicladora, potencia 430HP </v>
      </c>
      <c r="C39" s="870"/>
      <c r="D39" s="870"/>
      <c r="E39" s="870"/>
      <c r="F39" s="870"/>
      <c r="G39" s="870"/>
      <c r="H39" s="871"/>
      <c r="I39" s="872"/>
      <c r="J39" s="873"/>
      <c r="K39" s="269">
        <f>VLOOKUP(A39,EQUIPOS!A9:D166,4,FALSE)</f>
        <v>611390.54944656149</v>
      </c>
      <c r="L39" s="874">
        <v>18</v>
      </c>
      <c r="M39" s="875"/>
      <c r="N39" s="272">
        <f>K39/L39</f>
        <v>33966.141635920081</v>
      </c>
    </row>
    <row r="40" spans="1:14">
      <c r="A40" t="s">
        <v>365</v>
      </c>
      <c r="B40" s="869" t="str">
        <f>VLOOKUP(A40,EQUIPOS!A10:D154,3,FALSE)</f>
        <v xml:space="preserve">Vibrocompatador, potencia 153 HP, peso 10 Ton. </v>
      </c>
      <c r="C40" s="870"/>
      <c r="D40" s="870"/>
      <c r="E40" s="870"/>
      <c r="F40" s="870"/>
      <c r="G40" s="870"/>
      <c r="H40" s="871"/>
      <c r="I40" s="36"/>
      <c r="J40" s="37"/>
      <c r="K40" s="269">
        <f>VLOOKUP(A40,EQUIPOS!A10:D167,4,FALSE)</f>
        <v>172996.48569014197</v>
      </c>
      <c r="L40" s="276"/>
      <c r="M40" s="277">
        <v>18</v>
      </c>
      <c r="N40" s="272">
        <f>K40/M40</f>
        <v>9610.9158716745533</v>
      </c>
    </row>
    <row r="41" spans="1:14">
      <c r="B41" s="320"/>
      <c r="C41" s="321"/>
      <c r="D41" s="321"/>
      <c r="E41" s="321"/>
      <c r="F41" s="323"/>
      <c r="G41" s="323"/>
      <c r="H41" s="125"/>
      <c r="I41" s="36"/>
      <c r="J41" s="37"/>
      <c r="K41" s="274"/>
      <c r="L41" s="276"/>
      <c r="M41" s="277"/>
      <c r="N41" s="272"/>
    </row>
    <row r="42" spans="1:14">
      <c r="B42" s="877" t="s">
        <v>952</v>
      </c>
      <c r="C42" s="878"/>
      <c r="D42" s="878"/>
      <c r="E42" s="38"/>
      <c r="F42" s="39"/>
      <c r="G42" s="39"/>
      <c r="H42" s="40"/>
      <c r="I42" s="36"/>
      <c r="J42" s="37"/>
      <c r="K42" s="279"/>
      <c r="L42" s="276"/>
      <c r="M42" s="401">
        <v>0.01</v>
      </c>
      <c r="N42" s="344">
        <f>N76*M42</f>
        <v>33.488139834333886</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4">
        <f>SUM(N36:N43)</f>
        <v>67241.145317926741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5" t="s">
        <v>945</v>
      </c>
      <c r="K48" s="85" t="s">
        <v>946</v>
      </c>
      <c r="L48" s="901" t="s">
        <v>955</v>
      </c>
      <c r="M48" s="900"/>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663532.39790786896</v>
      </c>
      <c r="N49" s="272">
        <f>K49*M49</f>
        <v>101520.45687990396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SUM(N49:N53)</f>
        <v>101520.45687990396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7">
        <f>VLOOKUP(A59,TRANSPORTE!A5:D117,4,FALSE)</f>
        <v>988.51636113438963</v>
      </c>
      <c r="M59" s="908"/>
      <c r="N59" s="287">
        <f>K59*L59</f>
        <v>151.2430032535616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151.2430032535616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3348.8139834333888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172261.65918451763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34452.331836903526</v>
      </c>
      <c r="M83" s="856"/>
      <c r="N83" s="51"/>
    </row>
    <row r="84" spans="1:14">
      <c r="B84" s="89" t="s">
        <v>973</v>
      </c>
      <c r="C84" s="90"/>
      <c r="D84" s="90"/>
      <c r="E84" s="90"/>
      <c r="F84" s="90"/>
      <c r="G84" s="90"/>
      <c r="H84" s="90"/>
      <c r="I84" s="87"/>
      <c r="J84" s="88"/>
      <c r="K84" s="304">
        <v>0.05</v>
      </c>
      <c r="L84" s="855">
        <f>N78*K84</f>
        <v>8613.0829592258815</v>
      </c>
      <c r="M84" s="856"/>
      <c r="N84" s="51"/>
    </row>
    <row r="85" spans="1:14" ht="15.75" thickBot="1">
      <c r="B85" s="91" t="s">
        <v>974</v>
      </c>
      <c r="C85" s="92"/>
      <c r="D85" s="92"/>
      <c r="E85" s="92"/>
      <c r="F85" s="92"/>
      <c r="G85" s="92"/>
      <c r="H85" s="92"/>
      <c r="I85" s="93"/>
      <c r="J85" s="94"/>
      <c r="K85" s="305">
        <v>0.05</v>
      </c>
      <c r="L85" s="857">
        <f>N78*K85</f>
        <v>8613.0829592258815</v>
      </c>
      <c r="M85" s="858"/>
      <c r="N85" s="51"/>
    </row>
    <row r="86" spans="1:14" ht="15.75" thickBot="1">
      <c r="B86" s="820" t="s">
        <v>953</v>
      </c>
      <c r="C86" s="821"/>
      <c r="D86" s="821"/>
      <c r="E86" s="821"/>
      <c r="F86" s="821"/>
      <c r="G86" s="821"/>
      <c r="H86" s="821"/>
      <c r="I86" s="821"/>
      <c r="J86" s="821"/>
      <c r="K86" s="821"/>
      <c r="L86" s="821"/>
      <c r="M86" s="822"/>
      <c r="N86" s="52">
        <f>L83+L84+L85</f>
        <v>51678.497755355289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223940.15693987292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18</v>
      </c>
      <c r="N36" s="272">
        <f>K36/M36</f>
        <v>5067.5822696745472</v>
      </c>
    </row>
    <row r="37" spans="1:14">
      <c r="A37" s="113" t="s">
        <v>154</v>
      </c>
      <c r="B37" s="869" t="str">
        <f>VLOOKUP(A37,EQUIPOS!A7:D154,3,FALSE)</f>
        <v>Carrotanque Irrigador de asfalto, 1000 GALONES DE CAPACIDAD</v>
      </c>
      <c r="C37" s="870"/>
      <c r="D37" s="870"/>
      <c r="E37" s="870"/>
      <c r="F37" s="870"/>
      <c r="G37" s="870"/>
      <c r="H37" s="871"/>
      <c r="I37" s="267"/>
      <c r="J37" s="268"/>
      <c r="K37" s="269">
        <f>VLOOKUP(A37,EQUIPOS!A7:D164,4,FALSE)</f>
        <v>138397.46728423637</v>
      </c>
      <c r="L37" s="270"/>
      <c r="M37" s="271">
        <v>18</v>
      </c>
      <c r="N37" s="272">
        <f>K37/M37</f>
        <v>7688.7481824575761</v>
      </c>
    </row>
    <row r="38" spans="1:14">
      <c r="A38" t="s">
        <v>269</v>
      </c>
      <c r="B38" s="869" t="str">
        <f>VLOOKUP(A38,EQUIPOS!A8:D154,3,FALSE)</f>
        <v>Motoniveladora  potencia 215 HP, ancho de cuchilla 4,27 m, peso 18 ton.</v>
      </c>
      <c r="C38" s="870"/>
      <c r="D38" s="870"/>
      <c r="E38" s="870"/>
      <c r="F38" s="870"/>
      <c r="G38" s="870"/>
      <c r="H38" s="871"/>
      <c r="I38" s="267"/>
      <c r="J38" s="268"/>
      <c r="K38" s="269">
        <f>VLOOKUP(A38,EQUIPOS!A8:D165,4,FALSE)</f>
        <v>195736.84593058183</v>
      </c>
      <c r="L38" s="270"/>
      <c r="M38" s="271">
        <v>18</v>
      </c>
      <c r="N38" s="272">
        <f>K38/M38</f>
        <v>10874.269218365656</v>
      </c>
    </row>
    <row r="39" spans="1:14">
      <c r="A39" t="s">
        <v>299</v>
      </c>
      <c r="B39" s="869" t="str">
        <f>VLOOKUP(A39,EQUIPOS!A9:D154,3,FALSE)</f>
        <v xml:space="preserve">Recicladora, potencia 430HP </v>
      </c>
      <c r="C39" s="870"/>
      <c r="D39" s="870"/>
      <c r="E39" s="870"/>
      <c r="F39" s="870"/>
      <c r="G39" s="870"/>
      <c r="H39" s="871"/>
      <c r="I39" s="872"/>
      <c r="J39" s="873"/>
      <c r="K39" s="269">
        <f>VLOOKUP(A39,EQUIPOS!A9:D166,4,FALSE)</f>
        <v>611390.54944656149</v>
      </c>
      <c r="L39" s="874">
        <v>18</v>
      </c>
      <c r="M39" s="875"/>
      <c r="N39" s="272">
        <f>K39/L39</f>
        <v>33966.141635920081</v>
      </c>
    </row>
    <row r="40" spans="1:14">
      <c r="A40" t="s">
        <v>365</v>
      </c>
      <c r="B40" s="869" t="str">
        <f>VLOOKUP(A40,EQUIPOS!A10:D154,3,FALSE)</f>
        <v xml:space="preserve">Vibrocompatador, potencia 153 HP, peso 10 Ton. </v>
      </c>
      <c r="C40" s="870"/>
      <c r="D40" s="870"/>
      <c r="E40" s="870"/>
      <c r="F40" s="870"/>
      <c r="G40" s="870"/>
      <c r="H40" s="871"/>
      <c r="I40" s="36"/>
      <c r="J40" s="37"/>
      <c r="K40" s="269">
        <f>VLOOKUP(A40,EQUIPOS!A10:D167,4,FALSE)</f>
        <v>172996.48569014197</v>
      </c>
      <c r="L40" s="276"/>
      <c r="M40" s="277">
        <v>18</v>
      </c>
      <c r="N40" s="272">
        <f>K40/M40</f>
        <v>9610.9158716745533</v>
      </c>
    </row>
    <row r="41" spans="1:14">
      <c r="B41" s="320"/>
      <c r="C41" s="321"/>
      <c r="D41" s="321"/>
      <c r="E41" s="321"/>
      <c r="F41" s="323"/>
      <c r="G41" s="323"/>
      <c r="H41" s="125"/>
      <c r="I41" s="36"/>
      <c r="J41" s="37"/>
      <c r="K41" s="274"/>
      <c r="L41" s="276"/>
      <c r="M41" s="277"/>
      <c r="N41" s="278"/>
    </row>
    <row r="42" spans="1:14">
      <c r="B42" s="877" t="s">
        <v>952</v>
      </c>
      <c r="C42" s="878"/>
      <c r="D42" s="878"/>
      <c r="E42" s="38"/>
      <c r="F42" s="39"/>
      <c r="G42" s="39"/>
      <c r="H42" s="40"/>
      <c r="I42" s="36"/>
      <c r="J42" s="37"/>
      <c r="K42" s="279"/>
      <c r="L42" s="276"/>
      <c r="M42" s="401">
        <v>0.01</v>
      </c>
      <c r="N42" s="344">
        <f>N76*M42</f>
        <v>33.488139834333886</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4">
        <f>SUM(N36:N43)</f>
        <v>67241.145317926741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5" t="s">
        <v>945</v>
      </c>
      <c r="K48" s="85" t="s">
        <v>946</v>
      </c>
      <c r="L48" s="901" t="s">
        <v>955</v>
      </c>
      <c r="M48" s="900"/>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582551.6042668852</v>
      </c>
      <c r="N49" s="272">
        <f>K49*M49</f>
        <v>89130.395452833429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SUM(N49:N53)</f>
        <v>89130.395452833429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7">
        <f>VLOOKUP(A59,TRANSPORTE!A5:D117,4,FALSE)</f>
        <v>988.51636113438963</v>
      </c>
      <c r="M59" s="908"/>
      <c r="N59" s="287">
        <f>K59*L59</f>
        <v>151.2430032535616</v>
      </c>
    </row>
    <row r="60" spans="1:14">
      <c r="B60" s="46"/>
      <c r="C60" s="47"/>
      <c r="D60" s="47"/>
      <c r="E60" s="47"/>
      <c r="F60" s="47"/>
      <c r="G60" s="47"/>
      <c r="H60" s="311"/>
      <c r="I60" s="279"/>
      <c r="J60" s="286"/>
      <c r="K60" s="279"/>
      <c r="L60" s="907"/>
      <c r="M60" s="90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151.2430032535616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3348.8139834333888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159871.5977574471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31974.319551489421</v>
      </c>
      <c r="M83" s="856"/>
      <c r="N83" s="51"/>
    </row>
    <row r="84" spans="1:14">
      <c r="B84" s="89" t="s">
        <v>973</v>
      </c>
      <c r="C84" s="90"/>
      <c r="D84" s="90"/>
      <c r="E84" s="90"/>
      <c r="F84" s="90"/>
      <c r="G84" s="90"/>
      <c r="H84" s="90"/>
      <c r="I84" s="87"/>
      <c r="J84" s="88"/>
      <c r="K84" s="304">
        <v>0.05</v>
      </c>
      <c r="L84" s="855">
        <f>N78*K84</f>
        <v>7993.5798878723554</v>
      </c>
      <c r="M84" s="856"/>
      <c r="N84" s="51"/>
    </row>
    <row r="85" spans="1:14" ht="15.75" thickBot="1">
      <c r="B85" s="91" t="s">
        <v>974</v>
      </c>
      <c r="C85" s="92"/>
      <c r="D85" s="92"/>
      <c r="E85" s="92"/>
      <c r="F85" s="92"/>
      <c r="G85" s="92"/>
      <c r="H85" s="92"/>
      <c r="I85" s="93"/>
      <c r="J85" s="94"/>
      <c r="K85" s="305">
        <v>0.05</v>
      </c>
      <c r="L85" s="857">
        <f>N78*K85</f>
        <v>7993.5798878723554</v>
      </c>
      <c r="M85" s="858"/>
      <c r="N85" s="51"/>
    </row>
    <row r="86" spans="1:14" ht="15.75" thickBot="1">
      <c r="B86" s="820" t="s">
        <v>953</v>
      </c>
      <c r="C86" s="821"/>
      <c r="D86" s="821"/>
      <c r="E86" s="821"/>
      <c r="F86" s="821"/>
      <c r="G86" s="821"/>
      <c r="H86" s="821"/>
      <c r="I86" s="821"/>
      <c r="J86" s="821"/>
      <c r="K86" s="821"/>
      <c r="L86" s="821"/>
      <c r="M86" s="822"/>
      <c r="N86" s="52">
        <f>L83+L84+L85</f>
        <v>47961.479327234134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207833.07708468125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15</v>
      </c>
      <c r="N36" s="272">
        <f>K36/M36</f>
        <v>6081.0987236094561</v>
      </c>
    </row>
    <row r="37" spans="1:14">
      <c r="A37" s="113" t="s">
        <v>154</v>
      </c>
      <c r="B37" s="869" t="str">
        <f>VLOOKUP(A37,EQUIPOS!A7:D154,3,FALSE)</f>
        <v>Carrotanque Irrigador de asfalto, 1000 GALONES DE CAPACIDAD</v>
      </c>
      <c r="C37" s="870"/>
      <c r="D37" s="870"/>
      <c r="E37" s="870"/>
      <c r="F37" s="870"/>
      <c r="G37" s="870"/>
      <c r="H37" s="871"/>
      <c r="I37" s="267"/>
      <c r="J37" s="268"/>
      <c r="K37" s="269">
        <f>VLOOKUP(A37,EQUIPOS!A7:D164,4,FALSE)</f>
        <v>138397.46728423637</v>
      </c>
      <c r="L37" s="270"/>
      <c r="M37" s="271">
        <v>15</v>
      </c>
      <c r="N37" s="272">
        <f>K37/M37</f>
        <v>9226.4978189490903</v>
      </c>
    </row>
    <row r="38" spans="1:14">
      <c r="A38" t="s">
        <v>269</v>
      </c>
      <c r="B38" s="869" t="str">
        <f>VLOOKUP(A38,EQUIPOS!A8:D154,3,FALSE)</f>
        <v>Motoniveladora  potencia 215 HP, ancho de cuchilla 4,27 m, peso 18 ton.</v>
      </c>
      <c r="C38" s="870"/>
      <c r="D38" s="870"/>
      <c r="E38" s="870"/>
      <c r="F38" s="870"/>
      <c r="G38" s="870"/>
      <c r="H38" s="871"/>
      <c r="I38" s="267"/>
      <c r="J38" s="268"/>
      <c r="K38" s="269">
        <f>VLOOKUP(A38,EQUIPOS!A8:D165,4,FALSE)</f>
        <v>195736.84593058183</v>
      </c>
      <c r="L38" s="270"/>
      <c r="M38" s="271">
        <v>15</v>
      </c>
      <c r="N38" s="272">
        <f>K38/M38</f>
        <v>13049.123062038789</v>
      </c>
    </row>
    <row r="39" spans="1:14">
      <c r="A39" t="s">
        <v>299</v>
      </c>
      <c r="B39" s="869" t="str">
        <f>VLOOKUP(A39,EQUIPOS!A9:D154,3,FALSE)</f>
        <v xml:space="preserve">Recicladora, potencia 430HP </v>
      </c>
      <c r="C39" s="870"/>
      <c r="D39" s="870"/>
      <c r="E39" s="870"/>
      <c r="F39" s="870"/>
      <c r="G39" s="870"/>
      <c r="H39" s="871"/>
      <c r="I39" s="872"/>
      <c r="J39" s="873"/>
      <c r="K39" s="269">
        <f>VLOOKUP(A39,EQUIPOS!A9:D166,4,FALSE)</f>
        <v>611390.54944656149</v>
      </c>
      <c r="L39" s="874">
        <v>15</v>
      </c>
      <c r="M39" s="875"/>
      <c r="N39" s="272">
        <f>K39/L39</f>
        <v>40759.369963104102</v>
      </c>
    </row>
    <row r="40" spans="1:14">
      <c r="A40" t="s">
        <v>365</v>
      </c>
      <c r="B40" s="869" t="str">
        <f>VLOOKUP(A40,EQUIPOS!A10:D154,3,FALSE)</f>
        <v xml:space="preserve">Vibrocompatador, potencia 153 HP, peso 10 Ton. </v>
      </c>
      <c r="C40" s="870"/>
      <c r="D40" s="870"/>
      <c r="E40" s="870"/>
      <c r="F40" s="870"/>
      <c r="G40" s="870"/>
      <c r="H40" s="871"/>
      <c r="I40" s="36"/>
      <c r="J40" s="37"/>
      <c r="K40" s="269">
        <f>VLOOKUP(A40,EQUIPOS!A10:D167,4,FALSE)</f>
        <v>172996.48569014197</v>
      </c>
      <c r="L40" s="276"/>
      <c r="M40" s="277">
        <v>15</v>
      </c>
      <c r="N40" s="272">
        <f>K40/M40</f>
        <v>11533.099046009465</v>
      </c>
    </row>
    <row r="41" spans="1:14">
      <c r="B41" s="320"/>
      <c r="C41" s="321"/>
      <c r="D41" s="321"/>
      <c r="E41" s="321"/>
      <c r="F41" s="323"/>
      <c r="G41" s="323"/>
      <c r="H41" s="125"/>
      <c r="I41" s="36"/>
      <c r="J41" s="37"/>
      <c r="K41" s="274"/>
      <c r="L41" s="276"/>
      <c r="M41" s="277"/>
      <c r="N41" s="278"/>
    </row>
    <row r="42" spans="1:14">
      <c r="B42" s="877" t="s">
        <v>952</v>
      </c>
      <c r="C42" s="878"/>
      <c r="D42" s="878"/>
      <c r="E42" s="38"/>
      <c r="F42" s="39"/>
      <c r="G42" s="39"/>
      <c r="H42" s="40"/>
      <c r="I42" s="36"/>
      <c r="J42" s="37"/>
      <c r="K42" s="279"/>
      <c r="L42" s="276"/>
      <c r="M42" s="401">
        <v>0.01</v>
      </c>
      <c r="N42" s="344">
        <f>N76*M42</f>
        <v>40.185767801200662</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4">
        <f>SUM(N36:N43)</f>
        <v>80689.374381512098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5" t="s">
        <v>945</v>
      </c>
      <c r="K48" s="85" t="s">
        <v>946</v>
      </c>
      <c r="L48" s="901" t="s">
        <v>955</v>
      </c>
      <c r="M48" s="900"/>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663532.39790786896</v>
      </c>
      <c r="N49" s="272">
        <f>K49*M49</f>
        <v>101520.45687990396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SUM(N49:N53)</f>
        <v>101520.45687990396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7">
        <f>VLOOKUP(A59,TRANSPORTE!A5:D117,4,FALSE)</f>
        <v>988.51636113438963</v>
      </c>
      <c r="M59" s="908"/>
      <c r="N59" s="287">
        <f>K59*L59</f>
        <v>151.2430032535616</v>
      </c>
    </row>
    <row r="60" spans="1:14">
      <c r="B60" s="46"/>
      <c r="C60" s="47"/>
      <c r="D60" s="47"/>
      <c r="E60" s="47"/>
      <c r="F60" s="47"/>
      <c r="G60" s="47"/>
      <c r="H60" s="311"/>
      <c r="I60" s="279"/>
      <c r="J60" s="286"/>
      <c r="K60" s="279"/>
      <c r="L60" s="907"/>
      <c r="M60" s="90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151.2430032535616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4018.5767801200664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186379.65104478967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37275.930208957936</v>
      </c>
      <c r="M83" s="856"/>
      <c r="N83" s="51"/>
    </row>
    <row r="84" spans="1:14">
      <c r="B84" s="89" t="s">
        <v>973</v>
      </c>
      <c r="C84" s="90"/>
      <c r="D84" s="90"/>
      <c r="E84" s="90"/>
      <c r="F84" s="90"/>
      <c r="G84" s="90"/>
      <c r="H84" s="90"/>
      <c r="I84" s="87"/>
      <c r="J84" s="88"/>
      <c r="K84" s="304">
        <v>0.05</v>
      </c>
      <c r="L84" s="855">
        <f>N78*K84</f>
        <v>9318.982552239484</v>
      </c>
      <c r="M84" s="856"/>
      <c r="N84" s="51"/>
    </row>
    <row r="85" spans="1:14" ht="15.75" thickBot="1">
      <c r="B85" s="91" t="s">
        <v>974</v>
      </c>
      <c r="C85" s="92"/>
      <c r="D85" s="92"/>
      <c r="E85" s="92"/>
      <c r="F85" s="92"/>
      <c r="G85" s="92"/>
      <c r="H85" s="92"/>
      <c r="I85" s="93"/>
      <c r="J85" s="94"/>
      <c r="K85" s="305">
        <v>0.05</v>
      </c>
      <c r="L85" s="857">
        <f>N78*K85</f>
        <v>9318.982552239484</v>
      </c>
      <c r="M85" s="858"/>
      <c r="N85" s="51"/>
    </row>
    <row r="86" spans="1:14" ht="15.75" thickBot="1">
      <c r="B86" s="820" t="s">
        <v>953</v>
      </c>
      <c r="C86" s="821"/>
      <c r="D86" s="821"/>
      <c r="E86" s="821"/>
      <c r="F86" s="821"/>
      <c r="G86" s="821"/>
      <c r="H86" s="821"/>
      <c r="I86" s="821"/>
      <c r="J86" s="821"/>
      <c r="K86" s="821"/>
      <c r="L86" s="821"/>
      <c r="M86" s="822"/>
      <c r="N86" s="52">
        <f>L83+L84+L85</f>
        <v>55913.8953134369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242293.54635822657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271">
        <v>15</v>
      </c>
      <c r="N36" s="272">
        <f>K36/M36</f>
        <v>6081.0987236094561</v>
      </c>
    </row>
    <row r="37" spans="1:14">
      <c r="A37" s="113" t="s">
        <v>154</v>
      </c>
      <c r="B37" s="869" t="str">
        <f>VLOOKUP(A37,EQUIPOS!A7:D154,3,FALSE)</f>
        <v>Carrotanque Irrigador de asfalto, 1000 GALONES DE CAPACIDAD</v>
      </c>
      <c r="C37" s="870"/>
      <c r="D37" s="870"/>
      <c r="E37" s="870"/>
      <c r="F37" s="870"/>
      <c r="G37" s="870"/>
      <c r="H37" s="871"/>
      <c r="I37" s="267"/>
      <c r="J37" s="268"/>
      <c r="K37" s="269">
        <f>VLOOKUP(A37,EQUIPOS!A7:D164,4,FALSE)</f>
        <v>138397.46728423637</v>
      </c>
      <c r="L37" s="270"/>
      <c r="M37" s="271">
        <v>15</v>
      </c>
      <c r="N37" s="272">
        <f>K37/M37</f>
        <v>9226.4978189490903</v>
      </c>
    </row>
    <row r="38" spans="1:14">
      <c r="A38" t="s">
        <v>269</v>
      </c>
      <c r="B38" s="869" t="str">
        <f>VLOOKUP(A38,EQUIPOS!A8:D154,3,FALSE)</f>
        <v>Motoniveladora  potencia 215 HP, ancho de cuchilla 4,27 m, peso 18 ton.</v>
      </c>
      <c r="C38" s="870"/>
      <c r="D38" s="870"/>
      <c r="E38" s="870"/>
      <c r="F38" s="870"/>
      <c r="G38" s="870"/>
      <c r="H38" s="871"/>
      <c r="I38" s="267"/>
      <c r="J38" s="268"/>
      <c r="K38" s="269">
        <f>VLOOKUP(A38,EQUIPOS!A8:D165,4,FALSE)</f>
        <v>195736.84593058183</v>
      </c>
      <c r="L38" s="270"/>
      <c r="M38" s="271">
        <v>15</v>
      </c>
      <c r="N38" s="272">
        <f>K38/M38</f>
        <v>13049.123062038789</v>
      </c>
    </row>
    <row r="39" spans="1:14">
      <c r="A39" t="s">
        <v>299</v>
      </c>
      <c r="B39" s="869" t="str">
        <f>VLOOKUP(A39,EQUIPOS!A9:D154,3,FALSE)</f>
        <v xml:space="preserve">Recicladora, potencia 430HP </v>
      </c>
      <c r="C39" s="870"/>
      <c r="D39" s="870"/>
      <c r="E39" s="870"/>
      <c r="F39" s="870"/>
      <c r="G39" s="870"/>
      <c r="H39" s="871"/>
      <c r="I39" s="872"/>
      <c r="J39" s="873"/>
      <c r="K39" s="269">
        <f>VLOOKUP(A39,EQUIPOS!A9:D166,4,FALSE)</f>
        <v>611390.54944656149</v>
      </c>
      <c r="L39" s="874">
        <v>15</v>
      </c>
      <c r="M39" s="875"/>
      <c r="N39" s="272">
        <f>K39/L39</f>
        <v>40759.369963104102</v>
      </c>
    </row>
    <row r="40" spans="1:14">
      <c r="A40" t="s">
        <v>365</v>
      </c>
      <c r="B40" s="869" t="str">
        <f>VLOOKUP(A40,EQUIPOS!A10:D154,3,FALSE)</f>
        <v xml:space="preserve">Vibrocompatador, potencia 153 HP, peso 10 Ton. </v>
      </c>
      <c r="C40" s="870"/>
      <c r="D40" s="870"/>
      <c r="E40" s="870"/>
      <c r="F40" s="870"/>
      <c r="G40" s="870"/>
      <c r="H40" s="871"/>
      <c r="I40" s="36"/>
      <c r="J40" s="37"/>
      <c r="K40" s="269">
        <f>VLOOKUP(A40,EQUIPOS!A10:D167,4,FALSE)</f>
        <v>172996.48569014197</v>
      </c>
      <c r="L40" s="276"/>
      <c r="M40" s="277">
        <v>15</v>
      </c>
      <c r="N40" s="272">
        <f>K40/M40</f>
        <v>11533.099046009465</v>
      </c>
    </row>
    <row r="41" spans="1:14">
      <c r="B41" s="320"/>
      <c r="C41" s="321"/>
      <c r="D41" s="321"/>
      <c r="E41" s="321"/>
      <c r="F41" s="323"/>
      <c r="G41" s="323"/>
      <c r="H41" s="125"/>
      <c r="I41" s="36"/>
      <c r="J41" s="37"/>
      <c r="K41" s="274"/>
      <c r="L41" s="276"/>
      <c r="M41" s="277"/>
      <c r="N41" s="278"/>
    </row>
    <row r="42" spans="1:14">
      <c r="B42" s="877" t="s">
        <v>952</v>
      </c>
      <c r="C42" s="878"/>
      <c r="D42" s="878"/>
      <c r="E42" s="38"/>
      <c r="F42" s="39"/>
      <c r="G42" s="39"/>
      <c r="H42" s="40"/>
      <c r="I42" s="36"/>
      <c r="J42" s="37"/>
      <c r="K42" s="279"/>
      <c r="L42" s="276"/>
      <c r="M42" s="401">
        <v>0.01</v>
      </c>
      <c r="N42" s="344">
        <f>N76*M42</f>
        <v>40.185767801200662</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4">
        <f>SUM(N36:N43)</f>
        <v>80689.374381512098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5" t="s">
        <v>945</v>
      </c>
      <c r="K48" s="85" t="s">
        <v>946</v>
      </c>
      <c r="L48" s="901" t="s">
        <v>955</v>
      </c>
      <c r="M48" s="900"/>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582551.6042668852</v>
      </c>
      <c r="N49" s="272">
        <f>K49*M49</f>
        <v>89130.395452833429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SUM(N49:N53)</f>
        <v>89130.395452833429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7">
        <f>VLOOKUP(A59,TRANSPORTE!A5:D117,4,FALSE)</f>
        <v>988.51636113438963</v>
      </c>
      <c r="M59" s="908"/>
      <c r="N59" s="287">
        <f>K59*L59</f>
        <v>151.2430032535616</v>
      </c>
    </row>
    <row r="60" spans="1:14">
      <c r="B60" s="46"/>
      <c r="C60" s="47"/>
      <c r="D60" s="47"/>
      <c r="E60" s="47"/>
      <c r="F60" s="47"/>
      <c r="G60" s="47"/>
      <c r="H60" s="311"/>
      <c r="I60" s="279"/>
      <c r="J60" s="286"/>
      <c r="K60" s="279"/>
      <c r="L60" s="907"/>
      <c r="M60" s="90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151.2430032535616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4018.5767801200664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173989.58961771915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34797.917923543828</v>
      </c>
      <c r="M83" s="856"/>
      <c r="N83" s="51"/>
    </row>
    <row r="84" spans="1:14">
      <c r="B84" s="89" t="s">
        <v>973</v>
      </c>
      <c r="C84" s="90"/>
      <c r="D84" s="90"/>
      <c r="E84" s="90"/>
      <c r="F84" s="90"/>
      <c r="G84" s="90"/>
      <c r="H84" s="90"/>
      <c r="I84" s="87"/>
      <c r="J84" s="88"/>
      <c r="K84" s="304">
        <v>0.05</v>
      </c>
      <c r="L84" s="855">
        <f>N78*K84</f>
        <v>8699.4794808859569</v>
      </c>
      <c r="M84" s="856"/>
      <c r="N84" s="51"/>
    </row>
    <row r="85" spans="1:14" ht="15.75" thickBot="1">
      <c r="B85" s="91" t="s">
        <v>974</v>
      </c>
      <c r="C85" s="92"/>
      <c r="D85" s="92"/>
      <c r="E85" s="92"/>
      <c r="F85" s="92"/>
      <c r="G85" s="92"/>
      <c r="H85" s="92"/>
      <c r="I85" s="93"/>
      <c r="J85" s="94"/>
      <c r="K85" s="305">
        <v>0.05</v>
      </c>
      <c r="L85" s="857">
        <f>N78*K85</f>
        <v>8699.4794808859569</v>
      </c>
      <c r="M85" s="858"/>
      <c r="N85" s="51"/>
    </row>
    <row r="86" spans="1:14" ht="15.75" thickBot="1">
      <c r="B86" s="820" t="s">
        <v>953</v>
      </c>
      <c r="C86" s="821"/>
      <c r="D86" s="821"/>
      <c r="E86" s="821"/>
      <c r="F86" s="821"/>
      <c r="G86" s="821"/>
      <c r="H86" s="821"/>
      <c r="I86" s="821"/>
      <c r="J86" s="821"/>
      <c r="K86" s="821"/>
      <c r="L86" s="821"/>
      <c r="M86" s="822"/>
      <c r="N86" s="52">
        <f>L83+L84+L85</f>
        <v>52196.876885315745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226186.4665030349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0"/>
      <c r="F40" s="870"/>
      <c r="G40" s="870"/>
      <c r="H40" s="871"/>
      <c r="I40" s="36"/>
      <c r="J40" s="37"/>
      <c r="K40" s="269"/>
      <c r="L40" s="276"/>
      <c r="M40" s="277"/>
      <c r="N40" s="272"/>
    </row>
    <row r="41" spans="1:14">
      <c r="B41" s="320"/>
      <c r="C41" s="321"/>
      <c r="D41" s="321"/>
      <c r="E41" s="321"/>
      <c r="F41" s="323"/>
      <c r="G41" s="323"/>
      <c r="H41" s="125"/>
      <c r="I41" s="36"/>
      <c r="J41" s="37"/>
      <c r="K41" s="274"/>
      <c r="L41" s="276"/>
      <c r="M41" s="277"/>
      <c r="N41" s="278"/>
    </row>
    <row r="42" spans="1:14">
      <c r="B42" s="877" t="s">
        <v>952</v>
      </c>
      <c r="C42" s="878"/>
      <c r="D42" s="878"/>
      <c r="E42" s="38"/>
      <c r="F42" s="39"/>
      <c r="G42" s="39"/>
      <c r="H42" s="40"/>
      <c r="I42" s="36"/>
      <c r="J42" s="37"/>
      <c r="K42" s="279"/>
      <c r="L42" s="276"/>
      <c r="M42" s="401">
        <v>0.01</v>
      </c>
      <c r="N42" s="344">
        <f>N76*M42</f>
        <v>4.82229213614408</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5" t="s">
        <v>945</v>
      </c>
      <c r="K48" s="85" t="s">
        <v>946</v>
      </c>
      <c r="L48" s="901" t="s">
        <v>955</v>
      </c>
      <c r="M48" s="900"/>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7952.7013863213915</v>
      </c>
      <c r="N49" s="272">
        <f>K49*M49</f>
        <v>8390.0999625690674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SUM(N49:N53)</f>
        <v>8390.0999625690674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311"/>
      <c r="I60" s="279"/>
      <c r="J60" s="286"/>
      <c r="K60" s="279"/>
      <c r="L60" s="907"/>
      <c r="M60" s="90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482.22921361440797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8877.1514683196201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1775.4302936639242</v>
      </c>
      <c r="M83" s="856"/>
      <c r="N83" s="51"/>
    </row>
    <row r="84" spans="1:14">
      <c r="B84" s="89" t="s">
        <v>973</v>
      </c>
      <c r="C84" s="90"/>
      <c r="D84" s="90"/>
      <c r="E84" s="90"/>
      <c r="F84" s="90"/>
      <c r="G84" s="90"/>
      <c r="H84" s="90"/>
      <c r="I84" s="87"/>
      <c r="J84" s="88"/>
      <c r="K84" s="304">
        <v>0.05</v>
      </c>
      <c r="L84" s="855">
        <f>N78*K84</f>
        <v>443.85757341598105</v>
      </c>
      <c r="M84" s="856"/>
      <c r="N84" s="51"/>
    </row>
    <row r="85" spans="1:14" ht="15.75" thickBot="1">
      <c r="B85" s="91" t="s">
        <v>974</v>
      </c>
      <c r="C85" s="92"/>
      <c r="D85" s="92"/>
      <c r="E85" s="92"/>
      <c r="F85" s="92"/>
      <c r="G85" s="92"/>
      <c r="H85" s="92"/>
      <c r="I85" s="93"/>
      <c r="J85" s="94"/>
      <c r="K85" s="305">
        <v>0.05</v>
      </c>
      <c r="L85" s="857">
        <f>N78*K85</f>
        <v>443.85757341598105</v>
      </c>
      <c r="M85" s="858"/>
      <c r="N85" s="51"/>
    </row>
    <row r="86" spans="1:14" ht="15.75" thickBot="1">
      <c r="B86" s="820" t="s">
        <v>953</v>
      </c>
      <c r="C86" s="821"/>
      <c r="D86" s="821"/>
      <c r="E86" s="821"/>
      <c r="F86" s="821"/>
      <c r="G86" s="821"/>
      <c r="H86" s="821"/>
      <c r="I86" s="821"/>
      <c r="J86" s="821"/>
      <c r="K86" s="821"/>
      <c r="L86" s="821"/>
      <c r="M86" s="822"/>
      <c r="N86" s="52">
        <f>L83+L84+L85</f>
        <v>2663.1454404958868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11540.296908815508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1" t="s">
        <v>2221</v>
      </c>
      <c r="C119" s="393"/>
      <c r="D119" s="393"/>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164</v>
      </c>
      <c r="B36" s="869" t="str">
        <f>VLOOKUP(A36,EQUIPOS!A6:D154,3,FALSE)</f>
        <v>Compactador manual de rodillo</v>
      </c>
      <c r="C36" s="870"/>
      <c r="D36" s="870"/>
      <c r="E36" s="870"/>
      <c r="F36" s="870"/>
      <c r="G36" s="870"/>
      <c r="H36" s="871"/>
      <c r="I36" s="267"/>
      <c r="J36" s="268"/>
      <c r="K36" s="269">
        <f>VLOOKUP(A36,EQUIPOS!A6:D163,4,FALSE)</f>
        <v>31783.823965402495</v>
      </c>
      <c r="L36" s="270"/>
      <c r="M36" s="271">
        <v>2</v>
      </c>
      <c r="N36" s="272">
        <f>K36/M36</f>
        <v>15891.911982701247</v>
      </c>
    </row>
    <row r="37" spans="1:14">
      <c r="A37" s="113" t="s">
        <v>180</v>
      </c>
      <c r="B37" s="869" t="str">
        <f>VLOOKUP(A37,EQUIPOS!A7:D154,3,FALSE)</f>
        <v>Compresor 120 HP, con martillo.</v>
      </c>
      <c r="C37" s="870"/>
      <c r="D37" s="870"/>
      <c r="E37" s="870"/>
      <c r="F37" s="870"/>
      <c r="G37" s="870"/>
      <c r="H37" s="871"/>
      <c r="I37" s="267"/>
      <c r="J37" s="268"/>
      <c r="K37" s="269">
        <f>VLOOKUP(A37,EQUIPOS!A7:D164,4,FALSE)</f>
        <v>116930.91284509341</v>
      </c>
      <c r="L37" s="270"/>
      <c r="M37" s="271">
        <v>4</v>
      </c>
      <c r="N37" s="272">
        <f>K37/M37</f>
        <v>29232.728211273352</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67"/>
      <c r="J38" s="268"/>
      <c r="K38" s="269">
        <f>VLOOKUP(A38,EQUIPOS!A8:D165,4,FALSE)</f>
        <v>30848.677693334397</v>
      </c>
      <c r="L38" s="270"/>
      <c r="M38" s="271">
        <v>10</v>
      </c>
      <c r="N38" s="272">
        <f>K38/M38</f>
        <v>3084.8677693334398</v>
      </c>
    </row>
    <row r="39" spans="1:14">
      <c r="A39" t="s">
        <v>303</v>
      </c>
      <c r="B39" s="869" t="str">
        <f>VLOOKUP(A39,EQUIPOS!A9:D154,3,FALSE)</f>
        <v>Retrocargador, pala de 1,1 m3 de capacidad, profundidad de excavación de 4.400 mm y una altura de 5.680 mm</v>
      </c>
      <c r="C39" s="870"/>
      <c r="D39" s="870"/>
      <c r="E39" s="870"/>
      <c r="F39" s="870"/>
      <c r="G39" s="870"/>
      <c r="H39" s="871"/>
      <c r="I39" s="267"/>
      <c r="J39" s="268"/>
      <c r="K39" s="269">
        <f>VLOOKUP(A39,EQUIPOS!A9:D166,4,FALSE)</f>
        <v>188722.55205976407</v>
      </c>
      <c r="L39" s="270"/>
      <c r="M39" s="271">
        <v>10</v>
      </c>
      <c r="N39" s="272">
        <f>K39/M39</f>
        <v>18872.255205976406</v>
      </c>
    </row>
    <row r="40" spans="1:14">
      <c r="A40" t="s">
        <v>129</v>
      </c>
      <c r="B40" s="869" t="str">
        <f>VLOOKUP(A40,EQUIPOS!A10:D154,3,FALSE)</f>
        <v xml:space="preserve">Buldozer, Potencia al volante de 140 HP, motor de 2200 RPM, longitud de hoja 4,80m. </v>
      </c>
      <c r="C40" s="870"/>
      <c r="D40" s="870"/>
      <c r="E40" s="870"/>
      <c r="F40" s="870"/>
      <c r="G40" s="870"/>
      <c r="H40" s="871"/>
      <c r="I40" s="267"/>
      <c r="J40" s="268"/>
      <c r="K40" s="269">
        <f>VLOOKUP(A40,EQUIPOS!A10:D167,4,FALSE)</f>
        <v>283084.52491995314</v>
      </c>
      <c r="L40" s="270"/>
      <c r="M40" s="271">
        <v>100</v>
      </c>
      <c r="N40" s="272">
        <f>K40/M40</f>
        <v>2830.8452491995313</v>
      </c>
    </row>
    <row r="41" spans="1:14">
      <c r="B41" s="869"/>
      <c r="C41" s="870"/>
      <c r="D41" s="870"/>
      <c r="E41" s="870"/>
      <c r="F41" s="870"/>
      <c r="G41" s="870"/>
      <c r="H41" s="871"/>
      <c r="I41" s="267"/>
      <c r="J41" s="268"/>
      <c r="K41" s="269"/>
      <c r="L41" s="270"/>
      <c r="M41" s="271"/>
      <c r="N41" s="272"/>
    </row>
    <row r="42" spans="1:14">
      <c r="B42" s="869"/>
      <c r="C42" s="870"/>
      <c r="D42" s="870"/>
      <c r="E42" s="870"/>
      <c r="F42" s="870"/>
      <c r="G42" s="870"/>
      <c r="H42" s="871"/>
      <c r="I42" s="267"/>
      <c r="J42" s="268"/>
      <c r="K42" s="269"/>
      <c r="L42" s="270"/>
      <c r="M42" s="271"/>
      <c r="N42" s="272"/>
    </row>
    <row r="43" spans="1:14">
      <c r="B43" s="869"/>
      <c r="C43" s="870"/>
      <c r="D43" s="870"/>
      <c r="E43" s="870"/>
      <c r="F43" s="870"/>
      <c r="G43" s="870"/>
      <c r="H43" s="871"/>
      <c r="I43" s="267"/>
      <c r="J43" s="268"/>
      <c r="K43" s="269"/>
      <c r="L43" s="270"/>
      <c r="M43" s="271"/>
      <c r="N43" s="272"/>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N80*M46</f>
        <v>1506.9662925450248</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71419.574711028996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7225.2519209246984</v>
      </c>
      <c r="N53" s="272">
        <f>K53*M53</f>
        <v>7225.2519209246984</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7225.2519209246984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07">
        <f>VLOOKUP(A63,TRANSPORTE!A5:D117,4,FALSE)</f>
        <v>1540.7830144748382</v>
      </c>
      <c r="M63" s="908"/>
      <c r="N63" s="287">
        <f>K63*L63</f>
        <v>2003.0179188172897</v>
      </c>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2003.0179188172897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127"/>
    </row>
    <row r="80" spans="1:15" ht="15.75" thickBot="1">
      <c r="B80" s="909" t="s">
        <v>953</v>
      </c>
      <c r="C80" s="863"/>
      <c r="D80" s="863"/>
      <c r="E80" s="863"/>
      <c r="F80" s="863"/>
      <c r="G80" s="863"/>
      <c r="H80" s="863"/>
      <c r="I80" s="863"/>
      <c r="J80" s="863"/>
      <c r="K80" s="863"/>
      <c r="L80" s="863"/>
      <c r="M80" s="864"/>
      <c r="N80" s="460">
        <f>SUM(N74:N79)</f>
        <v>15069.662925450248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95717.507476221232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19143.501495244247</v>
      </c>
      <c r="M87" s="856"/>
      <c r="N87" s="51"/>
    </row>
    <row r="88" spans="1:14">
      <c r="B88" s="89" t="s">
        <v>973</v>
      </c>
      <c r="C88" s="90"/>
      <c r="D88" s="90"/>
      <c r="E88" s="90"/>
      <c r="F88" s="90"/>
      <c r="G88" s="90"/>
      <c r="H88" s="90"/>
      <c r="I88" s="87"/>
      <c r="J88" s="88"/>
      <c r="K88" s="304">
        <v>0.05</v>
      </c>
      <c r="L88" s="855">
        <f>N82*K88</f>
        <v>4785.8753738110618</v>
      </c>
      <c r="M88" s="856"/>
      <c r="N88" s="51"/>
    </row>
    <row r="89" spans="1:14" ht="15.75" thickBot="1">
      <c r="B89" s="91" t="s">
        <v>974</v>
      </c>
      <c r="C89" s="92"/>
      <c r="D89" s="92"/>
      <c r="E89" s="92"/>
      <c r="F89" s="92"/>
      <c r="G89" s="92"/>
      <c r="H89" s="92"/>
      <c r="I89" s="93"/>
      <c r="J89" s="94"/>
      <c r="K89" s="305">
        <v>0.05</v>
      </c>
      <c r="L89" s="857">
        <f>N82*K89</f>
        <v>4785.8753738110618</v>
      </c>
      <c r="M89" s="858"/>
      <c r="N89" s="51"/>
    </row>
    <row r="90" spans="1:14" ht="15.75" thickBot="1">
      <c r="B90" s="820" t="s">
        <v>953</v>
      </c>
      <c r="C90" s="821"/>
      <c r="D90" s="821"/>
      <c r="E90" s="821"/>
      <c r="F90" s="821"/>
      <c r="G90" s="821"/>
      <c r="H90" s="821"/>
      <c r="I90" s="821"/>
      <c r="J90" s="821"/>
      <c r="K90" s="821"/>
      <c r="L90" s="821"/>
      <c r="M90" s="822"/>
      <c r="N90" s="52">
        <f>L87+L88+L89</f>
        <v>28715.252242866369</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124432.7597190876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7"/>
      <c r="J36" s="268"/>
      <c r="K36" s="269">
        <f>VLOOKUP(A36,EQUIPOS!A6:D163,4,FALSE)</f>
        <v>9736.1130501754724</v>
      </c>
      <c r="L36" s="270"/>
      <c r="M36" s="271">
        <v>2</v>
      </c>
      <c r="N36" s="272">
        <f>K36/M36</f>
        <v>4868.0565250877362</v>
      </c>
    </row>
    <row r="37" spans="1:14">
      <c r="A37" s="113" t="s">
        <v>303</v>
      </c>
      <c r="B37" s="869" t="str">
        <f>VLOOKUP(A37,EQUIPOS!A7:D154,3,FALSE)</f>
        <v>Retrocargador, pala de 1,1 m3 de capacidad, profundidad de excavación de 4.400 mm y una altura de 5.680 mm</v>
      </c>
      <c r="C37" s="870"/>
      <c r="D37" s="870"/>
      <c r="E37" s="870"/>
      <c r="F37" s="870"/>
      <c r="G37" s="870"/>
      <c r="H37" s="871"/>
      <c r="I37" s="267"/>
      <c r="J37" s="268"/>
      <c r="K37" s="269">
        <f>VLOOKUP(A37,EQUIPOS!A7:D164,4,FALSE)</f>
        <v>188722.55205976407</v>
      </c>
      <c r="L37" s="270"/>
      <c r="M37" s="271">
        <v>10</v>
      </c>
      <c r="N37" s="272">
        <f>K37/M37</f>
        <v>18872.255205976406</v>
      </c>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267"/>
      <c r="J39" s="268"/>
      <c r="K39" s="269"/>
      <c r="L39" s="270"/>
      <c r="M39" s="271"/>
      <c r="N39" s="272"/>
    </row>
    <row r="40" spans="1:14">
      <c r="B40" s="869"/>
      <c r="C40" s="870"/>
      <c r="D40" s="870"/>
      <c r="E40" s="870"/>
      <c r="F40" s="870"/>
      <c r="G40" s="870"/>
      <c r="H40" s="871"/>
      <c r="I40" s="267"/>
      <c r="J40" s="268"/>
      <c r="K40" s="269"/>
      <c r="L40" s="270"/>
      <c r="M40" s="271"/>
      <c r="N40" s="272"/>
    </row>
    <row r="41" spans="1:14">
      <c r="B41" s="869"/>
      <c r="C41" s="870"/>
      <c r="D41" s="870"/>
      <c r="E41" s="870"/>
      <c r="F41" s="870"/>
      <c r="G41" s="870"/>
      <c r="H41" s="871"/>
      <c r="I41" s="267"/>
      <c r="J41" s="268"/>
      <c r="K41" s="269"/>
      <c r="L41" s="270"/>
      <c r="M41" s="271"/>
      <c r="N41" s="272"/>
    </row>
    <row r="42" spans="1:14">
      <c r="B42" s="869"/>
      <c r="C42" s="870"/>
      <c r="D42" s="870"/>
      <c r="E42" s="870"/>
      <c r="F42" s="870"/>
      <c r="G42" s="870"/>
      <c r="H42" s="871"/>
      <c r="I42" s="267"/>
      <c r="J42" s="268"/>
      <c r="K42" s="269"/>
      <c r="L42" s="270"/>
      <c r="M42" s="271"/>
      <c r="N42" s="272"/>
    </row>
    <row r="43" spans="1:14">
      <c r="B43" s="869"/>
      <c r="C43" s="870"/>
      <c r="D43" s="870"/>
      <c r="E43" s="870"/>
      <c r="F43" s="870"/>
      <c r="G43" s="870"/>
      <c r="H43" s="871"/>
      <c r="I43" s="267"/>
      <c r="J43" s="268"/>
      <c r="K43" s="269"/>
      <c r="L43" s="270"/>
      <c r="M43" s="271"/>
      <c r="N43" s="272"/>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0.05</v>
      </c>
      <c r="N46" s="344">
        <f>N80*M46</f>
        <v>301.39325850900497</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24041.704989573147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B63" s="46"/>
      <c r="C63" s="317"/>
      <c r="D63" s="317"/>
      <c r="E63" s="317"/>
      <c r="F63" s="317"/>
      <c r="G63" s="31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6027.8651701800991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30069.570159753246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6013.9140319506496</v>
      </c>
      <c r="M87" s="856"/>
      <c r="N87" s="51"/>
    </row>
    <row r="88" spans="1:14">
      <c r="B88" s="89" t="s">
        <v>973</v>
      </c>
      <c r="C88" s="90"/>
      <c r="D88" s="90"/>
      <c r="E88" s="90"/>
      <c r="F88" s="90"/>
      <c r="G88" s="90"/>
      <c r="H88" s="90"/>
      <c r="I88" s="87"/>
      <c r="J88" s="88"/>
      <c r="K88" s="304">
        <v>0.05</v>
      </c>
      <c r="L88" s="855">
        <f>N82*K88</f>
        <v>1503.4785079876624</v>
      </c>
      <c r="M88" s="856"/>
      <c r="N88" s="51"/>
    </row>
    <row r="89" spans="1:14" ht="15.75" thickBot="1">
      <c r="B89" s="91" t="s">
        <v>974</v>
      </c>
      <c r="C89" s="92"/>
      <c r="D89" s="92"/>
      <c r="E89" s="92"/>
      <c r="F89" s="92"/>
      <c r="G89" s="92"/>
      <c r="H89" s="92"/>
      <c r="I89" s="93"/>
      <c r="J89" s="94"/>
      <c r="K89" s="305">
        <v>0.05</v>
      </c>
      <c r="L89" s="857">
        <f>N82*K89</f>
        <v>1503.4785079876624</v>
      </c>
      <c r="M89" s="858"/>
      <c r="N89" s="51"/>
    </row>
    <row r="90" spans="1:14" ht="15.75" thickBot="1">
      <c r="B90" s="820" t="s">
        <v>953</v>
      </c>
      <c r="C90" s="821"/>
      <c r="D90" s="821"/>
      <c r="E90" s="821"/>
      <c r="F90" s="821"/>
      <c r="G90" s="821"/>
      <c r="H90" s="821"/>
      <c r="I90" s="821"/>
      <c r="J90" s="821"/>
      <c r="K90" s="821"/>
      <c r="L90" s="821"/>
      <c r="M90" s="822"/>
      <c r="N90" s="52">
        <f>L87+L88+L89</f>
        <v>9020.8710479259735</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39090.441207679221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1603</v>
      </c>
      <c r="B36" s="869" t="str">
        <f>VLOOKUP(A36,EQUIPOS!A6:D154,3,FALSE)</f>
        <v>Derretidora de asfalto (crafco o similar)</v>
      </c>
      <c r="C36" s="870"/>
      <c r="D36" s="870"/>
      <c r="E36" s="870"/>
      <c r="F36" s="870"/>
      <c r="G36" s="870"/>
      <c r="H36" s="871"/>
      <c r="I36" s="267"/>
      <c r="J36" s="268"/>
      <c r="K36" s="269">
        <f>VLOOKUP(A36,EQUIPOS!A6:D163,4,FALSE)</f>
        <v>3541.2916204546059</v>
      </c>
      <c r="L36" s="270"/>
      <c r="M36" s="271">
        <v>60</v>
      </c>
      <c r="N36" s="272">
        <f>K36/M36</f>
        <v>59.021527007576765</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60</v>
      </c>
      <c r="N37" s="272">
        <f>K37/M37</f>
        <v>1687.0494010575787</v>
      </c>
    </row>
    <row r="38" spans="1:14">
      <c r="A38" t="s">
        <v>138</v>
      </c>
      <c r="B38" s="869" t="str">
        <f>VLOOKUP(A38,EQUIPOS!A8:D154,3,FALSE)</f>
        <v>Camioneta D-300</v>
      </c>
      <c r="C38" s="870"/>
      <c r="D38" s="870"/>
      <c r="E38" s="870"/>
      <c r="F38" s="870"/>
      <c r="G38" s="870"/>
      <c r="H38" s="871"/>
      <c r="I38" s="267"/>
      <c r="J38" s="268"/>
      <c r="K38" s="269">
        <f>VLOOKUP(A38,EQUIPOS!A8:D165,4,FALSE)</f>
        <v>63895.158175120945</v>
      </c>
      <c r="L38" s="270"/>
      <c r="M38" s="271">
        <v>60</v>
      </c>
      <c r="N38" s="272">
        <f>K38/M38</f>
        <v>1064.9193029186824</v>
      </c>
    </row>
    <row r="39" spans="1:14">
      <c r="B39" s="869"/>
      <c r="C39" s="870"/>
      <c r="D39" s="870"/>
      <c r="E39" s="870"/>
      <c r="F39" s="870"/>
      <c r="G39" s="870"/>
      <c r="H39" s="871"/>
      <c r="I39" s="267"/>
      <c r="J39" s="268"/>
      <c r="K39" s="269"/>
      <c r="L39" s="270"/>
      <c r="M39" s="271"/>
      <c r="N39" s="272"/>
    </row>
    <row r="40" spans="1:14">
      <c r="B40" s="869"/>
      <c r="C40" s="870"/>
      <c r="D40" s="870"/>
      <c r="E40" s="870"/>
      <c r="F40" s="870"/>
      <c r="G40" s="870"/>
      <c r="H40" s="871"/>
      <c r="I40" s="267"/>
      <c r="J40" s="268"/>
      <c r="K40" s="269"/>
      <c r="L40" s="270"/>
      <c r="M40" s="271"/>
      <c r="N40" s="272"/>
    </row>
    <row r="41" spans="1:14">
      <c r="B41" s="869"/>
      <c r="C41" s="870"/>
      <c r="D41" s="870"/>
      <c r="E41" s="870"/>
      <c r="F41" s="870"/>
      <c r="G41" s="870"/>
      <c r="H41" s="871"/>
      <c r="I41" s="267"/>
      <c r="J41" s="268"/>
      <c r="K41" s="269"/>
      <c r="L41" s="270"/>
      <c r="M41" s="271"/>
      <c r="N41" s="272"/>
    </row>
    <row r="42" spans="1:14">
      <c r="B42" s="869"/>
      <c r="C42" s="870"/>
      <c r="D42" s="870"/>
      <c r="E42" s="870"/>
      <c r="F42" s="870"/>
      <c r="G42" s="870"/>
      <c r="H42" s="871"/>
      <c r="I42" s="267"/>
      <c r="J42" s="268"/>
      <c r="K42" s="269"/>
      <c r="L42" s="270"/>
      <c r="M42" s="271"/>
      <c r="N42" s="272"/>
    </row>
    <row r="43" spans="1:14">
      <c r="B43" s="869"/>
      <c r="C43" s="870"/>
      <c r="D43" s="870"/>
      <c r="E43" s="870"/>
      <c r="F43" s="870"/>
      <c r="G43" s="870"/>
      <c r="H43" s="871"/>
      <c r="I43" s="267"/>
      <c r="J43" s="268"/>
      <c r="K43" s="269"/>
      <c r="L43" s="270"/>
      <c r="M43" s="271"/>
      <c r="N43" s="272"/>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0.05</v>
      </c>
      <c r="N46" s="344">
        <f>N80*M46</f>
        <v>24.152836834834165</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2835.1430678186721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2879.580729947219</v>
      </c>
      <c r="N53" s="272">
        <f>K53*M53</f>
        <v>345.54968759366625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4">
        <f>SUM(N53:N57)</f>
        <v>345.54968759366625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B63" s="46"/>
      <c r="C63" s="317"/>
      <c r="D63" s="317"/>
      <c r="E63" s="317"/>
      <c r="F63" s="317"/>
      <c r="G63" s="31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1">
        <f>SUM(N74:N79)</f>
        <v>483.05673669668329</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3663.749492109022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4"/>
      <c r="J86" s="334"/>
      <c r="K86" s="302" t="s">
        <v>970</v>
      </c>
      <c r="L86" s="867" t="s">
        <v>971</v>
      </c>
      <c r="M86" s="868"/>
      <c r="N86" s="303"/>
    </row>
    <row r="87" spans="1:14">
      <c r="B87" s="853" t="s">
        <v>972</v>
      </c>
      <c r="C87" s="854"/>
      <c r="D87" s="854"/>
      <c r="E87" s="854"/>
      <c r="F87" s="854"/>
      <c r="G87" s="854"/>
      <c r="H87" s="854"/>
      <c r="I87" s="87"/>
      <c r="J87" s="88"/>
      <c r="K87" s="304">
        <v>0.2</v>
      </c>
      <c r="L87" s="855">
        <f>N82*K87</f>
        <v>732.74989842180446</v>
      </c>
      <c r="M87" s="856"/>
      <c r="N87" s="51"/>
    </row>
    <row r="88" spans="1:14">
      <c r="B88" s="89" t="s">
        <v>973</v>
      </c>
      <c r="C88" s="90"/>
      <c r="D88" s="90"/>
      <c r="E88" s="90"/>
      <c r="F88" s="90"/>
      <c r="G88" s="90"/>
      <c r="H88" s="90"/>
      <c r="I88" s="87"/>
      <c r="J88" s="88"/>
      <c r="K88" s="304">
        <v>0.05</v>
      </c>
      <c r="L88" s="855">
        <f>N82*K88</f>
        <v>183.18747460545111</v>
      </c>
      <c r="M88" s="856"/>
      <c r="N88" s="51"/>
    </row>
    <row r="89" spans="1:14" ht="15.75" thickBot="1">
      <c r="B89" s="91" t="s">
        <v>974</v>
      </c>
      <c r="C89" s="92"/>
      <c r="D89" s="92"/>
      <c r="E89" s="92"/>
      <c r="F89" s="92"/>
      <c r="G89" s="92"/>
      <c r="H89" s="92"/>
      <c r="I89" s="93"/>
      <c r="J89" s="94"/>
      <c r="K89" s="305">
        <v>0.05</v>
      </c>
      <c r="L89" s="857">
        <f>N82*K89</f>
        <v>183.18747460545111</v>
      </c>
      <c r="M89" s="858"/>
      <c r="N89" s="51"/>
    </row>
    <row r="90" spans="1:14" ht="15.75" thickBot="1">
      <c r="B90" s="820" t="s">
        <v>953</v>
      </c>
      <c r="C90" s="821"/>
      <c r="D90" s="821"/>
      <c r="E90" s="821"/>
      <c r="F90" s="821"/>
      <c r="G90" s="821"/>
      <c r="H90" s="821"/>
      <c r="I90" s="821"/>
      <c r="J90" s="821"/>
      <c r="K90" s="821"/>
      <c r="L90" s="821"/>
      <c r="M90" s="822"/>
      <c r="N90" s="52">
        <f>L87+L88+L89</f>
        <v>1099.1248476327066</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8">
        <f>N82+N90</f>
        <v>4762.8743397417284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1" t="s">
        <v>2221</v>
      </c>
      <c r="C123" s="393"/>
      <c r="D123" s="393"/>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1603</v>
      </c>
      <c r="B36" s="869" t="str">
        <f>VLOOKUP(A36,EQUIPOS!A6:D154,3,FALSE)</f>
        <v>Derretidora de asfalto (crafco o similar)</v>
      </c>
      <c r="C36" s="870"/>
      <c r="D36" s="870"/>
      <c r="E36" s="870"/>
      <c r="F36" s="870"/>
      <c r="G36" s="870"/>
      <c r="H36" s="871"/>
      <c r="I36" s="267"/>
      <c r="J36" s="268"/>
      <c r="K36" s="269">
        <f>VLOOKUP(A36,EQUIPOS!A6:D163,4,FALSE)</f>
        <v>3541.2916204546059</v>
      </c>
      <c r="L36" s="270"/>
      <c r="M36" s="271">
        <v>60</v>
      </c>
      <c r="N36" s="272">
        <f t="shared" ref="N36:N39" si="0">K36/M36</f>
        <v>59.021527007576765</v>
      </c>
    </row>
    <row r="37" spans="1:14">
      <c r="A37" s="113" t="s">
        <v>324</v>
      </c>
      <c r="B37" s="869" t="str">
        <f>VLOOKUP(A37,EQUIPOS!A7:D154,3,FALSE)</f>
        <v xml:space="preserve">Ruteadora </v>
      </c>
      <c r="C37" s="870"/>
      <c r="D37" s="870"/>
      <c r="E37" s="870"/>
      <c r="F37" s="870"/>
      <c r="G37" s="870"/>
      <c r="H37" s="871"/>
      <c r="I37" s="267"/>
      <c r="J37" s="268"/>
      <c r="K37" s="269">
        <f>VLOOKUP(A37,EQUIPOS!A7:D164,4,FALSE)</f>
        <v>6628.2498807092115</v>
      </c>
      <c r="L37" s="270"/>
      <c r="M37" s="271">
        <v>60</v>
      </c>
      <c r="N37" s="272">
        <f t="shared" si="0"/>
        <v>110.47083134515353</v>
      </c>
    </row>
    <row r="38" spans="1:14">
      <c r="A38" t="s">
        <v>176</v>
      </c>
      <c r="B38" s="869" t="str">
        <f>VLOOKUP(A38,EQUIPOS!A8:D154,3,FALSE)</f>
        <v xml:space="preserve">Compresor (barrido y soplado)
</v>
      </c>
      <c r="C38" s="870"/>
      <c r="D38" s="870"/>
      <c r="E38" s="870"/>
      <c r="F38" s="870"/>
      <c r="G38" s="870"/>
      <c r="H38" s="871"/>
      <c r="I38" s="267"/>
      <c r="J38" s="268"/>
      <c r="K38" s="269">
        <f>VLOOKUP(A38,EQUIPOS!A8:D165,4,FALSE)</f>
        <v>101222.96406345472</v>
      </c>
      <c r="L38" s="270"/>
      <c r="M38" s="271">
        <v>60</v>
      </c>
      <c r="N38" s="272">
        <f t="shared" si="0"/>
        <v>1687.0494010575787</v>
      </c>
    </row>
    <row r="39" spans="1:14">
      <c r="A39" t="s">
        <v>138</v>
      </c>
      <c r="B39" s="869" t="str">
        <f>VLOOKUP(A39,EQUIPOS!A9:D154,3,FALSE)</f>
        <v>Camioneta D-300</v>
      </c>
      <c r="C39" s="870"/>
      <c r="D39" s="870"/>
      <c r="E39" s="870"/>
      <c r="F39" s="870"/>
      <c r="G39" s="870"/>
      <c r="H39" s="871"/>
      <c r="I39" s="267"/>
      <c r="J39" s="268"/>
      <c r="K39" s="269">
        <f>VLOOKUP(A39,EQUIPOS!A9:D166,4,FALSE)</f>
        <v>63895.158175120945</v>
      </c>
      <c r="L39" s="270"/>
      <c r="M39" s="271">
        <v>60</v>
      </c>
      <c r="N39" s="272">
        <f t="shared" si="0"/>
        <v>1064.9193029186824</v>
      </c>
    </row>
    <row r="40" spans="1:14">
      <c r="B40" s="869"/>
      <c r="C40" s="870"/>
      <c r="D40" s="870"/>
      <c r="E40" s="870"/>
      <c r="F40" s="870"/>
      <c r="G40" s="870"/>
      <c r="H40" s="871"/>
      <c r="I40" s="267"/>
      <c r="J40" s="268"/>
      <c r="K40" s="269"/>
      <c r="L40" s="270"/>
      <c r="M40" s="271"/>
      <c r="N40" s="272"/>
    </row>
    <row r="41" spans="1:14">
      <c r="B41" s="869"/>
      <c r="C41" s="870"/>
      <c r="D41" s="870"/>
      <c r="E41" s="870"/>
      <c r="F41" s="870"/>
      <c r="G41" s="870"/>
      <c r="H41" s="871"/>
      <c r="I41" s="267"/>
      <c r="J41" s="268"/>
      <c r="K41" s="269"/>
      <c r="L41" s="270"/>
      <c r="M41" s="271"/>
      <c r="N41" s="272"/>
    </row>
    <row r="42" spans="1:14">
      <c r="B42" s="869"/>
      <c r="C42" s="870"/>
      <c r="D42" s="870"/>
      <c r="E42" s="870"/>
      <c r="F42" s="870"/>
      <c r="G42" s="870"/>
      <c r="H42" s="871"/>
      <c r="I42" s="267"/>
      <c r="J42" s="268"/>
      <c r="K42" s="269"/>
      <c r="L42" s="270"/>
      <c r="M42" s="271"/>
      <c r="N42" s="272"/>
    </row>
    <row r="43" spans="1:14">
      <c r="B43" s="869"/>
      <c r="C43" s="870"/>
      <c r="D43" s="870"/>
      <c r="E43" s="870"/>
      <c r="F43" s="870"/>
      <c r="G43" s="870"/>
      <c r="H43" s="871"/>
      <c r="I43" s="267"/>
      <c r="J43" s="268"/>
      <c r="K43" s="269"/>
      <c r="L43" s="270"/>
      <c r="M43" s="271"/>
      <c r="N43" s="272"/>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0.05</v>
      </c>
      <c r="N46" s="344">
        <f>N84*M46</f>
        <v>24.152836834834165</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2945.6138991638254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64933.258434332551</v>
      </c>
      <c r="N53" s="272">
        <f t="shared" ref="N53:N54" si="1">K53*M53</f>
        <v>454.53280904032789</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2879.580729947219</v>
      </c>
      <c r="N54" s="272">
        <f t="shared" si="1"/>
        <v>345.54968759366625</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2"/>
      <c r="C61" s="903"/>
      <c r="D61" s="903"/>
      <c r="E61" s="903"/>
      <c r="F61" s="903"/>
      <c r="G61" s="903"/>
      <c r="H61" s="903"/>
      <c r="I61" s="873"/>
      <c r="J61" s="42"/>
      <c r="K61" s="44"/>
      <c r="L61" s="904"/>
      <c r="M61" s="905"/>
      <c r="N61" s="45"/>
    </row>
    <row r="62" spans="1:14" ht="15.75" thickBot="1">
      <c r="B62" s="820" t="s">
        <v>953</v>
      </c>
      <c r="C62" s="821"/>
      <c r="D62" s="821"/>
      <c r="E62" s="821"/>
      <c r="F62" s="821"/>
      <c r="G62" s="821"/>
      <c r="H62" s="821"/>
      <c r="I62" s="821"/>
      <c r="J62" s="821"/>
      <c r="K62" s="821"/>
      <c r="L62" s="821"/>
      <c r="M62" s="822"/>
      <c r="N62" s="394">
        <f>SUM(N53:N61)</f>
        <v>800.0824966339942</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6" t="s">
        <v>961</v>
      </c>
      <c r="M66" s="885"/>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07">
        <f>VLOOKUP(A67,TRANSPORTE!A6:D120,4,FALSE)</f>
        <v>988.51636113438963</v>
      </c>
      <c r="M67" s="908"/>
      <c r="N67" s="287">
        <f>L67*K67</f>
        <v>6.9196145279407277</v>
      </c>
    </row>
    <row r="68" spans="1:15">
      <c r="B68" s="46"/>
      <c r="C68" s="47"/>
      <c r="D68" s="47"/>
      <c r="E68" s="47"/>
      <c r="F68" s="47"/>
      <c r="G68" s="47"/>
      <c r="H68" s="311"/>
      <c r="I68" s="279"/>
      <c r="J68" s="286"/>
      <c r="K68" s="279"/>
      <c r="L68" s="907"/>
      <c r="M68" s="908"/>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98"/>
      <c r="M72" s="899"/>
      <c r="N72" s="127"/>
    </row>
    <row r="73" spans="1:15" ht="15.75" thickBot="1">
      <c r="B73" s="909" t="s">
        <v>953</v>
      </c>
      <c r="C73" s="863"/>
      <c r="D73" s="863"/>
      <c r="E73" s="863"/>
      <c r="F73" s="863"/>
      <c r="G73" s="863"/>
      <c r="H73" s="863"/>
      <c r="I73" s="863"/>
      <c r="J73" s="863"/>
      <c r="K73" s="863"/>
      <c r="L73" s="863"/>
      <c r="M73" s="864"/>
      <c r="N73" s="104">
        <f>N67+N68+N69+N70+N71</f>
        <v>6.9196145279407277</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9" t="s">
        <v>963</v>
      </c>
      <c r="C77" s="860"/>
      <c r="D77" s="860"/>
      <c r="E77" s="860"/>
      <c r="F77" s="860"/>
      <c r="G77" s="860"/>
      <c r="H77" s="860"/>
      <c r="I77" s="73" t="s">
        <v>964</v>
      </c>
      <c r="J77" s="75" t="s">
        <v>1410</v>
      </c>
      <c r="K77" s="74" t="s">
        <v>966</v>
      </c>
      <c r="L77" s="861" t="s">
        <v>950</v>
      </c>
      <c r="M77" s="862"/>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6"/>
      <c r="C83" s="897"/>
      <c r="D83" s="897"/>
      <c r="E83" s="897"/>
      <c r="F83" s="897"/>
      <c r="G83" s="897"/>
      <c r="H83" s="897"/>
      <c r="I83" s="126"/>
      <c r="J83" s="126"/>
      <c r="K83" s="126"/>
      <c r="L83" s="910"/>
      <c r="M83" s="910"/>
      <c r="N83" s="45"/>
    </row>
    <row r="84" spans="1:14" ht="15.75" thickBot="1">
      <c r="B84" s="909" t="s">
        <v>953</v>
      </c>
      <c r="C84" s="863"/>
      <c r="D84" s="863"/>
      <c r="E84" s="863"/>
      <c r="F84" s="863"/>
      <c r="G84" s="863"/>
      <c r="H84" s="863"/>
      <c r="I84" s="863"/>
      <c r="J84" s="863"/>
      <c r="K84" s="863"/>
      <c r="L84" s="863"/>
      <c r="M84" s="864"/>
      <c r="N84" s="301">
        <f>SUM(N78:N83)</f>
        <v>483.05673669668329</v>
      </c>
    </row>
    <row r="85" spans="1:14" ht="15.75" thickBot="1">
      <c r="B85" s="33"/>
      <c r="C85" s="34"/>
      <c r="D85" s="34"/>
      <c r="E85" s="34"/>
      <c r="F85" s="34"/>
      <c r="G85" s="34"/>
      <c r="H85" s="34"/>
      <c r="I85" s="34"/>
      <c r="J85" s="34"/>
      <c r="K85" s="34"/>
      <c r="L85" s="34"/>
      <c r="M85" s="34"/>
      <c r="N85" s="35"/>
    </row>
    <row r="86" spans="1:14" ht="15.75" thickBot="1">
      <c r="B86" s="820" t="s">
        <v>967</v>
      </c>
      <c r="C86" s="821"/>
      <c r="D86" s="821"/>
      <c r="E86" s="821"/>
      <c r="F86" s="821"/>
      <c r="G86" s="821"/>
      <c r="H86" s="821"/>
      <c r="I86" s="821"/>
      <c r="J86" s="821"/>
      <c r="K86" s="821"/>
      <c r="L86" s="821"/>
      <c r="M86" s="822"/>
      <c r="N86" s="99">
        <f>N48+N62+N73+N84</f>
        <v>4235.6727470224432</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5" t="s">
        <v>969</v>
      </c>
      <c r="C90" s="866"/>
      <c r="D90" s="866"/>
      <c r="E90" s="866"/>
      <c r="F90" s="866"/>
      <c r="G90" s="866"/>
      <c r="H90" s="866"/>
      <c r="I90" s="314"/>
      <c r="J90" s="334"/>
      <c r="K90" s="302" t="s">
        <v>970</v>
      </c>
      <c r="L90" s="867" t="s">
        <v>971</v>
      </c>
      <c r="M90" s="868"/>
      <c r="N90" s="303"/>
    </row>
    <row r="91" spans="1:14">
      <c r="B91" s="853" t="s">
        <v>972</v>
      </c>
      <c r="C91" s="854"/>
      <c r="D91" s="854"/>
      <c r="E91" s="854"/>
      <c r="F91" s="854"/>
      <c r="G91" s="854"/>
      <c r="H91" s="854"/>
      <c r="I91" s="87"/>
      <c r="J91" s="88"/>
      <c r="K91" s="304">
        <v>0.2</v>
      </c>
      <c r="L91" s="855">
        <f>N86*K91</f>
        <v>847.13454940448867</v>
      </c>
      <c r="M91" s="856"/>
      <c r="N91" s="51"/>
    </row>
    <row r="92" spans="1:14">
      <c r="B92" s="89" t="s">
        <v>973</v>
      </c>
      <c r="C92" s="90"/>
      <c r="D92" s="90"/>
      <c r="E92" s="90"/>
      <c r="F92" s="90"/>
      <c r="G92" s="90"/>
      <c r="H92" s="90"/>
      <c r="I92" s="87"/>
      <c r="J92" s="88"/>
      <c r="K92" s="304">
        <v>0.05</v>
      </c>
      <c r="L92" s="855">
        <f>N86*K92</f>
        <v>211.78363735112217</v>
      </c>
      <c r="M92" s="856"/>
      <c r="N92" s="51"/>
    </row>
    <row r="93" spans="1:14" ht="15.75" thickBot="1">
      <c r="B93" s="91" t="s">
        <v>974</v>
      </c>
      <c r="C93" s="92"/>
      <c r="D93" s="92"/>
      <c r="E93" s="92"/>
      <c r="F93" s="92"/>
      <c r="G93" s="92"/>
      <c r="H93" s="92"/>
      <c r="I93" s="93"/>
      <c r="J93" s="94"/>
      <c r="K93" s="305">
        <v>0.05</v>
      </c>
      <c r="L93" s="857">
        <f>N86*K93</f>
        <v>211.78363735112217</v>
      </c>
      <c r="M93" s="858"/>
      <c r="N93" s="51"/>
    </row>
    <row r="94" spans="1:14" ht="15.75" thickBot="1">
      <c r="B94" s="820" t="s">
        <v>953</v>
      </c>
      <c r="C94" s="821"/>
      <c r="D94" s="821"/>
      <c r="E94" s="821"/>
      <c r="F94" s="821"/>
      <c r="G94" s="821"/>
      <c r="H94" s="821"/>
      <c r="I94" s="821"/>
      <c r="J94" s="821"/>
      <c r="K94" s="821"/>
      <c r="L94" s="821"/>
      <c r="M94" s="822"/>
      <c r="N94" s="52">
        <f>L91+L92+L93</f>
        <v>1270.7018241067331</v>
      </c>
    </row>
    <row r="95" spans="1:14" ht="15.75" thickBot="1">
      <c r="B95" s="33"/>
      <c r="C95" s="34"/>
      <c r="D95" s="34"/>
      <c r="E95" s="34"/>
      <c r="F95" s="34"/>
      <c r="G95" s="34"/>
      <c r="H95" s="34"/>
      <c r="I95" s="34"/>
      <c r="J95" s="34"/>
      <c r="K95" s="34"/>
      <c r="L95" s="34"/>
      <c r="M95" s="34"/>
      <c r="N95" s="35"/>
    </row>
    <row r="96" spans="1:14" ht="15.75" thickBot="1">
      <c r="A96" t="s">
        <v>2016</v>
      </c>
      <c r="B96" s="820" t="s">
        <v>975</v>
      </c>
      <c r="C96" s="821"/>
      <c r="D96" s="821"/>
      <c r="E96" s="821"/>
      <c r="F96" s="821"/>
      <c r="G96" s="821"/>
      <c r="H96" s="821"/>
      <c r="I96" s="821"/>
      <c r="J96" s="821"/>
      <c r="K96" s="821"/>
      <c r="L96" s="821"/>
      <c r="M96" s="822"/>
      <c r="N96" s="188">
        <f>N86+N94</f>
        <v>5506.3745711291758</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3" t="s">
        <v>2218</v>
      </c>
      <c r="C113" s="824"/>
      <c r="D113" s="824"/>
      <c r="E113" s="824"/>
      <c r="F113" s="824"/>
      <c r="G113" s="824"/>
      <c r="H113" s="824"/>
      <c r="I113" s="824"/>
      <c r="J113" s="824"/>
      <c r="K113" s="824"/>
      <c r="L113" s="824"/>
      <c r="M113" s="824"/>
      <c r="N113" s="825"/>
    </row>
    <row r="114" spans="2:14" ht="15" customHeight="1">
      <c r="B114" s="823"/>
      <c r="C114" s="824"/>
      <c r="D114" s="824"/>
      <c r="E114" s="824"/>
      <c r="F114" s="824"/>
      <c r="G114" s="824"/>
      <c r="H114" s="824"/>
      <c r="I114" s="824"/>
      <c r="J114" s="824"/>
      <c r="K114" s="824"/>
      <c r="L114" s="824"/>
      <c r="M114" s="824"/>
      <c r="N114" s="825"/>
    </row>
    <row r="115" spans="2:14" ht="30" customHeight="1">
      <c r="B115" s="826" t="s">
        <v>2219</v>
      </c>
      <c r="C115" s="827"/>
      <c r="D115" s="827"/>
      <c r="E115" s="827"/>
      <c r="F115" s="827"/>
      <c r="G115" s="827"/>
      <c r="H115" s="827"/>
      <c r="I115" s="827"/>
      <c r="J115" s="827"/>
      <c r="K115" s="827"/>
      <c r="L115" s="827"/>
      <c r="M115" s="827"/>
      <c r="N115" s="828"/>
    </row>
    <row r="116" spans="2:14">
      <c r="B116" s="826"/>
      <c r="C116" s="827"/>
      <c r="D116" s="827"/>
      <c r="E116" s="827"/>
      <c r="F116" s="827"/>
      <c r="G116" s="827"/>
      <c r="H116" s="827"/>
      <c r="I116" s="827"/>
      <c r="J116" s="827"/>
      <c r="K116" s="827"/>
      <c r="L116" s="827"/>
      <c r="M116" s="827"/>
      <c r="N116" s="828"/>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6"/>
      <c r="K126" s="886"/>
      <c r="L126" s="886"/>
      <c r="M126" s="886"/>
      <c r="N126" s="887"/>
    </row>
    <row r="127" spans="2:14" ht="15.75" thickBot="1">
      <c r="B127" s="261" t="s">
        <v>2221</v>
      </c>
      <c r="C127" s="393"/>
      <c r="D127" s="393"/>
      <c r="E127" s="57"/>
      <c r="F127" s="57"/>
      <c r="G127" s="57"/>
      <c r="H127" s="57"/>
      <c r="I127" s="57"/>
      <c r="J127" s="888"/>
      <c r="K127" s="888"/>
      <c r="L127" s="888"/>
      <c r="M127" s="888"/>
      <c r="N127" s="889"/>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7"/>
      <c r="J36" s="268"/>
      <c r="K36" s="269">
        <f>VLOOKUP(A36,EQUIPOS!A6:D163,4,FALSE)</f>
        <v>3898.0687376668757</v>
      </c>
      <c r="L36" s="270"/>
      <c r="M36" s="271">
        <v>6.25</v>
      </c>
      <c r="N36" s="272">
        <f t="shared" ref="N36:N41" si="0">K36/M36</f>
        <v>623.69099802670007</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50</v>
      </c>
      <c r="N37" s="272">
        <f t="shared" si="0"/>
        <v>2024.4592812690944</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67"/>
      <c r="J38" s="268"/>
      <c r="K38" s="269">
        <f>VLOOKUP(A38,EQUIPOS!A8:D165,4,FALSE)</f>
        <v>30848.677693334397</v>
      </c>
      <c r="L38" s="270"/>
      <c r="M38" s="271">
        <v>3.75</v>
      </c>
      <c r="N38" s="272">
        <f t="shared" si="0"/>
        <v>8226.3140515558389</v>
      </c>
    </row>
    <row r="39" spans="1:14">
      <c r="A39" t="s">
        <v>228</v>
      </c>
      <c r="B39" s="869" t="str">
        <f>VLOOKUP(A39,EQUIPOS!A9:D154,3,FALSE)</f>
        <v xml:space="preserve">Formaleta metálica (concreto hidráulico)
</v>
      </c>
      <c r="C39" s="870"/>
      <c r="D39" s="870"/>
      <c r="E39" s="870"/>
      <c r="F39" s="870"/>
      <c r="G39" s="870"/>
      <c r="H39" s="871"/>
      <c r="I39" s="267"/>
      <c r="J39" s="268"/>
      <c r="K39" s="269">
        <f>VLOOKUP(A39,EQUIPOS!A9:D166,4,FALSE)</f>
        <v>5227.6209635282275</v>
      </c>
      <c r="L39" s="270"/>
      <c r="M39" s="271">
        <v>6.25</v>
      </c>
      <c r="N39" s="272">
        <f t="shared" si="0"/>
        <v>836.41935416451645</v>
      </c>
    </row>
    <row r="40" spans="1:14">
      <c r="A40" t="s">
        <v>301</v>
      </c>
      <c r="B40" s="869" t="str">
        <f>VLOOKUP(A40,EQUIPOS!A10:D154,3,FALSE)</f>
        <v>Regla vibratoria, de longitud de 3 a 5 m, motor de 3600 rpm, potencia 6 HP</v>
      </c>
      <c r="C40" s="870"/>
      <c r="D40" s="870"/>
      <c r="E40" s="870"/>
      <c r="F40" s="870"/>
      <c r="G40" s="870"/>
      <c r="H40" s="871"/>
      <c r="I40" s="267"/>
      <c r="J40" s="268"/>
      <c r="K40" s="269">
        <f>VLOOKUP(A40,EQUIPOS!A10:D167,4,FALSE)</f>
        <v>9582.8103826233255</v>
      </c>
      <c r="L40" s="270"/>
      <c r="M40" s="271">
        <v>6.25</v>
      </c>
      <c r="N40" s="272">
        <f t="shared" si="0"/>
        <v>1533.2496612197322</v>
      </c>
    </row>
    <row r="41" spans="1:14">
      <c r="A41" t="s">
        <v>363</v>
      </c>
      <c r="B41" s="869" t="str">
        <f>VLOOKUP(A41,EQUIPOS!A11:D155,3,FALSE)</f>
        <v>Vibrador de concreto, Motor de 3 hp a 18.000 rpm Mangueras de 4 mt</v>
      </c>
      <c r="C41" s="870"/>
      <c r="D41" s="870"/>
      <c r="E41" s="870"/>
      <c r="F41" s="870"/>
      <c r="G41" s="870"/>
      <c r="H41" s="871"/>
      <c r="I41" s="267"/>
      <c r="J41" s="268"/>
      <c r="K41" s="269">
        <f>VLOOKUP(A41,EQUIPOS!A11:D168,4,FALSE)</f>
        <v>9847.6058993043061</v>
      </c>
      <c r="L41" s="270"/>
      <c r="M41" s="271">
        <v>6.25</v>
      </c>
      <c r="N41" s="272">
        <f t="shared" si="0"/>
        <v>1575.6169438886891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N83*M46</f>
        <v>1089.639417228816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15909.389707353388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6671.2711741995226</v>
      </c>
      <c r="N53" s="272">
        <f>K53*M53</f>
        <v>40923.306971362807</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4904.1285497974022</v>
      </c>
      <c r="N54" s="272">
        <f>K54*M54</f>
        <v>1816.3439073323714</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1692.159371815078</v>
      </c>
      <c r="N55" s="272">
        <f>K55*M55</f>
        <v>1880.1770797945312</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5822.9531822446097</v>
      </c>
      <c r="N56" s="272">
        <f>K56*M56</f>
        <v>6469.9479802717888</v>
      </c>
    </row>
    <row r="57" spans="1:14">
      <c r="A57" s="144" t="s">
        <v>778</v>
      </c>
      <c r="B57" s="902" t="str">
        <f>VLOOKUP(A57,MATERIALES!A7:D373,3,FALSE)</f>
        <v>Antisol blanco (presentación 20 kg)</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11" t="str">
        <f>VLOOKUP(A57,MATERIALES!A11:D649,2,FALSE)</f>
        <v>kg</v>
      </c>
      <c r="K57" s="44">
        <v>1.1200000000000001</v>
      </c>
      <c r="L57" s="907">
        <f>VLOOKUP(A57,MATERIALES!A4:D373,4,FALSE)</f>
        <v>8113.153160115462</v>
      </c>
      <c r="M57" s="908"/>
      <c r="N57" s="272">
        <f>K57*L57</f>
        <v>9086.7315393293175</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745681.58730558213</v>
      </c>
      <c r="N58" s="272">
        <f>K58*M58</f>
        <v>753138.40317863796</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0" t="s">
        <v>953</v>
      </c>
      <c r="C61" s="821"/>
      <c r="D61" s="821"/>
      <c r="E61" s="821"/>
      <c r="F61" s="821"/>
      <c r="G61" s="821"/>
      <c r="H61" s="821"/>
      <c r="I61" s="821"/>
      <c r="J61" s="821"/>
      <c r="K61" s="821"/>
      <c r="L61" s="821"/>
      <c r="M61" s="822"/>
      <c r="N61" s="394">
        <f>SUM(N53:N60)</f>
        <v>813314.91065672878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6" t="s">
        <v>961</v>
      </c>
      <c r="M65" s="885"/>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7">
        <f>VLOOKUP(A66,TRANSPORTE!A5:D117,4,FALSE)</f>
        <v>988.51636113438963</v>
      </c>
      <c r="M66" s="908"/>
      <c r="N66" s="287">
        <f>K66*L66</f>
        <v>998.40152474573358</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f>N66+N67+N68+N69+N70</f>
        <v>998.40152474573358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6"/>
      <c r="C82" s="897"/>
      <c r="D82" s="897"/>
      <c r="E82" s="897"/>
      <c r="F82" s="897"/>
      <c r="G82" s="897"/>
      <c r="H82" s="897"/>
      <c r="I82" s="126"/>
      <c r="J82" s="126"/>
      <c r="K82" s="126"/>
      <c r="L82" s="910"/>
      <c r="M82" s="910"/>
      <c r="N82" s="127"/>
    </row>
    <row r="83" spans="1:14" ht="15.75" thickBot="1">
      <c r="B83" s="909" t="s">
        <v>953</v>
      </c>
      <c r="C83" s="863"/>
      <c r="D83" s="863"/>
      <c r="E83" s="863"/>
      <c r="F83" s="863"/>
      <c r="G83" s="863"/>
      <c r="H83" s="863"/>
      <c r="I83" s="863"/>
      <c r="J83" s="863"/>
      <c r="K83" s="863"/>
      <c r="L83" s="863"/>
      <c r="M83" s="864"/>
      <c r="N83" s="460">
        <f>SUM(N77:N82)</f>
        <v>10896.394172288159</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N48+N61+N72+N83</f>
        <v>841119.09606111608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4"/>
      <c r="J89" s="334"/>
      <c r="K89" s="302" t="s">
        <v>970</v>
      </c>
      <c r="L89" s="867" t="s">
        <v>971</v>
      </c>
      <c r="M89" s="868"/>
      <c r="N89" s="303"/>
    </row>
    <row r="90" spans="1:14">
      <c r="B90" s="853" t="s">
        <v>972</v>
      </c>
      <c r="C90" s="854"/>
      <c r="D90" s="854"/>
      <c r="E90" s="854"/>
      <c r="F90" s="854"/>
      <c r="G90" s="854"/>
      <c r="H90" s="854"/>
      <c r="I90" s="87"/>
      <c r="J90" s="88"/>
      <c r="K90" s="304">
        <v>0.2</v>
      </c>
      <c r="L90" s="855">
        <f>N85*K90</f>
        <v>168223.81921222323</v>
      </c>
      <c r="M90" s="856"/>
      <c r="N90" s="51"/>
    </row>
    <row r="91" spans="1:14">
      <c r="B91" s="89" t="s">
        <v>973</v>
      </c>
      <c r="C91" s="90"/>
      <c r="D91" s="90"/>
      <c r="E91" s="90"/>
      <c r="F91" s="90"/>
      <c r="G91" s="90"/>
      <c r="H91" s="90"/>
      <c r="I91" s="87"/>
      <c r="J91" s="88"/>
      <c r="K91" s="304">
        <v>0.05</v>
      </c>
      <c r="L91" s="855">
        <f>N85*K91</f>
        <v>42055.954803055807</v>
      </c>
      <c r="M91" s="856"/>
      <c r="N91" s="51"/>
    </row>
    <row r="92" spans="1:14" ht="15.75" thickBot="1">
      <c r="B92" s="91" t="s">
        <v>974</v>
      </c>
      <c r="C92" s="92"/>
      <c r="D92" s="92"/>
      <c r="E92" s="92"/>
      <c r="F92" s="92"/>
      <c r="G92" s="92"/>
      <c r="H92" s="92"/>
      <c r="I92" s="93"/>
      <c r="J92" s="94"/>
      <c r="K92" s="305">
        <v>0.05</v>
      </c>
      <c r="L92" s="857">
        <f>N85*K92</f>
        <v>42055.954803055807</v>
      </c>
      <c r="M92" s="858"/>
      <c r="N92" s="51"/>
    </row>
    <row r="93" spans="1:14" ht="15.75" thickBot="1">
      <c r="B93" s="820" t="s">
        <v>953</v>
      </c>
      <c r="C93" s="821"/>
      <c r="D93" s="821"/>
      <c r="E93" s="821"/>
      <c r="F93" s="821"/>
      <c r="G93" s="821"/>
      <c r="H93" s="821"/>
      <c r="I93" s="821"/>
      <c r="J93" s="821"/>
      <c r="K93" s="821"/>
      <c r="L93" s="821"/>
      <c r="M93" s="822"/>
      <c r="N93" s="52">
        <f>L90+L91+L92</f>
        <v>252335.72881833481</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8">
        <f>N85+N93</f>
        <v>1093454.824879451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3" t="s">
        <v>2218</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2219</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6"/>
      <c r="K125" s="886"/>
      <c r="L125" s="886"/>
      <c r="M125" s="886"/>
      <c r="N125" s="887"/>
    </row>
    <row r="126" spans="2:14" ht="15.75" customHeight="1" thickBot="1">
      <c r="B126" s="261" t="s">
        <v>2221</v>
      </c>
      <c r="C126" s="393"/>
      <c r="D126" s="393"/>
      <c r="E126" s="57"/>
      <c r="F126" s="57"/>
      <c r="G126" s="57"/>
      <c r="H126" s="57"/>
      <c r="I126" s="57"/>
      <c r="J126" s="888"/>
      <c r="K126" s="888"/>
      <c r="L126" s="888"/>
      <c r="M126" s="888"/>
      <c r="N126" s="889"/>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5.75" hidden="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7"/>
      <c r="J36" s="268"/>
      <c r="K36" s="269">
        <f>VLOOKUP(A36,EQUIPOS!A6:D163,4,FALSE)</f>
        <v>3898.0687376668757</v>
      </c>
      <c r="L36" s="270"/>
      <c r="M36" s="271">
        <v>6.25</v>
      </c>
      <c r="N36" s="272">
        <f t="shared" ref="N36:N41" si="0">K36/M36</f>
        <v>623.69099802670007</v>
      </c>
    </row>
    <row r="37" spans="1:14">
      <c r="A37" s="113" t="s">
        <v>176</v>
      </c>
      <c r="B37" s="869" t="str">
        <f>VLOOKUP(A37,EQUIPOS!A7:D154,3,FALSE)</f>
        <v xml:space="preserve">Compresor (barrido y soplado)
</v>
      </c>
      <c r="C37" s="870"/>
      <c r="D37" s="870"/>
      <c r="E37" s="870"/>
      <c r="F37" s="870"/>
      <c r="G37" s="870"/>
      <c r="H37" s="871"/>
      <c r="I37" s="267"/>
      <c r="J37" s="268"/>
      <c r="K37" s="269">
        <f>VLOOKUP(A37,EQUIPOS!A7:D164,4,FALSE)</f>
        <v>101222.96406345472</v>
      </c>
      <c r="L37" s="270"/>
      <c r="M37" s="271">
        <v>50</v>
      </c>
      <c r="N37" s="272">
        <f t="shared" si="0"/>
        <v>2024.4592812690944</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67"/>
      <c r="J38" s="268"/>
      <c r="K38" s="269">
        <f>VLOOKUP(A38,EQUIPOS!A8:D165,4,FALSE)</f>
        <v>30848.677693334397</v>
      </c>
      <c r="L38" s="270"/>
      <c r="M38" s="271">
        <v>3.75</v>
      </c>
      <c r="N38" s="272">
        <f t="shared" si="0"/>
        <v>8226.3140515558389</v>
      </c>
    </row>
    <row r="39" spans="1:14">
      <c r="A39" t="s">
        <v>228</v>
      </c>
      <c r="B39" s="869" t="str">
        <f>VLOOKUP(A39,EQUIPOS!A9:D154,3,FALSE)</f>
        <v xml:space="preserve">Formaleta metálica (concreto hidráulico)
</v>
      </c>
      <c r="C39" s="870"/>
      <c r="D39" s="870"/>
      <c r="E39" s="870"/>
      <c r="F39" s="870"/>
      <c r="G39" s="870"/>
      <c r="H39" s="871"/>
      <c r="I39" s="267"/>
      <c r="J39" s="268"/>
      <c r="K39" s="269">
        <f>VLOOKUP(A39,EQUIPOS!A9:D166,4,FALSE)</f>
        <v>5227.6209635282275</v>
      </c>
      <c r="L39" s="270"/>
      <c r="M39" s="271">
        <v>6.25</v>
      </c>
      <c r="N39" s="272">
        <f t="shared" si="0"/>
        <v>836.41935416451645</v>
      </c>
    </row>
    <row r="40" spans="1:14">
      <c r="A40" t="s">
        <v>301</v>
      </c>
      <c r="B40" s="869" t="str">
        <f>VLOOKUP(A40,EQUIPOS!A10:D154,3,FALSE)</f>
        <v>Regla vibratoria, de longitud de 3 a 5 m, motor de 3600 rpm, potencia 6 HP</v>
      </c>
      <c r="C40" s="870"/>
      <c r="D40" s="870"/>
      <c r="E40" s="870"/>
      <c r="F40" s="870"/>
      <c r="G40" s="870"/>
      <c r="H40" s="871"/>
      <c r="I40" s="267"/>
      <c r="J40" s="268"/>
      <c r="K40" s="269">
        <f>VLOOKUP(A40,EQUIPOS!A10:D167,4,FALSE)</f>
        <v>9582.8103826233255</v>
      </c>
      <c r="L40" s="270"/>
      <c r="M40" s="271">
        <v>6.25</v>
      </c>
      <c r="N40" s="272">
        <f t="shared" si="0"/>
        <v>1533.2496612197322</v>
      </c>
    </row>
    <row r="41" spans="1:14">
      <c r="A41" t="s">
        <v>363</v>
      </c>
      <c r="B41" s="869" t="str">
        <f>VLOOKUP(A41,EQUIPOS!A11:D155,3,FALSE)</f>
        <v>Vibrador de concreto, Motor de 3 hp a 18.000 rpm Mangueras de 4 mt</v>
      </c>
      <c r="C41" s="870"/>
      <c r="D41" s="870"/>
      <c r="E41" s="870"/>
      <c r="F41" s="870"/>
      <c r="G41" s="870"/>
      <c r="H41" s="871"/>
      <c r="I41" s="267"/>
      <c r="J41" s="268"/>
      <c r="K41" s="269">
        <f>VLOOKUP(A41,EQUIPOS!A11:D168,4,FALSE)</f>
        <v>9847.6058993043061</v>
      </c>
      <c r="L41" s="270"/>
      <c r="M41" s="271">
        <v>6.25</v>
      </c>
      <c r="N41" s="272">
        <f t="shared" si="0"/>
        <v>1575.6169438886891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69"/>
      <c r="C44" s="870"/>
      <c r="D44" s="870"/>
      <c r="E44" s="870"/>
      <c r="F44" s="870"/>
      <c r="G44" s="870"/>
      <c r="H44" s="871"/>
      <c r="I44" s="872"/>
      <c r="J44" s="873"/>
      <c r="K44" s="269"/>
      <c r="L44" s="874"/>
      <c r="M44" s="875"/>
      <c r="N44" s="272"/>
    </row>
    <row r="45" spans="1:14">
      <c r="B45" s="869"/>
      <c r="C45" s="870"/>
      <c r="D45" s="870"/>
      <c r="E45" s="876"/>
      <c r="F45" s="870"/>
      <c r="G45" s="870"/>
      <c r="H45" s="871"/>
      <c r="I45" s="36"/>
      <c r="J45" s="37"/>
      <c r="K45" s="274"/>
      <c r="L45" s="276"/>
      <c r="M45" s="277"/>
      <c r="N45" s="278"/>
    </row>
    <row r="46" spans="1:14">
      <c r="B46" s="877" t="s">
        <v>952</v>
      </c>
      <c r="C46" s="878"/>
      <c r="D46" s="878"/>
      <c r="E46" s="38"/>
      <c r="F46" s="39"/>
      <c r="G46" s="39"/>
      <c r="H46" s="40"/>
      <c r="I46" s="36"/>
      <c r="J46" s="37"/>
      <c r="K46" s="279"/>
      <c r="L46" s="276"/>
      <c r="M46" s="401">
        <v>0.1</v>
      </c>
      <c r="N46" s="344">
        <f>N83*M46</f>
        <v>1089.639417228816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SUM(N36:N47)</f>
        <v>15909.389707353388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6671.2711741995226</v>
      </c>
      <c r="N53" s="272">
        <f>K53*M53</f>
        <v>40923.306971362807</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17570.702471889366</v>
      </c>
      <c r="N54" s="272">
        <f>K54*M54</f>
        <v>19679.186768516091</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4904.1285497974022</v>
      </c>
      <c r="N55" s="272">
        <f>K55*M55</f>
        <v>1816.3439073323714</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1692.159371815078</v>
      </c>
      <c r="N56" s="272">
        <f>K56*M56</f>
        <v>1880.1770797945312</v>
      </c>
    </row>
    <row r="57" spans="1:14">
      <c r="A57" s="144" t="s">
        <v>646</v>
      </c>
      <c r="B57" s="902" t="str">
        <f>VLOOKUP(A57,MATERIALES!A7:D373,3,FALSE)</f>
        <v>Sello de silicona o sellador autonivelante</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11" t="s">
        <v>144</v>
      </c>
      <c r="K57" s="44">
        <v>1.1111111111111112</v>
      </c>
      <c r="L57" s="907">
        <f>VLOOKUP(A57,MATERIALES!A4:D373,4,FALSE)</f>
        <v>5822.9531822446097</v>
      </c>
      <c r="M57" s="908"/>
      <c r="N57" s="272">
        <f>K57*L57</f>
        <v>6469.9479802717888</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8113.153160115462</v>
      </c>
      <c r="N58" s="272">
        <f>K58*M58</f>
        <v>9086.7315393293175</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745681.58730558213</v>
      </c>
      <c r="N59" s="272">
        <f>K59*M59</f>
        <v>753138.40317863796</v>
      </c>
    </row>
    <row r="60" spans="1:14" ht="15.75" thickBot="1">
      <c r="B60" s="309"/>
      <c r="C60" s="310"/>
      <c r="D60" s="310"/>
      <c r="E60" s="310"/>
      <c r="F60" s="310"/>
      <c r="G60" s="310"/>
      <c r="H60" s="310"/>
      <c r="I60" s="310"/>
      <c r="J60" s="126"/>
      <c r="K60" s="126"/>
      <c r="L60" s="325"/>
      <c r="M60" s="324"/>
      <c r="N60" s="127"/>
    </row>
    <row r="61" spans="1:14" ht="15.75" thickBot="1">
      <c r="B61" s="820" t="s">
        <v>953</v>
      </c>
      <c r="C61" s="821"/>
      <c r="D61" s="821"/>
      <c r="E61" s="821"/>
      <c r="F61" s="821"/>
      <c r="G61" s="821"/>
      <c r="H61" s="821"/>
      <c r="I61" s="821"/>
      <c r="J61" s="821"/>
      <c r="K61" s="821"/>
      <c r="L61" s="821"/>
      <c r="M61" s="822"/>
      <c r="N61" s="394">
        <f>SUM(N53:N60)</f>
        <v>832994.09742524487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6" t="s">
        <v>961</v>
      </c>
      <c r="M65" s="885"/>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7">
        <f>VLOOKUP(A66,TRANSPORTE!A5:D117,4,FALSE)</f>
        <v>988.51636113438963</v>
      </c>
      <c r="M66" s="908"/>
      <c r="N66" s="287">
        <f>K66*L66</f>
        <v>998.40152474573358</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f>N66+N67+N68+N69+N70</f>
        <v>998.40152474573358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6"/>
      <c r="C82" s="897"/>
      <c r="D82" s="897"/>
      <c r="E82" s="897"/>
      <c r="F82" s="897"/>
      <c r="G82" s="897"/>
      <c r="H82" s="897"/>
      <c r="I82" s="126"/>
      <c r="J82" s="126"/>
      <c r="K82" s="126"/>
      <c r="L82" s="910"/>
      <c r="M82" s="910"/>
      <c r="N82" s="45"/>
    </row>
    <row r="83" spans="1:14" ht="15.75" thickBot="1">
      <c r="B83" s="909" t="s">
        <v>953</v>
      </c>
      <c r="C83" s="863"/>
      <c r="D83" s="863"/>
      <c r="E83" s="863"/>
      <c r="F83" s="863"/>
      <c r="G83" s="863"/>
      <c r="H83" s="863"/>
      <c r="I83" s="863"/>
      <c r="J83" s="863"/>
      <c r="K83" s="863"/>
      <c r="L83" s="863"/>
      <c r="M83" s="864"/>
      <c r="N83" s="301">
        <f>SUM(N77:N82)</f>
        <v>10896.394172288159</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N48+N61+N72+N83</f>
        <v>860798.28282963217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4"/>
      <c r="J89" s="334"/>
      <c r="K89" s="302" t="s">
        <v>970</v>
      </c>
      <c r="L89" s="867" t="s">
        <v>971</v>
      </c>
      <c r="M89" s="868"/>
      <c r="N89" s="303"/>
    </row>
    <row r="90" spans="1:14">
      <c r="B90" s="853" t="s">
        <v>972</v>
      </c>
      <c r="C90" s="854"/>
      <c r="D90" s="854"/>
      <c r="E90" s="854"/>
      <c r="F90" s="854"/>
      <c r="G90" s="854"/>
      <c r="H90" s="854"/>
      <c r="I90" s="87"/>
      <c r="J90" s="88"/>
      <c r="K90" s="304">
        <v>0.2</v>
      </c>
      <c r="L90" s="855">
        <f>N85*K90</f>
        <v>172159.65656592645</v>
      </c>
      <c r="M90" s="856"/>
      <c r="N90" s="51"/>
    </row>
    <row r="91" spans="1:14">
      <c r="B91" s="89" t="s">
        <v>973</v>
      </c>
      <c r="C91" s="90"/>
      <c r="D91" s="90"/>
      <c r="E91" s="90"/>
      <c r="F91" s="90"/>
      <c r="G91" s="90"/>
      <c r="H91" s="90"/>
      <c r="I91" s="87"/>
      <c r="J91" s="88"/>
      <c r="K91" s="304">
        <v>0.05</v>
      </c>
      <c r="L91" s="855">
        <f>N85*K91</f>
        <v>43039.914141481611</v>
      </c>
      <c r="M91" s="856"/>
      <c r="N91" s="51"/>
    </row>
    <row r="92" spans="1:14" ht="15.75" thickBot="1">
      <c r="B92" s="91" t="s">
        <v>974</v>
      </c>
      <c r="C92" s="92"/>
      <c r="D92" s="92"/>
      <c r="E92" s="92"/>
      <c r="F92" s="92"/>
      <c r="G92" s="92"/>
      <c r="H92" s="92"/>
      <c r="I92" s="93"/>
      <c r="J92" s="94"/>
      <c r="K92" s="305">
        <v>0.05</v>
      </c>
      <c r="L92" s="857">
        <f>N85*K92</f>
        <v>43039.914141481611</v>
      </c>
      <c r="M92" s="858"/>
      <c r="N92" s="51"/>
    </row>
    <row r="93" spans="1:14" ht="15.75" thickBot="1">
      <c r="B93" s="820" t="s">
        <v>953</v>
      </c>
      <c r="C93" s="821"/>
      <c r="D93" s="821"/>
      <c r="E93" s="821"/>
      <c r="F93" s="821"/>
      <c r="G93" s="821"/>
      <c r="H93" s="821"/>
      <c r="I93" s="821"/>
      <c r="J93" s="821"/>
      <c r="K93" s="821"/>
      <c r="L93" s="821"/>
      <c r="M93" s="822"/>
      <c r="N93" s="52">
        <f>L90+L91+L92</f>
        <v>258239.4848488897</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8">
        <f>N85+N93</f>
        <v>1119037.7676785218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3" t="s">
        <v>2218</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2219</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6"/>
      <c r="K125" s="886"/>
      <c r="L125" s="886"/>
      <c r="M125" s="886"/>
      <c r="N125" s="887"/>
    </row>
    <row r="126" spans="2:14" ht="15.75" customHeight="1" thickBot="1">
      <c r="B126" s="261" t="s">
        <v>2221</v>
      </c>
      <c r="C126" s="393"/>
      <c r="D126" s="393"/>
      <c r="E126" s="57"/>
      <c r="F126" s="57"/>
      <c r="G126" s="57"/>
      <c r="H126" s="57"/>
      <c r="I126" s="57"/>
      <c r="J126" s="888"/>
      <c r="K126" s="888"/>
      <c r="L126" s="888"/>
      <c r="M126" s="888"/>
      <c r="N126" s="889"/>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29.25" customHeight="1" thickBot="1">
      <c r="A31" s="157" t="s">
        <v>1845</v>
      </c>
      <c r="B31" s="80" t="s">
        <v>1093</v>
      </c>
      <c r="C31" s="962" t="s">
        <v>1625</v>
      </c>
      <c r="D31" s="963"/>
      <c r="E31" s="963"/>
      <c r="F31" s="963"/>
      <c r="G31" s="963"/>
      <c r="H31" s="963"/>
      <c r="I31" s="963"/>
      <c r="J31" s="963"/>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0"/>
      <c r="F40" s="870"/>
      <c r="G40" s="870"/>
      <c r="H40" s="871"/>
      <c r="I40" s="36"/>
      <c r="J40" s="37"/>
      <c r="K40" s="269"/>
      <c r="L40" s="276"/>
      <c r="M40" s="277"/>
      <c r="N40" s="272"/>
    </row>
    <row r="41" spans="1:14">
      <c r="B41" s="320"/>
      <c r="C41" s="321"/>
      <c r="D41" s="321"/>
      <c r="E41" s="321"/>
      <c r="F41" s="323"/>
      <c r="G41" s="323"/>
      <c r="H41" s="125"/>
      <c r="I41" s="36"/>
      <c r="J41" s="37"/>
      <c r="K41" s="274"/>
      <c r="L41" s="276"/>
      <c r="M41" s="277"/>
      <c r="N41" s="278"/>
    </row>
    <row r="42" spans="1:14">
      <c r="B42" s="877"/>
      <c r="C42" s="878"/>
      <c r="D42" s="878"/>
      <c r="E42" s="38"/>
      <c r="F42" s="39"/>
      <c r="G42" s="39"/>
      <c r="H42" s="40"/>
      <c r="I42" s="36"/>
      <c r="J42" s="37"/>
      <c r="K42" s="279"/>
      <c r="L42" s="276"/>
      <c r="M42" s="401"/>
      <c r="N42" s="344"/>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5" t="s">
        <v>945</v>
      </c>
      <c r="K48" s="85" t="s">
        <v>946</v>
      </c>
      <c r="L48" s="901" t="s">
        <v>955</v>
      </c>
      <c r="M48" s="900"/>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1066.5528315739216</v>
      </c>
      <c r="N49" s="272">
        <f>K49*M49</f>
        <v>1066.5528315739216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SUM(N49:N53)</f>
        <v>1066.5528315739216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311"/>
      <c r="I60" s="279"/>
      <c r="J60" s="286"/>
      <c r="K60" s="279"/>
      <c r="L60" s="907"/>
      <c r="M60" s="90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N44+N54+N65+N76</f>
        <v>1066.5528315739216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213.31056631478432</v>
      </c>
      <c r="M83" s="856"/>
      <c r="N83" s="51"/>
    </row>
    <row r="84" spans="1:14">
      <c r="B84" s="89" t="s">
        <v>973</v>
      </c>
      <c r="C84" s="90"/>
      <c r="D84" s="90"/>
      <c r="E84" s="90"/>
      <c r="F84" s="90"/>
      <c r="G84" s="90"/>
      <c r="H84" s="90"/>
      <c r="I84" s="87"/>
      <c r="J84" s="88"/>
      <c r="K84" s="304">
        <v>0.05</v>
      </c>
      <c r="L84" s="855">
        <f>N78*K84</f>
        <v>53.327641578696081</v>
      </c>
      <c r="M84" s="856"/>
      <c r="N84" s="51"/>
    </row>
    <row r="85" spans="1:14" ht="15.75" thickBot="1">
      <c r="B85" s="91" t="s">
        <v>974</v>
      </c>
      <c r="C85" s="92"/>
      <c r="D85" s="92"/>
      <c r="E85" s="92"/>
      <c r="F85" s="92"/>
      <c r="G85" s="92"/>
      <c r="H85" s="92"/>
      <c r="I85" s="93"/>
      <c r="J85" s="94"/>
      <c r="K85" s="305">
        <v>0.05</v>
      </c>
      <c r="L85" s="857">
        <f>N78*K85</f>
        <v>53.327641578696081</v>
      </c>
      <c r="M85" s="858"/>
      <c r="N85" s="51"/>
    </row>
    <row r="86" spans="1:14" ht="15.75" thickBot="1">
      <c r="B86" s="820" t="s">
        <v>953</v>
      </c>
      <c r="C86" s="821"/>
      <c r="D86" s="821"/>
      <c r="E86" s="821"/>
      <c r="F86" s="821"/>
      <c r="G86" s="821"/>
      <c r="H86" s="821"/>
      <c r="I86" s="821"/>
      <c r="J86" s="821"/>
      <c r="K86" s="821"/>
      <c r="L86" s="821"/>
      <c r="M86" s="822"/>
      <c r="N86" s="52">
        <f>L83+L84+L85</f>
        <v>319.9658494721765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1386.5186810460982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9.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1" t="s">
        <v>2221</v>
      </c>
      <c r="C119" s="393"/>
      <c r="D119" s="393"/>
      <c r="E119" s="57"/>
      <c r="F119" s="57"/>
      <c r="G119" s="57"/>
      <c r="H119" s="57"/>
      <c r="I119" s="57"/>
      <c r="J119" s="888"/>
      <c r="K119" s="888"/>
      <c r="L119" s="888"/>
      <c r="M119" s="888"/>
      <c r="N119" s="88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29.25" customHeight="1" thickBot="1">
      <c r="A31" t="s">
        <v>1845</v>
      </c>
      <c r="B31" s="80" t="s">
        <v>1626</v>
      </c>
      <c r="C31" s="962" t="s">
        <v>2040</v>
      </c>
      <c r="D31" s="963"/>
      <c r="E31" s="963"/>
      <c r="F31" s="963"/>
      <c r="G31" s="963"/>
      <c r="H31" s="963"/>
      <c r="I31" s="963"/>
      <c r="J31" s="963"/>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0"/>
      <c r="F40" s="870"/>
      <c r="G40" s="870"/>
      <c r="H40" s="871"/>
      <c r="I40" s="36"/>
      <c r="J40" s="37"/>
      <c r="K40" s="269"/>
      <c r="L40" s="276"/>
      <c r="M40" s="277"/>
      <c r="N40" s="272"/>
    </row>
    <row r="41" spans="1:14">
      <c r="B41" s="320"/>
      <c r="C41" s="321"/>
      <c r="D41" s="321"/>
      <c r="E41" s="321"/>
      <c r="F41" s="323"/>
      <c r="G41" s="323"/>
      <c r="H41" s="125"/>
      <c r="I41" s="36"/>
      <c r="J41" s="37"/>
      <c r="K41" s="274"/>
      <c r="L41" s="276"/>
      <c r="M41" s="277"/>
      <c r="N41" s="278"/>
    </row>
    <row r="42" spans="1:14">
      <c r="B42" s="877"/>
      <c r="C42" s="878"/>
      <c r="D42" s="878"/>
      <c r="E42" s="38"/>
      <c r="F42" s="39"/>
      <c r="G42" s="39"/>
      <c r="H42" s="40"/>
      <c r="I42" s="36"/>
      <c r="J42" s="37"/>
      <c r="K42" s="279"/>
      <c r="L42" s="276"/>
      <c r="M42" s="401"/>
      <c r="N42" s="344"/>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5" t="s">
        <v>945</v>
      </c>
      <c r="K48" s="85" t="s">
        <v>946</v>
      </c>
      <c r="L48" s="901" t="s">
        <v>955</v>
      </c>
      <c r="M48" s="900"/>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1291.502589335053</v>
      </c>
      <c r="N49" s="272">
        <f>K49*M49</f>
        <v>1291.502589335053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SUM(N49:N53)</f>
        <v>1291.502589335053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311"/>
      <c r="I60" s="279"/>
      <c r="J60" s="286"/>
      <c r="K60" s="279"/>
      <c r="L60" s="907"/>
      <c r="M60" s="90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N44+N54+N65+N76</f>
        <v>1291.502589335053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258.30051786701063</v>
      </c>
      <c r="M83" s="856"/>
      <c r="N83" s="51"/>
    </row>
    <row r="84" spans="1:14">
      <c r="B84" s="89" t="s">
        <v>973</v>
      </c>
      <c r="C84" s="90"/>
      <c r="D84" s="90"/>
      <c r="E84" s="90"/>
      <c r="F84" s="90"/>
      <c r="G84" s="90"/>
      <c r="H84" s="90"/>
      <c r="I84" s="87"/>
      <c r="J84" s="88"/>
      <c r="K84" s="304">
        <v>0.05</v>
      </c>
      <c r="L84" s="855">
        <f>N78*K84</f>
        <v>64.575129466752657</v>
      </c>
      <c r="M84" s="856"/>
      <c r="N84" s="51"/>
    </row>
    <row r="85" spans="1:14" ht="15.75" thickBot="1">
      <c r="B85" s="91" t="s">
        <v>974</v>
      </c>
      <c r="C85" s="92"/>
      <c r="D85" s="92"/>
      <c r="E85" s="92"/>
      <c r="F85" s="92"/>
      <c r="G85" s="92"/>
      <c r="H85" s="92"/>
      <c r="I85" s="93"/>
      <c r="J85" s="94"/>
      <c r="K85" s="305">
        <v>0.05</v>
      </c>
      <c r="L85" s="857">
        <f>N78*K85</f>
        <v>64.575129466752657</v>
      </c>
      <c r="M85" s="858"/>
      <c r="N85" s="51"/>
    </row>
    <row r="86" spans="1:14" ht="15.75" thickBot="1">
      <c r="B86" s="820" t="s">
        <v>953</v>
      </c>
      <c r="C86" s="821"/>
      <c r="D86" s="821"/>
      <c r="E86" s="821"/>
      <c r="F86" s="821"/>
      <c r="G86" s="821"/>
      <c r="H86" s="821"/>
      <c r="I86" s="821"/>
      <c r="J86" s="821"/>
      <c r="K86" s="821"/>
      <c r="L86" s="821"/>
      <c r="M86" s="822"/>
      <c r="N86" s="52">
        <f>L83+L84+L85</f>
        <v>387.45077680051588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1678.953366135569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0"/>
      <c r="K118" s="970"/>
      <c r="L118" s="970"/>
      <c r="M118" s="970"/>
      <c r="N118" s="971"/>
    </row>
    <row r="119" spans="2:14" ht="15.75" thickBot="1">
      <c r="B119" s="419" t="s">
        <v>2221</v>
      </c>
      <c r="C119" s="420"/>
      <c r="D119" s="420"/>
      <c r="E119" s="259"/>
      <c r="F119" s="259"/>
      <c r="G119" s="259"/>
      <c r="H119" s="259"/>
      <c r="I119" s="259"/>
      <c r="J119" s="972"/>
      <c r="K119" s="972"/>
      <c r="L119" s="972"/>
      <c r="M119" s="972"/>
      <c r="N119" s="97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41.25" customHeight="1" thickBot="1">
      <c r="A31" t="s">
        <v>1845</v>
      </c>
      <c r="B31" s="80" t="s">
        <v>1627</v>
      </c>
      <c r="C31" s="962" t="s">
        <v>2041</v>
      </c>
      <c r="D31" s="963"/>
      <c r="E31" s="963"/>
      <c r="F31" s="963"/>
      <c r="G31" s="963"/>
      <c r="H31" s="963"/>
      <c r="I31" s="963"/>
      <c r="J31" s="963"/>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271"/>
      <c r="N36" s="272"/>
    </row>
    <row r="37" spans="1:14">
      <c r="A37" s="113"/>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2"/>
    </row>
    <row r="39" spans="1:14">
      <c r="B39" s="869"/>
      <c r="C39" s="870"/>
      <c r="D39" s="870"/>
      <c r="E39" s="870"/>
      <c r="F39" s="870"/>
      <c r="G39" s="870"/>
      <c r="H39" s="871"/>
      <c r="I39" s="872"/>
      <c r="J39" s="873"/>
      <c r="K39" s="269"/>
      <c r="L39" s="874"/>
      <c r="M39" s="875"/>
      <c r="N39" s="272"/>
    </row>
    <row r="40" spans="1:14">
      <c r="B40" s="869"/>
      <c r="C40" s="870"/>
      <c r="D40" s="870"/>
      <c r="E40" s="870"/>
      <c r="F40" s="870"/>
      <c r="G40" s="870"/>
      <c r="H40" s="871"/>
      <c r="I40" s="36"/>
      <c r="J40" s="37"/>
      <c r="K40" s="269"/>
      <c r="L40" s="276"/>
      <c r="M40" s="277"/>
      <c r="N40" s="272"/>
    </row>
    <row r="41" spans="1:14">
      <c r="B41" s="320"/>
      <c r="C41" s="321"/>
      <c r="D41" s="321"/>
      <c r="E41" s="321"/>
      <c r="F41" s="323"/>
      <c r="G41" s="323"/>
      <c r="H41" s="125"/>
      <c r="I41" s="36"/>
      <c r="J41" s="37"/>
      <c r="K41" s="274"/>
      <c r="L41" s="276"/>
      <c r="M41" s="277"/>
      <c r="N41" s="278"/>
    </row>
    <row r="42" spans="1:14">
      <c r="B42" s="877"/>
      <c r="C42" s="878"/>
      <c r="D42" s="878"/>
      <c r="E42" s="38"/>
      <c r="F42" s="39"/>
      <c r="G42" s="39"/>
      <c r="H42" s="40"/>
      <c r="I42" s="36"/>
      <c r="J42" s="37"/>
      <c r="K42" s="279"/>
      <c r="L42" s="276"/>
      <c r="M42" s="401"/>
      <c r="N42" s="344"/>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5" t="s">
        <v>945</v>
      </c>
      <c r="K48" s="85" t="s">
        <v>946</v>
      </c>
      <c r="L48" s="901" t="s">
        <v>955</v>
      </c>
      <c r="M48" s="900"/>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555.1683395471963</v>
      </c>
      <c r="N49" s="272">
        <f>K49*M49</f>
        <v>555.1683395471963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4">
        <f>SUM(N49:N53)</f>
        <v>555.1683395471963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311"/>
      <c r="I60" s="279"/>
      <c r="J60" s="286"/>
      <c r="K60" s="279"/>
      <c r="L60" s="907"/>
      <c r="M60" s="90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N44+N54+N65+N76</f>
        <v>555.1683395471963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111.03366790943926</v>
      </c>
      <c r="M83" s="856"/>
      <c r="N83" s="51"/>
    </row>
    <row r="84" spans="1:14">
      <c r="B84" s="89" t="s">
        <v>973</v>
      </c>
      <c r="C84" s="90"/>
      <c r="D84" s="90"/>
      <c r="E84" s="90"/>
      <c r="F84" s="90"/>
      <c r="G84" s="90"/>
      <c r="H84" s="90"/>
      <c r="I84" s="87"/>
      <c r="J84" s="88"/>
      <c r="K84" s="304">
        <v>0.05</v>
      </c>
      <c r="L84" s="855">
        <f>N78*K84</f>
        <v>27.758416977359815</v>
      </c>
      <c r="M84" s="856"/>
      <c r="N84" s="51"/>
    </row>
    <row r="85" spans="1:14" ht="15.75" thickBot="1">
      <c r="B85" s="91" t="s">
        <v>974</v>
      </c>
      <c r="C85" s="92"/>
      <c r="D85" s="92"/>
      <c r="E85" s="92"/>
      <c r="F85" s="92"/>
      <c r="G85" s="92"/>
      <c r="H85" s="92"/>
      <c r="I85" s="93"/>
      <c r="J85" s="94"/>
      <c r="K85" s="305">
        <v>0.05</v>
      </c>
      <c r="L85" s="857">
        <f>N78*K85</f>
        <v>27.758416977359815</v>
      </c>
      <c r="M85" s="858"/>
      <c r="N85" s="51"/>
    </row>
    <row r="86" spans="1:14" ht="15.75" thickBot="1">
      <c r="B86" s="820" t="s">
        <v>953</v>
      </c>
      <c r="C86" s="821"/>
      <c r="D86" s="821"/>
      <c r="E86" s="821"/>
      <c r="F86" s="821"/>
      <c r="G86" s="821"/>
      <c r="H86" s="821"/>
      <c r="I86" s="821"/>
      <c r="J86" s="821"/>
      <c r="K86" s="821"/>
      <c r="L86" s="821"/>
      <c r="M86" s="822"/>
      <c r="N86" s="52">
        <f>L83+L84+L85</f>
        <v>166.55050186415889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721.71884141135524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0"/>
      <c r="K118" s="970"/>
      <c r="L118" s="970"/>
      <c r="M118" s="970"/>
      <c r="N118" s="971"/>
    </row>
    <row r="119" spans="2:14" ht="15.75" thickBot="1">
      <c r="B119" s="419" t="s">
        <v>2221</v>
      </c>
      <c r="C119" s="420"/>
      <c r="D119" s="420"/>
      <c r="E119" s="259"/>
      <c r="F119" s="259"/>
      <c r="G119" s="259"/>
      <c r="H119" s="259"/>
      <c r="I119" s="259"/>
      <c r="J119" s="972"/>
      <c r="K119" s="972"/>
      <c r="L119" s="972"/>
      <c r="M119" s="972"/>
      <c r="N119" s="973"/>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7"/>
      <c r="J36" s="268"/>
      <c r="K36" s="269">
        <f>VLOOKUP(A36,EQUIPOS!A6:D163,4,FALSE)</f>
        <v>3898.0687376668757</v>
      </c>
      <c r="L36" s="270"/>
      <c r="M36" s="271">
        <v>30</v>
      </c>
      <c r="N36" s="272">
        <f>K36/M36</f>
        <v>129.93562458889585</v>
      </c>
    </row>
    <row r="37" spans="1:14">
      <c r="A37" t="s">
        <v>363</v>
      </c>
      <c r="B37" s="869" t="str">
        <f>VLOOKUP(A37,EQUIPOS!A7:D154,3,FALSE)</f>
        <v>Vibrador de concreto, Motor de 3 hp a 18.000 rpm Mangueras de 4 mt</v>
      </c>
      <c r="C37" s="870"/>
      <c r="D37" s="870"/>
      <c r="E37" s="870"/>
      <c r="F37" s="870"/>
      <c r="G37" s="870"/>
      <c r="H37" s="871"/>
      <c r="I37" s="267"/>
      <c r="J37" s="268"/>
      <c r="K37" s="269">
        <f>VLOOKUP(A37,EQUIPOS!A7:D164,4,FALSE)</f>
        <v>9847.6058993043061</v>
      </c>
      <c r="L37" s="270"/>
      <c r="M37" s="271">
        <v>30</v>
      </c>
      <c r="N37" s="272">
        <f>K37/M37</f>
        <v>328.25352997681023</v>
      </c>
    </row>
    <row r="38" spans="1:14">
      <c r="A38" t="s">
        <v>228</v>
      </c>
      <c r="B38" s="869" t="str">
        <f>VLOOKUP(A38,EQUIPOS!A8:D154,3,FALSE)</f>
        <v xml:space="preserve">Formaleta metálica (concreto hidráulico)
</v>
      </c>
      <c r="C38" s="870"/>
      <c r="D38" s="870"/>
      <c r="E38" s="870"/>
      <c r="F38" s="870"/>
      <c r="G38" s="870"/>
      <c r="H38" s="871"/>
      <c r="I38" s="872"/>
      <c r="J38" s="873"/>
      <c r="K38" s="269">
        <f>VLOOKUP(A38,EQUIPOS!A8:D165,4,FALSE)</f>
        <v>5227.6209635282275</v>
      </c>
      <c r="L38" s="874">
        <v>0.33329999999999999</v>
      </c>
      <c r="M38" s="875"/>
      <c r="N38" s="272">
        <f>K38/L38</f>
        <v>15684.431333718056</v>
      </c>
    </row>
    <row r="39" spans="1:14">
      <c r="B39" s="869"/>
      <c r="C39" s="870"/>
      <c r="D39" s="870"/>
      <c r="E39" s="870"/>
      <c r="F39" s="870"/>
      <c r="G39" s="870"/>
      <c r="H39" s="871"/>
      <c r="I39" s="36"/>
      <c r="J39" s="37"/>
      <c r="K39" s="269"/>
      <c r="L39" s="276"/>
      <c r="M39" s="277"/>
      <c r="N39" s="272"/>
    </row>
    <row r="40" spans="1:14">
      <c r="B40" s="320"/>
      <c r="C40" s="321"/>
      <c r="D40" s="321"/>
      <c r="E40" s="323"/>
      <c r="F40" s="323"/>
      <c r="G40" s="323"/>
      <c r="H40" s="125"/>
      <c r="I40" s="36"/>
      <c r="J40" s="37"/>
      <c r="K40" s="274"/>
      <c r="L40" s="276"/>
      <c r="M40" s="277"/>
      <c r="N40" s="278"/>
    </row>
    <row r="41" spans="1:14">
      <c r="B41" s="877" t="s">
        <v>952</v>
      </c>
      <c r="C41" s="878"/>
      <c r="D41" s="878"/>
      <c r="E41" s="38"/>
      <c r="F41" s="39"/>
      <c r="G41" s="39"/>
      <c r="H41" s="40"/>
      <c r="I41" s="36"/>
      <c r="J41" s="37"/>
      <c r="K41" s="279"/>
      <c r="L41" s="276"/>
      <c r="M41" s="401">
        <v>0.1</v>
      </c>
      <c r="N41" s="344">
        <f>N72*M41</f>
        <v>253.08758483933667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16395.708073123096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745681.58730558213</v>
      </c>
      <c r="N48" s="272">
        <f>K48*M48</f>
        <v>753138.40317863796</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2"/>
      <c r="C51" s="903"/>
      <c r="D51" s="903"/>
      <c r="E51" s="903"/>
      <c r="F51" s="903"/>
      <c r="G51" s="903"/>
      <c r="H51" s="903"/>
      <c r="I51" s="873"/>
      <c r="J51" s="42"/>
      <c r="K51" s="44"/>
      <c r="L51" s="904"/>
      <c r="M51" s="905"/>
      <c r="N51" s="45"/>
    </row>
    <row r="52" spans="1:14" ht="15.75" thickBot="1">
      <c r="B52" s="820" t="s">
        <v>953</v>
      </c>
      <c r="C52" s="821"/>
      <c r="D52" s="821"/>
      <c r="E52" s="821"/>
      <c r="F52" s="821"/>
      <c r="G52" s="821"/>
      <c r="H52" s="821"/>
      <c r="I52" s="821"/>
      <c r="J52" s="821"/>
      <c r="K52" s="821"/>
      <c r="L52" s="821"/>
      <c r="M52" s="822"/>
      <c r="N52" s="394">
        <f>SUM(N48:N51)</f>
        <v>753138.40317863796</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6" t="s">
        <v>961</v>
      </c>
      <c r="M56" s="885"/>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07">
        <f>VLOOKUP(A57,TRANSPORTE!A5:D117,4,FALSE)</f>
        <v>988.51636113438963</v>
      </c>
      <c r="M57" s="908"/>
      <c r="N57" s="287">
        <f>K57*L57</f>
        <v>998.40152474573358</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98"/>
      <c r="M61" s="899"/>
      <c r="N61" s="127"/>
    </row>
    <row r="62" spans="1:14" ht="15.75" thickBot="1">
      <c r="B62" s="909" t="s">
        <v>953</v>
      </c>
      <c r="C62" s="863"/>
      <c r="D62" s="863"/>
      <c r="E62" s="863"/>
      <c r="F62" s="863"/>
      <c r="G62" s="863"/>
      <c r="H62" s="863"/>
      <c r="I62" s="863"/>
      <c r="J62" s="863"/>
      <c r="K62" s="863"/>
      <c r="L62" s="863"/>
      <c r="M62" s="864"/>
      <c r="N62" s="104">
        <f>SUM(N57:N61)</f>
        <v>998.40152474573358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9" t="s">
        <v>963</v>
      </c>
      <c r="C66" s="860"/>
      <c r="D66" s="860"/>
      <c r="E66" s="860"/>
      <c r="F66" s="860"/>
      <c r="G66" s="860"/>
      <c r="H66" s="860"/>
      <c r="I66" s="73" t="s">
        <v>964</v>
      </c>
      <c r="J66" s="75" t="s">
        <v>1410</v>
      </c>
      <c r="K66" s="74" t="s">
        <v>966</v>
      </c>
      <c r="L66" s="861" t="s">
        <v>950</v>
      </c>
      <c r="M66" s="862"/>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6"/>
      <c r="C71" s="897"/>
      <c r="D71" s="897"/>
      <c r="E71" s="897"/>
      <c r="F71" s="897"/>
      <c r="G71" s="897"/>
      <c r="H71" s="897"/>
      <c r="I71" s="126"/>
      <c r="J71" s="126"/>
      <c r="K71" s="126"/>
      <c r="L71" s="910"/>
      <c r="M71" s="910"/>
      <c r="N71" s="45"/>
    </row>
    <row r="72" spans="1:15" ht="15.75" thickBot="1">
      <c r="B72" s="909" t="s">
        <v>953</v>
      </c>
      <c r="C72" s="863"/>
      <c r="D72" s="863"/>
      <c r="E72" s="863"/>
      <c r="F72" s="863"/>
      <c r="G72" s="863"/>
      <c r="H72" s="863"/>
      <c r="I72" s="863"/>
      <c r="J72" s="863"/>
      <c r="K72" s="863"/>
      <c r="L72" s="863"/>
      <c r="M72" s="864"/>
      <c r="N72" s="301">
        <f>SUM(N67:N71)</f>
        <v>2530.8758483933666</v>
      </c>
    </row>
    <row r="73" spans="1:15" ht="15.75" thickBot="1">
      <c r="B73" s="33"/>
      <c r="C73" s="34"/>
      <c r="D73" s="34"/>
      <c r="E73" s="34"/>
      <c r="F73" s="34"/>
      <c r="G73" s="34"/>
      <c r="H73" s="34"/>
      <c r="I73" s="34"/>
      <c r="J73" s="34"/>
      <c r="K73" s="34"/>
      <c r="L73" s="34"/>
      <c r="M73" s="34"/>
      <c r="N73" s="35"/>
    </row>
    <row r="74" spans="1:15" ht="15.75" thickBot="1">
      <c r="B74" s="820" t="s">
        <v>967</v>
      </c>
      <c r="C74" s="821"/>
      <c r="D74" s="821"/>
      <c r="E74" s="821"/>
      <c r="F74" s="821"/>
      <c r="G74" s="821"/>
      <c r="H74" s="821"/>
      <c r="I74" s="821"/>
      <c r="J74" s="821"/>
      <c r="K74" s="821"/>
      <c r="L74" s="821"/>
      <c r="M74" s="822"/>
      <c r="N74" s="99">
        <f>N43+N52+N62+N72</f>
        <v>773063.38862490025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5" t="s">
        <v>969</v>
      </c>
      <c r="C78" s="866"/>
      <c r="D78" s="866"/>
      <c r="E78" s="866"/>
      <c r="F78" s="866"/>
      <c r="G78" s="866"/>
      <c r="H78" s="866"/>
      <c r="I78" s="314"/>
      <c r="J78" s="334"/>
      <c r="K78" s="302" t="s">
        <v>970</v>
      </c>
      <c r="L78" s="867" t="s">
        <v>971</v>
      </c>
      <c r="M78" s="868"/>
      <c r="N78" s="303"/>
    </row>
    <row r="79" spans="1:15">
      <c r="B79" s="853" t="s">
        <v>972</v>
      </c>
      <c r="C79" s="854"/>
      <c r="D79" s="854"/>
      <c r="E79" s="854"/>
      <c r="F79" s="854"/>
      <c r="G79" s="854"/>
      <c r="H79" s="854"/>
      <c r="I79" s="87"/>
      <c r="J79" s="88"/>
      <c r="K79" s="304">
        <v>0.2</v>
      </c>
      <c r="L79" s="855">
        <f>N74*K79</f>
        <v>154612.67772498005</v>
      </c>
      <c r="M79" s="856"/>
      <c r="N79" s="51"/>
    </row>
    <row r="80" spans="1:15">
      <c r="B80" s="89" t="s">
        <v>973</v>
      </c>
      <c r="C80" s="90"/>
      <c r="D80" s="90"/>
      <c r="E80" s="90"/>
      <c r="F80" s="90"/>
      <c r="G80" s="90"/>
      <c r="H80" s="90"/>
      <c r="I80" s="87"/>
      <c r="J80" s="88"/>
      <c r="K80" s="304">
        <v>0.05</v>
      </c>
      <c r="L80" s="855">
        <f>N74*K80</f>
        <v>38653.169431245013</v>
      </c>
      <c r="M80" s="856"/>
      <c r="N80" s="51"/>
    </row>
    <row r="81" spans="1:14" ht="15.75" thickBot="1">
      <c r="B81" s="91" t="s">
        <v>974</v>
      </c>
      <c r="C81" s="92"/>
      <c r="D81" s="92"/>
      <c r="E81" s="92"/>
      <c r="F81" s="92"/>
      <c r="G81" s="92"/>
      <c r="H81" s="92"/>
      <c r="I81" s="93"/>
      <c r="J81" s="94"/>
      <c r="K81" s="305">
        <v>0.05</v>
      </c>
      <c r="L81" s="857">
        <f>N74*K81</f>
        <v>38653.169431245013</v>
      </c>
      <c r="M81" s="858"/>
      <c r="N81" s="51"/>
    </row>
    <row r="82" spans="1:14" ht="15.75" thickBot="1">
      <c r="B82" s="820" t="s">
        <v>953</v>
      </c>
      <c r="C82" s="821"/>
      <c r="D82" s="821"/>
      <c r="E82" s="821"/>
      <c r="F82" s="821"/>
      <c r="G82" s="821"/>
      <c r="H82" s="821"/>
      <c r="I82" s="821"/>
      <c r="J82" s="821"/>
      <c r="K82" s="821"/>
      <c r="L82" s="821"/>
      <c r="M82" s="822"/>
      <c r="N82" s="52">
        <f>L79+L80+L81</f>
        <v>231919.01658747008</v>
      </c>
    </row>
    <row r="83" spans="1:14" ht="15.75" thickBot="1">
      <c r="B83" s="33"/>
      <c r="C83" s="34"/>
      <c r="D83" s="34"/>
      <c r="E83" s="34"/>
      <c r="F83" s="34"/>
      <c r="G83" s="34"/>
      <c r="H83" s="34"/>
      <c r="I83" s="34"/>
      <c r="J83" s="34"/>
      <c r="K83" s="34"/>
      <c r="L83" s="34"/>
      <c r="M83" s="34"/>
      <c r="N83" s="35"/>
    </row>
    <row r="84" spans="1:14" ht="15.75" thickBot="1">
      <c r="A84" t="s">
        <v>2016</v>
      </c>
      <c r="B84" s="820" t="s">
        <v>975</v>
      </c>
      <c r="C84" s="821"/>
      <c r="D84" s="821"/>
      <c r="E84" s="821"/>
      <c r="F84" s="821"/>
      <c r="G84" s="821"/>
      <c r="H84" s="821"/>
      <c r="I84" s="821"/>
      <c r="J84" s="821"/>
      <c r="K84" s="821"/>
      <c r="L84" s="821"/>
      <c r="M84" s="822"/>
      <c r="N84" s="188">
        <f>N74+N82</f>
        <v>1004982.4052123703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4" t="s">
        <v>2218</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2219</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0"/>
      <c r="K114" s="970"/>
      <c r="L114" s="970"/>
      <c r="M114" s="970"/>
      <c r="N114" s="971"/>
    </row>
    <row r="115" spans="2:14" ht="15.75" thickBot="1">
      <c r="B115" s="419" t="s">
        <v>2221</v>
      </c>
      <c r="C115" s="420"/>
      <c r="D115" s="420"/>
      <c r="E115" s="259"/>
      <c r="F115" s="259"/>
      <c r="G115" s="259"/>
      <c r="H115" s="259"/>
      <c r="I115" s="259"/>
      <c r="J115" s="972"/>
      <c r="K115" s="972"/>
      <c r="L115" s="972"/>
      <c r="M115" s="972"/>
      <c r="N115" s="973"/>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7"/>
      <c r="J36" s="268"/>
      <c r="K36" s="269">
        <f>VLOOKUP(A36,EQUIPOS!A6:D163,4,FALSE)</f>
        <v>9736.1130501754724</v>
      </c>
      <c r="L36" s="270"/>
      <c r="M36" s="271">
        <v>37.5</v>
      </c>
      <c r="N36" s="272">
        <f>K36/M36</f>
        <v>259.62968133801257</v>
      </c>
    </row>
    <row r="37" spans="1:14">
      <c r="B37" s="869"/>
      <c r="C37" s="870"/>
      <c r="D37" s="870"/>
      <c r="E37" s="876"/>
      <c r="F37" s="870"/>
      <c r="G37" s="870"/>
      <c r="H37" s="871"/>
      <c r="I37" s="36"/>
      <c r="J37" s="37"/>
      <c r="K37" s="274"/>
      <c r="L37" s="276"/>
      <c r="M37" s="277"/>
      <c r="N37" s="278"/>
    </row>
    <row r="38" spans="1:14">
      <c r="B38" s="877" t="s">
        <v>952</v>
      </c>
      <c r="C38" s="878"/>
      <c r="D38" s="878"/>
      <c r="E38" s="38"/>
      <c r="F38" s="39"/>
      <c r="G38" s="39"/>
      <c r="H38" s="40"/>
      <c r="I38" s="36"/>
      <c r="J38" s="37"/>
      <c r="K38" s="279"/>
      <c r="L38" s="276"/>
      <c r="M38" s="469">
        <v>0.1</v>
      </c>
      <c r="N38" s="344">
        <f>N72*M38</f>
        <v>1214.8204072288161</v>
      </c>
    </row>
    <row r="39" spans="1:14" ht="15.75" thickBot="1">
      <c r="B39" s="869"/>
      <c r="C39" s="870"/>
      <c r="D39" s="870"/>
      <c r="E39" s="870"/>
      <c r="F39" s="870"/>
      <c r="G39" s="870"/>
      <c r="H39" s="871"/>
      <c r="I39" s="879"/>
      <c r="J39" s="880"/>
      <c r="K39" s="41"/>
      <c r="L39" s="881"/>
      <c r="M39" s="882"/>
      <c r="N39" s="105"/>
    </row>
    <row r="40" spans="1:14" ht="15.75" thickBot="1">
      <c r="B40" s="820" t="s">
        <v>953</v>
      </c>
      <c r="C40" s="821"/>
      <c r="D40" s="821"/>
      <c r="E40" s="821"/>
      <c r="F40" s="821"/>
      <c r="G40" s="821"/>
      <c r="H40" s="821"/>
      <c r="I40" s="821"/>
      <c r="J40" s="821"/>
      <c r="K40" s="821"/>
      <c r="L40" s="821"/>
      <c r="M40" s="822"/>
      <c r="N40" s="394">
        <f>SUM(N36:N39)</f>
        <v>1474.4500885668285</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5" t="s">
        <v>944</v>
      </c>
      <c r="C44" s="866"/>
      <c r="D44" s="866"/>
      <c r="E44" s="866"/>
      <c r="F44" s="866"/>
      <c r="G44" s="866"/>
      <c r="H44" s="866"/>
      <c r="I44" s="900"/>
      <c r="J44" s="315" t="s">
        <v>945</v>
      </c>
      <c r="K44" s="85" t="s">
        <v>946</v>
      </c>
      <c r="L44" s="901" t="s">
        <v>955</v>
      </c>
      <c r="M44" s="900"/>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63192.975482498929</v>
      </c>
      <c r="N45" s="272">
        <f>K45*M45</f>
        <v>65088.764746973895</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70009.736549777794</v>
      </c>
      <c r="N46" s="272">
        <f>K46*M46</f>
        <v>700.0973654977779</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70589.457816047754</v>
      </c>
      <c r="N47" s="272">
        <f>K47*M47</f>
        <v>3529.4728908023881</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556299.63179025415</v>
      </c>
      <c r="N48" s="272">
        <f>K48*M48</f>
        <v>5562.9963179025417</v>
      </c>
    </row>
    <row r="49" spans="1:14" ht="15.75" thickBot="1">
      <c r="B49" s="309"/>
      <c r="C49" s="310"/>
      <c r="D49" s="310"/>
      <c r="E49" s="310"/>
      <c r="F49" s="310"/>
      <c r="G49" s="310"/>
      <c r="H49" s="310"/>
      <c r="I49" s="310"/>
      <c r="J49" s="126"/>
      <c r="K49" s="126"/>
      <c r="L49" s="325"/>
      <c r="M49" s="324"/>
      <c r="N49" s="127"/>
    </row>
    <row r="50" spans="1:14" ht="15.75" thickBot="1">
      <c r="B50" s="820" t="s">
        <v>953</v>
      </c>
      <c r="C50" s="821"/>
      <c r="D50" s="821"/>
      <c r="E50" s="821"/>
      <c r="F50" s="821"/>
      <c r="G50" s="821"/>
      <c r="H50" s="821"/>
      <c r="I50" s="821"/>
      <c r="J50" s="821"/>
      <c r="K50" s="821"/>
      <c r="L50" s="821"/>
      <c r="M50" s="822"/>
      <c r="N50" s="394">
        <f>SUM(N45:N49)</f>
        <v>74881.331321176593</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6" t="s">
        <v>961</v>
      </c>
      <c r="M54" s="885"/>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07">
        <f>VLOOKUP(A55,TRANSPORTE!A5:D117,4,FALSE)</f>
        <v>1836.7005457403063</v>
      </c>
      <c r="M55" s="908"/>
      <c r="N55" s="287">
        <f>K55*L55</f>
        <v>1689.7645020810819</v>
      </c>
    </row>
    <row r="56" spans="1:14">
      <c r="A56" t="s">
        <v>1227</v>
      </c>
      <c r="B56" s="46" t="str">
        <f>VLOOKUP(A56,TRANSPORTE!A6:D117,3,FALSE)</f>
        <v>Transporte de Arena</v>
      </c>
      <c r="C56" s="47"/>
      <c r="D56" s="47"/>
      <c r="E56" s="47"/>
      <c r="F56" s="47"/>
      <c r="G56" s="47"/>
      <c r="H56" s="311" t="s">
        <v>1468</v>
      </c>
      <c r="I56" s="279">
        <v>0.01</v>
      </c>
      <c r="J56" s="286">
        <v>1</v>
      </c>
      <c r="K56" s="279">
        <f>I56*J56</f>
        <v>0.01</v>
      </c>
      <c r="L56" s="907">
        <f>VLOOKUP(A56,TRANSPORTE!A6:D117,4,FALSE)</f>
        <v>988.51636113438963</v>
      </c>
      <c r="M56" s="908"/>
      <c r="N56" s="287">
        <f>K56*L56</f>
        <v>9.8851636113438968</v>
      </c>
    </row>
    <row r="57" spans="1:14">
      <c r="A57" t="s">
        <v>1227</v>
      </c>
      <c r="B57" s="46" t="str">
        <f>VLOOKUP(A57,TRANSPORTE!A6:D117,3,FALSE)</f>
        <v>Transporte de Arena</v>
      </c>
      <c r="C57" s="47"/>
      <c r="D57" s="47"/>
      <c r="E57" s="47"/>
      <c r="F57" s="47"/>
      <c r="G57" s="47"/>
      <c r="H57" s="311" t="s">
        <v>1468</v>
      </c>
      <c r="I57" s="279">
        <v>0.05</v>
      </c>
      <c r="J57" s="286">
        <v>1</v>
      </c>
      <c r="K57" s="279">
        <f>I57*J57</f>
        <v>0.05</v>
      </c>
      <c r="L57" s="907">
        <f>VLOOKUP(A57,TRANSPORTE!A6:D118,4,FALSE)</f>
        <v>988.51636113438963</v>
      </c>
      <c r="M57" s="908"/>
      <c r="N57" s="287">
        <f>K57*L57</f>
        <v>49.425818056719486</v>
      </c>
    </row>
    <row r="58" spans="1:14">
      <c r="B58" s="46"/>
      <c r="C58" s="47"/>
      <c r="D58" s="47"/>
      <c r="E58" s="47"/>
      <c r="F58" s="47"/>
      <c r="G58" s="47"/>
      <c r="H58" s="311"/>
      <c r="I58" s="279"/>
      <c r="J58" s="286"/>
      <c r="K58" s="279"/>
      <c r="L58" s="907"/>
      <c r="M58" s="908"/>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98"/>
      <c r="M60" s="899"/>
      <c r="N60" s="127"/>
    </row>
    <row r="61" spans="1:14" ht="15.75" thickBot="1">
      <c r="B61" s="909" t="s">
        <v>953</v>
      </c>
      <c r="C61" s="863"/>
      <c r="D61" s="863"/>
      <c r="E61" s="863"/>
      <c r="F61" s="863"/>
      <c r="G61" s="863"/>
      <c r="H61" s="863"/>
      <c r="I61" s="863"/>
      <c r="J61" s="863"/>
      <c r="K61" s="863"/>
      <c r="L61" s="863"/>
      <c r="M61" s="864"/>
      <c r="N61" s="104">
        <f>N55+N56+N57+N58+N59</f>
        <v>1749.0754837491452</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9" t="s">
        <v>963</v>
      </c>
      <c r="C65" s="860"/>
      <c r="D65" s="860"/>
      <c r="E65" s="860"/>
      <c r="F65" s="860"/>
      <c r="G65" s="860"/>
      <c r="H65" s="860"/>
      <c r="I65" s="73" t="s">
        <v>964</v>
      </c>
      <c r="J65" s="75" t="s">
        <v>1410</v>
      </c>
      <c r="K65" s="74" t="s">
        <v>966</v>
      </c>
      <c r="L65" s="861" t="s">
        <v>950</v>
      </c>
      <c r="M65" s="862"/>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6"/>
      <c r="C71" s="897"/>
      <c r="D71" s="897"/>
      <c r="E71" s="897"/>
      <c r="F71" s="897"/>
      <c r="G71" s="897"/>
      <c r="H71" s="897"/>
      <c r="I71" s="126"/>
      <c r="J71" s="126"/>
      <c r="K71" s="126"/>
      <c r="L71" s="910"/>
      <c r="M71" s="910"/>
      <c r="N71" s="45"/>
    </row>
    <row r="72" spans="1:15" ht="15.75" thickBot="1">
      <c r="B72" s="909" t="s">
        <v>953</v>
      </c>
      <c r="C72" s="863"/>
      <c r="D72" s="863"/>
      <c r="E72" s="863"/>
      <c r="F72" s="863"/>
      <c r="G72" s="863"/>
      <c r="H72" s="863"/>
      <c r="I72" s="863"/>
      <c r="J72" s="863"/>
      <c r="K72" s="863"/>
      <c r="L72" s="863"/>
      <c r="M72" s="864"/>
      <c r="N72" s="301">
        <f>SUM(N66:N71)</f>
        <v>12148.204072288159</v>
      </c>
    </row>
    <row r="73" spans="1:15" ht="15.75" thickBot="1">
      <c r="B73" s="33"/>
      <c r="C73" s="34"/>
      <c r="D73" s="34"/>
      <c r="E73" s="34"/>
      <c r="F73" s="34"/>
      <c r="G73" s="34"/>
      <c r="H73" s="34"/>
      <c r="I73" s="34"/>
      <c r="J73" s="34"/>
      <c r="K73" s="34"/>
      <c r="L73" s="34"/>
      <c r="M73" s="34"/>
      <c r="N73" s="35"/>
    </row>
    <row r="74" spans="1:15" ht="15.75" thickBot="1">
      <c r="B74" s="820" t="s">
        <v>967</v>
      </c>
      <c r="C74" s="821"/>
      <c r="D74" s="821"/>
      <c r="E74" s="821"/>
      <c r="F74" s="821"/>
      <c r="G74" s="821"/>
      <c r="H74" s="821"/>
      <c r="I74" s="821"/>
      <c r="J74" s="821"/>
      <c r="K74" s="821"/>
      <c r="L74" s="821"/>
      <c r="M74" s="822"/>
      <c r="N74" s="99">
        <f>N40+N50+N61+N72</f>
        <v>90253.060965780722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5" t="s">
        <v>969</v>
      </c>
      <c r="C78" s="866"/>
      <c r="D78" s="866"/>
      <c r="E78" s="866"/>
      <c r="F78" s="866"/>
      <c r="G78" s="866"/>
      <c r="H78" s="866"/>
      <c r="I78" s="314"/>
      <c r="J78" s="334"/>
      <c r="K78" s="302" t="s">
        <v>970</v>
      </c>
      <c r="L78" s="867" t="s">
        <v>971</v>
      </c>
      <c r="M78" s="868"/>
      <c r="N78" s="303"/>
    </row>
    <row r="79" spans="1:15">
      <c r="B79" s="853" t="s">
        <v>972</v>
      </c>
      <c r="C79" s="854"/>
      <c r="D79" s="854"/>
      <c r="E79" s="854"/>
      <c r="F79" s="854"/>
      <c r="G79" s="854"/>
      <c r="H79" s="854"/>
      <c r="I79" s="87"/>
      <c r="J79" s="88"/>
      <c r="K79" s="304">
        <v>0.2</v>
      </c>
      <c r="L79" s="855">
        <f>N74*K79</f>
        <v>18050.612193156147</v>
      </c>
      <c r="M79" s="856"/>
      <c r="N79" s="51"/>
    </row>
    <row r="80" spans="1:15">
      <c r="B80" s="89" t="s">
        <v>973</v>
      </c>
      <c r="C80" s="90"/>
      <c r="D80" s="90"/>
      <c r="E80" s="90"/>
      <c r="F80" s="90"/>
      <c r="G80" s="90"/>
      <c r="H80" s="90"/>
      <c r="I80" s="87"/>
      <c r="J80" s="88"/>
      <c r="K80" s="304">
        <v>0.05</v>
      </c>
      <c r="L80" s="855">
        <f>N74*K80</f>
        <v>4512.6530482890366</v>
      </c>
      <c r="M80" s="856"/>
      <c r="N80" s="51"/>
    </row>
    <row r="81" spans="1:14" ht="15.75" thickBot="1">
      <c r="B81" s="91" t="s">
        <v>974</v>
      </c>
      <c r="C81" s="92"/>
      <c r="D81" s="92"/>
      <c r="E81" s="92"/>
      <c r="F81" s="92"/>
      <c r="G81" s="92"/>
      <c r="H81" s="92"/>
      <c r="I81" s="93"/>
      <c r="J81" s="94"/>
      <c r="K81" s="305">
        <v>0.05</v>
      </c>
      <c r="L81" s="857">
        <f>N74*K81</f>
        <v>4512.6530482890366</v>
      </c>
      <c r="M81" s="858"/>
      <c r="N81" s="51"/>
    </row>
    <row r="82" spans="1:14" ht="15.75" thickBot="1">
      <c r="B82" s="820" t="s">
        <v>953</v>
      </c>
      <c r="C82" s="821"/>
      <c r="D82" s="821"/>
      <c r="E82" s="821"/>
      <c r="F82" s="821"/>
      <c r="G82" s="821"/>
      <c r="H82" s="821"/>
      <c r="I82" s="821"/>
      <c r="J82" s="821"/>
      <c r="K82" s="821"/>
      <c r="L82" s="821"/>
      <c r="M82" s="822"/>
      <c r="N82" s="52">
        <f>L79+L80+L81</f>
        <v>27075.918289734222</v>
      </c>
    </row>
    <row r="83" spans="1:14" ht="15.75" thickBot="1">
      <c r="B83" s="33"/>
      <c r="C83" s="34"/>
      <c r="D83" s="34"/>
      <c r="E83" s="34"/>
      <c r="F83" s="34"/>
      <c r="G83" s="34"/>
      <c r="H83" s="34"/>
      <c r="I83" s="34"/>
      <c r="J83" s="34"/>
      <c r="K83" s="34"/>
      <c r="L83" s="34"/>
      <c r="M83" s="34"/>
      <c r="N83" s="35"/>
    </row>
    <row r="84" spans="1:14" ht="15.75" thickBot="1">
      <c r="A84" t="s">
        <v>2016</v>
      </c>
      <c r="B84" s="820" t="s">
        <v>975</v>
      </c>
      <c r="C84" s="821"/>
      <c r="D84" s="821"/>
      <c r="E84" s="821"/>
      <c r="F84" s="821"/>
      <c r="G84" s="821"/>
      <c r="H84" s="821"/>
      <c r="I84" s="821"/>
      <c r="J84" s="821"/>
      <c r="K84" s="821"/>
      <c r="L84" s="821"/>
      <c r="M84" s="822"/>
      <c r="N84" s="188">
        <f>N74+N82</f>
        <v>117328.97925551495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4" t="s">
        <v>2218</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2219</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0"/>
      <c r="K114" s="970"/>
      <c r="L114" s="970"/>
      <c r="M114" s="970"/>
      <c r="N114" s="971"/>
    </row>
    <row r="115" spans="2:14" ht="15.75" thickBot="1">
      <c r="B115" s="419" t="s">
        <v>2221</v>
      </c>
      <c r="C115" s="420"/>
      <c r="D115" s="420"/>
      <c r="E115" s="259"/>
      <c r="F115" s="259"/>
      <c r="G115" s="259"/>
      <c r="H115" s="259"/>
      <c r="I115" s="259"/>
      <c r="J115" s="972"/>
      <c r="K115" s="972"/>
      <c r="L115" s="972"/>
      <c r="M115" s="972"/>
      <c r="N115" s="973"/>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7"/>
      <c r="J36" s="268"/>
      <c r="K36" s="269">
        <f>VLOOKUP(A36,EQUIPOS!A6:D163,4,FALSE)</f>
        <v>116930.91284509341</v>
      </c>
      <c r="L36" s="270"/>
      <c r="M36" s="271">
        <v>35</v>
      </c>
      <c r="N36" s="272">
        <f>K36/M36</f>
        <v>3340.8832241455261</v>
      </c>
    </row>
    <row r="37" spans="1:14">
      <c r="A37" s="113" t="s">
        <v>312</v>
      </c>
      <c r="B37" s="869" t="str">
        <f>VLOOKUP(A37,EQUIPOS!A7:D154,3,FALSE)</f>
        <v>Retroexcavadora sobre oruga, potencia 138 HP, balde de 1,5 m3.</v>
      </c>
      <c r="C37" s="870"/>
      <c r="D37" s="870"/>
      <c r="E37" s="870"/>
      <c r="F37" s="870"/>
      <c r="G37" s="870"/>
      <c r="H37" s="871"/>
      <c r="I37" s="421"/>
      <c r="J37" s="422"/>
      <c r="K37" s="269">
        <f>VLOOKUP(A37,EQUIPOS!A7:D164,4,FALSE)</f>
        <v>269278.92287657521</v>
      </c>
      <c r="L37" s="335"/>
      <c r="M37" s="336">
        <v>35</v>
      </c>
      <c r="N37" s="272">
        <f>K37/M37</f>
        <v>7693.6835107592915</v>
      </c>
    </row>
    <row r="38" spans="1:14">
      <c r="A38" s="113"/>
      <c r="B38" s="320"/>
      <c r="C38" s="321"/>
      <c r="D38" s="321"/>
      <c r="E38" s="323"/>
      <c r="F38" s="321"/>
      <c r="G38" s="321"/>
      <c r="H38" s="322"/>
      <c r="I38" s="328"/>
      <c r="J38" s="330"/>
      <c r="K38" s="269"/>
      <c r="L38" s="423"/>
      <c r="M38" s="424"/>
      <c r="N38" s="272"/>
    </row>
    <row r="39" spans="1:14">
      <c r="B39" s="869"/>
      <c r="C39" s="870"/>
      <c r="D39" s="870"/>
      <c r="E39" s="876"/>
      <c r="F39" s="870"/>
      <c r="G39" s="870"/>
      <c r="H39" s="871"/>
      <c r="I39" s="36"/>
      <c r="J39" s="37"/>
      <c r="K39" s="274"/>
      <c r="L39" s="276"/>
      <c r="M39" s="277"/>
      <c r="N39" s="278"/>
    </row>
    <row r="40" spans="1:14">
      <c r="B40" s="877" t="s">
        <v>952</v>
      </c>
      <c r="C40" s="878"/>
      <c r="D40" s="878"/>
      <c r="E40" s="38"/>
      <c r="F40" s="39"/>
      <c r="G40" s="39"/>
      <c r="H40" s="40"/>
      <c r="I40" s="36"/>
      <c r="J40" s="37"/>
      <c r="K40" s="279"/>
      <c r="L40" s="276"/>
      <c r="M40" s="401">
        <v>0.01</v>
      </c>
      <c r="N40" s="344">
        <f>N73*M40</f>
        <v>8.2809726290859995</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4">
        <f>SUM(N36:N41)</f>
        <v>11042.847707533903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5" t="s">
        <v>945</v>
      </c>
      <c r="K46" s="85" t="s">
        <v>946</v>
      </c>
      <c r="L46" s="901" t="s">
        <v>955</v>
      </c>
      <c r="M46" s="900"/>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7225.2519209246984</v>
      </c>
      <c r="N47" s="272">
        <f>K47*M47</f>
        <v>9392.8274972021081</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0" t="s">
        <v>953</v>
      </c>
      <c r="C51" s="821"/>
      <c r="D51" s="821"/>
      <c r="E51" s="821"/>
      <c r="F51" s="821"/>
      <c r="G51" s="821"/>
      <c r="H51" s="821"/>
      <c r="I51" s="821"/>
      <c r="J51" s="821"/>
      <c r="K51" s="821"/>
      <c r="L51" s="821"/>
      <c r="M51" s="822"/>
      <c r="N51" s="394">
        <f>SUM(N47:N50)</f>
        <v>9392.8274972021081</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6" t="s">
        <v>961</v>
      </c>
      <c r="M55" s="885"/>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07">
        <f>VLOOKUP(A56,TRANSPORTE!A5:D117,4,FALSE)</f>
        <v>1540.7830144748382</v>
      </c>
      <c r="M56" s="908"/>
      <c r="N56" s="287">
        <f>K56*L56</f>
        <v>2003.0179188172897</v>
      </c>
    </row>
    <row r="57" spans="1:14">
      <c r="B57" s="46"/>
      <c r="C57" s="47"/>
      <c r="D57" s="47"/>
      <c r="E57" s="47"/>
      <c r="F57" s="47"/>
      <c r="G57" s="47"/>
      <c r="H57" s="311"/>
      <c r="I57" s="279"/>
      <c r="J57" s="286"/>
      <c r="K57" s="279"/>
      <c r="L57" s="907"/>
      <c r="M57" s="908"/>
      <c r="N57" s="287"/>
    </row>
    <row r="58" spans="1:14">
      <c r="B58" s="46"/>
      <c r="C58" s="47"/>
      <c r="D58" s="47"/>
      <c r="E58" s="47"/>
      <c r="F58" s="47"/>
      <c r="G58" s="47"/>
      <c r="H58" s="311"/>
      <c r="I58" s="279"/>
      <c r="J58" s="286"/>
      <c r="K58" s="279"/>
      <c r="L58" s="907"/>
      <c r="M58" s="908"/>
      <c r="N58" s="287"/>
    </row>
    <row r="59" spans="1:14">
      <c r="B59" s="46"/>
      <c r="C59" s="47"/>
      <c r="D59" s="47"/>
      <c r="E59" s="47"/>
      <c r="F59" s="47"/>
      <c r="G59" s="47"/>
      <c r="H59" s="311"/>
      <c r="I59" s="279"/>
      <c r="J59" s="286"/>
      <c r="K59" s="279"/>
      <c r="L59" s="907"/>
      <c r="M59" s="908"/>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98"/>
      <c r="M61" s="899"/>
      <c r="N61" s="127"/>
    </row>
    <row r="62" spans="1:14" ht="15.75" thickBot="1">
      <c r="B62" s="909" t="s">
        <v>953</v>
      </c>
      <c r="C62" s="863"/>
      <c r="D62" s="863"/>
      <c r="E62" s="863"/>
      <c r="F62" s="863"/>
      <c r="G62" s="863"/>
      <c r="H62" s="863"/>
      <c r="I62" s="863"/>
      <c r="J62" s="863"/>
      <c r="K62" s="863"/>
      <c r="L62" s="863"/>
      <c r="M62" s="864"/>
      <c r="N62" s="104">
        <f>N56+N57+N58+N59+N60</f>
        <v>2003.0179188172897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9" t="s">
        <v>963</v>
      </c>
      <c r="C66" s="860"/>
      <c r="D66" s="860"/>
      <c r="E66" s="860"/>
      <c r="F66" s="860"/>
      <c r="G66" s="860"/>
      <c r="H66" s="860"/>
      <c r="I66" s="73" t="s">
        <v>964</v>
      </c>
      <c r="J66" s="75" t="s">
        <v>1410</v>
      </c>
      <c r="K66" s="74" t="s">
        <v>966</v>
      </c>
      <c r="L66" s="861" t="s">
        <v>950</v>
      </c>
      <c r="M66" s="862"/>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6"/>
      <c r="C72" s="897"/>
      <c r="D72" s="897"/>
      <c r="E72" s="897"/>
      <c r="F72" s="897"/>
      <c r="G72" s="897"/>
      <c r="H72" s="897"/>
      <c r="I72" s="126"/>
      <c r="J72" s="126"/>
      <c r="K72" s="126"/>
      <c r="L72" s="910"/>
      <c r="M72" s="910"/>
      <c r="N72" s="45"/>
    </row>
    <row r="73" spans="1:15" ht="15.75" thickBot="1">
      <c r="B73" s="909" t="s">
        <v>953</v>
      </c>
      <c r="C73" s="863"/>
      <c r="D73" s="863"/>
      <c r="E73" s="863"/>
      <c r="F73" s="863"/>
      <c r="G73" s="863"/>
      <c r="H73" s="863"/>
      <c r="I73" s="863"/>
      <c r="J73" s="863"/>
      <c r="K73" s="863"/>
      <c r="L73" s="863"/>
      <c r="M73" s="864"/>
      <c r="N73" s="301">
        <f>SUM(N67:N72)</f>
        <v>828.09726290859999</v>
      </c>
    </row>
    <row r="74" spans="1:15" ht="15.75" thickBot="1">
      <c r="B74" s="33"/>
      <c r="C74" s="34"/>
      <c r="D74" s="34"/>
      <c r="E74" s="34"/>
      <c r="F74" s="34"/>
      <c r="G74" s="34"/>
      <c r="H74" s="34"/>
      <c r="I74" s="34"/>
      <c r="J74" s="34"/>
      <c r="K74" s="34"/>
      <c r="L74" s="34"/>
      <c r="M74" s="34"/>
      <c r="N74" s="35"/>
    </row>
    <row r="75" spans="1:15" ht="15.75" thickBot="1">
      <c r="B75" s="820" t="s">
        <v>967</v>
      </c>
      <c r="C75" s="821"/>
      <c r="D75" s="821"/>
      <c r="E75" s="821"/>
      <c r="F75" s="821"/>
      <c r="G75" s="821"/>
      <c r="H75" s="821"/>
      <c r="I75" s="821"/>
      <c r="J75" s="821"/>
      <c r="K75" s="821"/>
      <c r="L75" s="821"/>
      <c r="M75" s="822"/>
      <c r="N75" s="99">
        <f>N42+N51+N62+N73</f>
        <v>23266.790386461904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5" t="s">
        <v>969</v>
      </c>
      <c r="C79" s="866"/>
      <c r="D79" s="866"/>
      <c r="E79" s="866"/>
      <c r="F79" s="866"/>
      <c r="G79" s="866"/>
      <c r="H79" s="866"/>
      <c r="I79" s="314"/>
      <c r="J79" s="334"/>
      <c r="K79" s="302" t="s">
        <v>970</v>
      </c>
      <c r="L79" s="867" t="s">
        <v>971</v>
      </c>
      <c r="M79" s="868"/>
      <c r="N79" s="303"/>
    </row>
    <row r="80" spans="1:15">
      <c r="B80" s="853" t="s">
        <v>972</v>
      </c>
      <c r="C80" s="854"/>
      <c r="D80" s="854"/>
      <c r="E80" s="854"/>
      <c r="F80" s="854"/>
      <c r="G80" s="854"/>
      <c r="H80" s="854"/>
      <c r="I80" s="87"/>
      <c r="J80" s="88"/>
      <c r="K80" s="304">
        <v>0.2</v>
      </c>
      <c r="L80" s="855">
        <f>N75*K80</f>
        <v>4653.3580772923806</v>
      </c>
      <c r="M80" s="856"/>
      <c r="N80" s="51"/>
    </row>
    <row r="81" spans="1:14">
      <c r="B81" s="89" t="s">
        <v>973</v>
      </c>
      <c r="C81" s="90"/>
      <c r="D81" s="90"/>
      <c r="E81" s="90"/>
      <c r="F81" s="90"/>
      <c r="G81" s="90"/>
      <c r="H81" s="90"/>
      <c r="I81" s="87"/>
      <c r="J81" s="88"/>
      <c r="K81" s="304">
        <v>0.05</v>
      </c>
      <c r="L81" s="855">
        <f>N75*K81</f>
        <v>1163.3395193230951</v>
      </c>
      <c r="M81" s="856"/>
      <c r="N81" s="51"/>
    </row>
    <row r="82" spans="1:14" ht="15.75" thickBot="1">
      <c r="B82" s="91" t="s">
        <v>974</v>
      </c>
      <c r="C82" s="92"/>
      <c r="D82" s="92"/>
      <c r="E82" s="92"/>
      <c r="F82" s="92"/>
      <c r="G82" s="92"/>
      <c r="H82" s="92"/>
      <c r="I82" s="93"/>
      <c r="J82" s="94"/>
      <c r="K82" s="305">
        <v>0.05</v>
      </c>
      <c r="L82" s="857">
        <f>N75*K82</f>
        <v>1163.3395193230951</v>
      </c>
      <c r="M82" s="858"/>
      <c r="N82" s="51"/>
    </row>
    <row r="83" spans="1:14" ht="15.75" thickBot="1">
      <c r="B83" s="820" t="s">
        <v>953</v>
      </c>
      <c r="C83" s="821"/>
      <c r="D83" s="821"/>
      <c r="E83" s="821"/>
      <c r="F83" s="821"/>
      <c r="G83" s="821"/>
      <c r="H83" s="821"/>
      <c r="I83" s="821"/>
      <c r="J83" s="821"/>
      <c r="K83" s="821"/>
      <c r="L83" s="821"/>
      <c r="M83" s="822"/>
      <c r="N83" s="52">
        <f>L80+L81+L82</f>
        <v>6980.0371159385713</v>
      </c>
    </row>
    <row r="84" spans="1:14" ht="15.75" thickBot="1">
      <c r="B84" s="33"/>
      <c r="C84" s="34"/>
      <c r="D84" s="34"/>
      <c r="E84" s="34"/>
      <c r="F84" s="34"/>
      <c r="G84" s="34"/>
      <c r="H84" s="34"/>
      <c r="I84" s="34"/>
      <c r="J84" s="34"/>
      <c r="K84" s="34"/>
      <c r="L84" s="34"/>
      <c r="M84" s="34"/>
      <c r="N84" s="35"/>
    </row>
    <row r="85" spans="1:14" ht="15.75" thickBot="1">
      <c r="A85" t="s">
        <v>2016</v>
      </c>
      <c r="B85" s="820" t="s">
        <v>975</v>
      </c>
      <c r="C85" s="821"/>
      <c r="D85" s="821"/>
      <c r="E85" s="821"/>
      <c r="F85" s="821"/>
      <c r="G85" s="821"/>
      <c r="H85" s="821"/>
      <c r="I85" s="821"/>
      <c r="J85" s="821"/>
      <c r="K85" s="821"/>
      <c r="L85" s="821"/>
      <c r="M85" s="822"/>
      <c r="N85" s="188">
        <f>N75+N83</f>
        <v>30246.827502400476</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4" t="s">
        <v>2218</v>
      </c>
      <c r="C102" s="965"/>
      <c r="D102" s="965"/>
      <c r="E102" s="965"/>
      <c r="F102" s="965"/>
      <c r="G102" s="965"/>
      <c r="H102" s="965"/>
      <c r="I102" s="965"/>
      <c r="J102" s="965"/>
      <c r="K102" s="965"/>
      <c r="L102" s="965"/>
      <c r="M102" s="965"/>
      <c r="N102" s="966"/>
    </row>
    <row r="103" spans="2:14" ht="15" customHeight="1">
      <c r="B103" s="964"/>
      <c r="C103" s="965"/>
      <c r="D103" s="965"/>
      <c r="E103" s="965"/>
      <c r="F103" s="965"/>
      <c r="G103" s="965"/>
      <c r="H103" s="965"/>
      <c r="I103" s="965"/>
      <c r="J103" s="965"/>
      <c r="K103" s="965"/>
      <c r="L103" s="965"/>
      <c r="M103" s="965"/>
      <c r="N103" s="966"/>
    </row>
    <row r="104" spans="2:14" ht="30" customHeight="1">
      <c r="B104" s="967" t="s">
        <v>2219</v>
      </c>
      <c r="C104" s="968"/>
      <c r="D104" s="968"/>
      <c r="E104" s="968"/>
      <c r="F104" s="968"/>
      <c r="G104" s="968"/>
      <c r="H104" s="968"/>
      <c r="I104" s="968"/>
      <c r="J104" s="968"/>
      <c r="K104" s="968"/>
      <c r="L104" s="968"/>
      <c r="M104" s="968"/>
      <c r="N104" s="969"/>
    </row>
    <row r="105" spans="2:14">
      <c r="B105" s="967"/>
      <c r="C105" s="968"/>
      <c r="D105" s="968"/>
      <c r="E105" s="968"/>
      <c r="F105" s="968"/>
      <c r="G105" s="968"/>
      <c r="H105" s="968"/>
      <c r="I105" s="968"/>
      <c r="J105" s="968"/>
      <c r="K105" s="968"/>
      <c r="L105" s="968"/>
      <c r="M105" s="968"/>
      <c r="N105" s="969"/>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0"/>
      <c r="K115" s="970"/>
      <c r="L115" s="970"/>
      <c r="M115" s="970"/>
      <c r="N115" s="971"/>
    </row>
    <row r="116" spans="2:14" ht="15.75" thickBot="1">
      <c r="B116" s="419" t="s">
        <v>2221</v>
      </c>
      <c r="C116" s="420"/>
      <c r="D116" s="420"/>
      <c r="E116" s="259"/>
      <c r="F116" s="259"/>
      <c r="G116" s="259"/>
      <c r="H116" s="259"/>
      <c r="I116" s="259"/>
      <c r="J116" s="972"/>
      <c r="K116" s="972"/>
      <c r="L116" s="972"/>
      <c r="M116" s="972"/>
      <c r="N116" s="973"/>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7"/>
      <c r="J36" s="268"/>
      <c r="K36" s="269">
        <f>VLOOKUP(A36,EQUIPOS!A6:D163,4,FALSE)</f>
        <v>116930.91284509341</v>
      </c>
      <c r="L36" s="270"/>
      <c r="M36" s="271">
        <v>2.5</v>
      </c>
      <c r="N36" s="272">
        <f>K36/M36</f>
        <v>46772.365138037363</v>
      </c>
    </row>
    <row r="37" spans="1:14">
      <c r="A37" s="113" t="s">
        <v>129</v>
      </c>
      <c r="B37" s="869" t="str">
        <f>VLOOKUP(A37,EQUIPOS!A7:D154,3,FALSE)</f>
        <v xml:space="preserve">Buldozer, Potencia al volante de 140 HP, motor de 2200 RPM, longitud de hoja 4,80m. </v>
      </c>
      <c r="C37" s="870"/>
      <c r="D37" s="870"/>
      <c r="E37" s="870"/>
      <c r="F37" s="870"/>
      <c r="G37" s="870"/>
      <c r="H37" s="871"/>
      <c r="I37" s="421"/>
      <c r="J37" s="422"/>
      <c r="K37" s="269">
        <f>VLOOKUP(A37,EQUIPOS!A7:D164,4,FALSE)</f>
        <v>283084.52491995314</v>
      </c>
      <c r="L37" s="335"/>
      <c r="M37" s="336">
        <v>100</v>
      </c>
      <c r="N37" s="272">
        <f>K37/M37</f>
        <v>2830.8452491995313</v>
      </c>
    </row>
    <row r="38" spans="1:14">
      <c r="A38" s="113" t="s">
        <v>312</v>
      </c>
      <c r="B38" s="869" t="str">
        <f>VLOOKUP(A38,EQUIPOS!A8:D154,3,FALSE)</f>
        <v>Retroexcavadora sobre oruga, potencia 138 HP, balde de 1,5 m3.</v>
      </c>
      <c r="C38" s="870"/>
      <c r="D38" s="870"/>
      <c r="E38" s="870"/>
      <c r="F38" s="870"/>
      <c r="G38" s="870"/>
      <c r="H38" s="871"/>
      <c r="I38" s="328"/>
      <c r="J38" s="330"/>
      <c r="K38" s="269">
        <f>VLOOKUP(A38,EQUIPOS!A8:D165,4,FALSE)</f>
        <v>269278.92287657521</v>
      </c>
      <c r="L38" s="423"/>
      <c r="M38" s="424">
        <v>16</v>
      </c>
      <c r="N38" s="272">
        <f>K38/M38</f>
        <v>16829.93267978595</v>
      </c>
    </row>
    <row r="39" spans="1:14">
      <c r="B39" s="869"/>
      <c r="C39" s="870"/>
      <c r="D39" s="870"/>
      <c r="E39" s="876"/>
      <c r="F39" s="870"/>
      <c r="G39" s="870"/>
      <c r="H39" s="871"/>
      <c r="I39" s="36"/>
      <c r="J39" s="37"/>
      <c r="K39" s="274"/>
      <c r="L39" s="276"/>
      <c r="M39" s="277"/>
      <c r="N39" s="278"/>
    </row>
    <row r="40" spans="1:14">
      <c r="B40" s="877" t="s">
        <v>952</v>
      </c>
      <c r="C40" s="878"/>
      <c r="D40" s="878"/>
      <c r="E40" s="38"/>
      <c r="F40" s="39"/>
      <c r="G40" s="39"/>
      <c r="H40" s="40"/>
      <c r="I40" s="36"/>
      <c r="J40" s="37"/>
      <c r="K40" s="279"/>
      <c r="L40" s="276"/>
      <c r="M40" s="401">
        <v>0.01</v>
      </c>
      <c r="N40" s="344">
        <f>N76*M40</f>
        <v>27.894392469875619</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4">
        <f>SUM(N36:N41)</f>
        <v>66461.037459492713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5" t="s">
        <v>945</v>
      </c>
      <c r="K46" s="85" t="s">
        <v>946</v>
      </c>
      <c r="L46" s="901" t="s">
        <v>955</v>
      </c>
      <c r="M46" s="900"/>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7684.1046606364589</v>
      </c>
      <c r="N47" s="272">
        <f>K47*M47</f>
        <v>2305.2313981909374</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3285.8332775456802</v>
      </c>
      <c r="N48" s="272">
        <f t="shared" ref="N48:N53" si="0">K48*M48</f>
        <v>9857.4998326370405</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14363.209906001794</v>
      </c>
      <c r="N49" s="272">
        <f t="shared" si="0"/>
        <v>3590.8024765004484</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1573.5291513042325</v>
      </c>
      <c r="N50" s="272">
        <f t="shared" si="0"/>
        <v>1573.5291513042325</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1601.5079768964131</v>
      </c>
      <c r="N51" s="272">
        <f t="shared" si="0"/>
        <v>1601.5079768964131</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9010.3009937058159</v>
      </c>
      <c r="N52" s="272">
        <f t="shared" si="0"/>
        <v>4126.7178551172638</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7225.2519209246984</v>
      </c>
      <c r="N53" s="272">
        <f t="shared" si="0"/>
        <v>9392.8274972021081</v>
      </c>
    </row>
    <row r="54" spans="1:14" ht="15.75" thickBot="1">
      <c r="B54" s="820" t="s">
        <v>953</v>
      </c>
      <c r="C54" s="821"/>
      <c r="D54" s="821"/>
      <c r="E54" s="821"/>
      <c r="F54" s="821"/>
      <c r="G54" s="821"/>
      <c r="H54" s="821"/>
      <c r="I54" s="821"/>
      <c r="J54" s="821"/>
      <c r="K54" s="821"/>
      <c r="L54" s="821"/>
      <c r="M54" s="822"/>
      <c r="N54" s="394">
        <f>SUM(N47:N53)</f>
        <v>32448.116187848449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7">
        <f>VLOOKUP(A59,TRANSPORTE!A5:D117,4,FALSE)</f>
        <v>1540.7830144748382</v>
      </c>
      <c r="M59" s="908"/>
      <c r="N59" s="287">
        <f>K59*L59</f>
        <v>2003.0179188172897</v>
      </c>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1">
        <f>SUM(N70:N75)</f>
        <v>2789.439246987562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103701.61081314601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20740.322162629203</v>
      </c>
      <c r="M83" s="856"/>
      <c r="N83" s="51"/>
    </row>
    <row r="84" spans="1:14">
      <c r="B84" s="89" t="s">
        <v>973</v>
      </c>
      <c r="C84" s="90"/>
      <c r="D84" s="90"/>
      <c r="E84" s="90"/>
      <c r="F84" s="90"/>
      <c r="G84" s="90"/>
      <c r="H84" s="90"/>
      <c r="I84" s="87"/>
      <c r="J84" s="88"/>
      <c r="K84" s="304">
        <v>0.05</v>
      </c>
      <c r="L84" s="855">
        <f>N78*K84</f>
        <v>5185.0805406573008</v>
      </c>
      <c r="M84" s="856"/>
      <c r="N84" s="51"/>
    </row>
    <row r="85" spans="1:14" ht="15.75" thickBot="1">
      <c r="B85" s="91" t="s">
        <v>974</v>
      </c>
      <c r="C85" s="92"/>
      <c r="D85" s="92"/>
      <c r="E85" s="92"/>
      <c r="F85" s="92"/>
      <c r="G85" s="92"/>
      <c r="H85" s="92"/>
      <c r="I85" s="93"/>
      <c r="J85" s="94"/>
      <c r="K85" s="305">
        <v>0.05</v>
      </c>
      <c r="L85" s="857">
        <f>N78*K85</f>
        <v>5185.0805406573008</v>
      </c>
      <c r="M85" s="858"/>
      <c r="N85" s="51"/>
    </row>
    <row r="86" spans="1:14" ht="15.75" thickBot="1">
      <c r="B86" s="820" t="s">
        <v>953</v>
      </c>
      <c r="C86" s="821"/>
      <c r="D86" s="821"/>
      <c r="E86" s="821"/>
      <c r="F86" s="821"/>
      <c r="G86" s="821"/>
      <c r="H86" s="821"/>
      <c r="I86" s="821"/>
      <c r="J86" s="821"/>
      <c r="K86" s="821"/>
      <c r="L86" s="821"/>
      <c r="M86" s="822"/>
      <c r="N86" s="52">
        <f>L83+L84+L85</f>
        <v>31110.483243943807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134812.09405708982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0"/>
      <c r="K118" s="970"/>
      <c r="L118" s="970"/>
      <c r="M118" s="970"/>
      <c r="N118" s="971"/>
    </row>
    <row r="119" spans="2:14" ht="15.75" thickBot="1">
      <c r="B119" s="419" t="s">
        <v>2221</v>
      </c>
      <c r="C119" s="420"/>
      <c r="D119" s="420"/>
      <c r="E119" s="259"/>
      <c r="F119" s="259"/>
      <c r="G119" s="259"/>
      <c r="H119" s="259"/>
      <c r="I119" s="259"/>
      <c r="J119" s="972"/>
      <c r="K119" s="972"/>
      <c r="L119" s="972"/>
      <c r="M119" s="972"/>
      <c r="N119" s="973"/>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7"/>
      <c r="J36" s="268"/>
      <c r="K36" s="269">
        <f>VLOOKUP(A36,EQUIPOS!A6:D163,4,FALSE)</f>
        <v>116930.91284509341</v>
      </c>
      <c r="L36" s="270"/>
      <c r="M36" s="336">
        <v>2.5</v>
      </c>
      <c r="N36" s="272">
        <f>K36/M36</f>
        <v>46772.365138037363</v>
      </c>
    </row>
    <row r="37" spans="1:14">
      <c r="A37" s="113" t="s">
        <v>129</v>
      </c>
      <c r="B37" s="869" t="str">
        <f>VLOOKUP(A37,EQUIPOS!A7:D154,3,FALSE)</f>
        <v xml:space="preserve">Buldozer, Potencia al volante de 140 HP, motor de 2200 RPM, longitud de hoja 4,80m. </v>
      </c>
      <c r="C37" s="870"/>
      <c r="D37" s="870"/>
      <c r="E37" s="870"/>
      <c r="F37" s="870"/>
      <c r="G37" s="870"/>
      <c r="H37" s="871"/>
      <c r="I37" s="421"/>
      <c r="J37" s="422"/>
      <c r="K37" s="269">
        <f>VLOOKUP(A37,EQUIPOS!A7:D164,4,FALSE)</f>
        <v>283084.52491995314</v>
      </c>
      <c r="L37" s="335"/>
      <c r="M37" s="336">
        <v>100</v>
      </c>
      <c r="N37" s="272">
        <f>K37/M37</f>
        <v>2830.8452491995313</v>
      </c>
    </row>
    <row r="38" spans="1:14">
      <c r="A38" s="113" t="s">
        <v>261</v>
      </c>
      <c r="B38" s="869" t="str">
        <f>VLOOKUP(A38,EQUIPOS!A8:D154,3,FALSE)</f>
        <v xml:space="preserve">Motobomba 3 PULGADAS (incluye operario)
</v>
      </c>
      <c r="C38" s="870"/>
      <c r="D38" s="870"/>
      <c r="E38" s="870"/>
      <c r="F38" s="870"/>
      <c r="G38" s="870"/>
      <c r="H38" s="871"/>
      <c r="I38" s="328"/>
      <c r="J38" s="330"/>
      <c r="K38" s="269">
        <f>VLOOKUP(A38,EQUIPOS!A8:D165,4,FALSE)</f>
        <v>14087.121487428238</v>
      </c>
      <c r="L38" s="423"/>
      <c r="M38" s="424">
        <v>8</v>
      </c>
      <c r="N38" s="272">
        <f>K38/M38</f>
        <v>1760.8901859285297</v>
      </c>
    </row>
    <row r="39" spans="1:14">
      <c r="A39" t="s">
        <v>312</v>
      </c>
      <c r="B39" s="869" t="str">
        <f>VLOOKUP(A39,EQUIPOS!A9:D154,3,FALSE)</f>
        <v>Retroexcavadora sobre oruga, potencia 138 HP, balde de 1,5 m3.</v>
      </c>
      <c r="C39" s="870"/>
      <c r="D39" s="870"/>
      <c r="E39" s="870"/>
      <c r="F39" s="870"/>
      <c r="G39" s="870"/>
      <c r="H39" s="871"/>
      <c r="I39" s="36"/>
      <c r="J39" s="37"/>
      <c r="K39" s="269">
        <f>VLOOKUP(A39,EQUIPOS!A9:D166,4,FALSE)</f>
        <v>269278.92287657521</v>
      </c>
      <c r="L39" s="276"/>
      <c r="M39" s="336">
        <v>8</v>
      </c>
      <c r="N39" s="272">
        <f>K39/M39</f>
        <v>33659.865359571901</v>
      </c>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N78*M41</f>
        <v>241.11460680720396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85265.080539544535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7684.1046606364589</v>
      </c>
      <c r="N48" s="272">
        <f>K48*M48</f>
        <v>2305.2313981909374</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3285.8332775456802</v>
      </c>
      <c r="N49" s="272">
        <f t="shared" ref="N49:N54" si="0">K49*M49</f>
        <v>9857.4998326370405</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14363.209906001794</v>
      </c>
      <c r="N50" s="272">
        <f t="shared" si="0"/>
        <v>3590.8024765004484</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1573.5291513042325</v>
      </c>
      <c r="N51" s="272">
        <f t="shared" si="0"/>
        <v>1573.5291513042325</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1601.5079768964131</v>
      </c>
      <c r="N52" s="272">
        <f t="shared" si="0"/>
        <v>1601.5079768964131</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9010.3009937058159</v>
      </c>
      <c r="N53" s="272">
        <f>K53*M53</f>
        <v>4126.7178551172638</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7225.2519209246984</v>
      </c>
      <c r="N54" s="272">
        <f t="shared" si="0"/>
        <v>9392.8274972021081</v>
      </c>
    </row>
    <row r="55" spans="1:14" ht="15.75" thickBot="1">
      <c r="B55" s="43"/>
      <c r="C55" s="310"/>
      <c r="D55" s="310"/>
      <c r="E55" s="310"/>
      <c r="F55" s="310"/>
      <c r="G55" s="310"/>
      <c r="H55" s="310"/>
      <c r="I55" s="310"/>
      <c r="J55" s="435"/>
      <c r="K55" s="126"/>
      <c r="L55" s="325"/>
      <c r="M55" s="402"/>
      <c r="N55" s="272"/>
    </row>
    <row r="56" spans="1:14" ht="15.75" thickBot="1">
      <c r="B56" s="820" t="s">
        <v>953</v>
      </c>
      <c r="C56" s="821"/>
      <c r="D56" s="821"/>
      <c r="E56" s="821"/>
      <c r="F56" s="821"/>
      <c r="G56" s="821"/>
      <c r="H56" s="821"/>
      <c r="I56" s="821"/>
      <c r="J56" s="821"/>
      <c r="K56" s="821"/>
      <c r="L56" s="821"/>
      <c r="M56" s="822"/>
      <c r="N56" s="394">
        <f>SUM(N48:N55)</f>
        <v>32448.116187848449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07">
        <f>VLOOKUP(A61,TRANSPORTE!A5:D117,4,FALSE)</f>
        <v>1540.7830144748382</v>
      </c>
      <c r="M61" s="908"/>
      <c r="N61" s="287">
        <f>K61*L61</f>
        <v>2003.0179188172897</v>
      </c>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2003.0179188172897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1">
        <f>SUM(N72:N77)</f>
        <v>24111.460680720396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143827.67532693068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28765.535065386139</v>
      </c>
      <c r="M85" s="856"/>
      <c r="N85" s="51"/>
    </row>
    <row r="86" spans="1:14">
      <c r="B86" s="89" t="s">
        <v>973</v>
      </c>
      <c r="C86" s="90"/>
      <c r="D86" s="90"/>
      <c r="E86" s="90"/>
      <c r="F86" s="90"/>
      <c r="G86" s="90"/>
      <c r="H86" s="90"/>
      <c r="I86" s="87"/>
      <c r="J86" s="88"/>
      <c r="K86" s="304">
        <v>0.05</v>
      </c>
      <c r="L86" s="855">
        <f>N80*K86</f>
        <v>7191.3837663465347</v>
      </c>
      <c r="M86" s="856"/>
      <c r="N86" s="51"/>
    </row>
    <row r="87" spans="1:14" ht="15.75" thickBot="1">
      <c r="B87" s="91" t="s">
        <v>974</v>
      </c>
      <c r="C87" s="92"/>
      <c r="D87" s="92"/>
      <c r="E87" s="92"/>
      <c r="F87" s="92"/>
      <c r="G87" s="92"/>
      <c r="H87" s="92"/>
      <c r="I87" s="93"/>
      <c r="J87" s="94"/>
      <c r="K87" s="305">
        <v>0.05</v>
      </c>
      <c r="L87" s="857">
        <f>N80*K87</f>
        <v>7191.3837663465347</v>
      </c>
      <c r="M87" s="858"/>
      <c r="N87" s="51"/>
    </row>
    <row r="88" spans="1:14" ht="15.75" thickBot="1">
      <c r="B88" s="820" t="s">
        <v>953</v>
      </c>
      <c r="C88" s="821"/>
      <c r="D88" s="821"/>
      <c r="E88" s="821"/>
      <c r="F88" s="821"/>
      <c r="G88" s="821"/>
      <c r="H88" s="821"/>
      <c r="I88" s="821"/>
      <c r="J88" s="821"/>
      <c r="K88" s="821"/>
      <c r="L88" s="821"/>
      <c r="M88" s="822"/>
      <c r="N88" s="52">
        <f>L85+L86+L87</f>
        <v>43148.302598079215</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8">
        <f>N80+N88</f>
        <v>186975.97792500991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0"/>
      <c r="K120" s="970"/>
      <c r="L120" s="970"/>
      <c r="M120" s="970"/>
      <c r="N120" s="971"/>
    </row>
    <row r="121" spans="2:14" ht="15.75" thickBot="1">
      <c r="B121" s="419" t="s">
        <v>2221</v>
      </c>
      <c r="C121" s="420"/>
      <c r="D121" s="420"/>
      <c r="E121" s="259"/>
      <c r="F121" s="259"/>
      <c r="G121" s="259"/>
      <c r="H121" s="259"/>
      <c r="I121" s="259"/>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2.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129</v>
      </c>
      <c r="B36" s="869" t="str">
        <f>VLOOKUP(A36,EQUIPOS!A6:D154,3,FALSE)</f>
        <v xml:space="preserve">Buldozer, Potencia al volante de 140 HP, motor de 2200 RPM, longitud de hoja 4,80m. </v>
      </c>
      <c r="C36" s="870"/>
      <c r="D36" s="870"/>
      <c r="E36" s="870"/>
      <c r="F36" s="870"/>
      <c r="G36" s="870"/>
      <c r="H36" s="871"/>
      <c r="I36" s="267"/>
      <c r="J36" s="268"/>
      <c r="K36" s="269">
        <f>VLOOKUP(A36,EQUIPOS!A6:D163,4,FALSE)</f>
        <v>283084.52491995314</v>
      </c>
      <c r="L36" s="270"/>
      <c r="M36" s="336">
        <v>100</v>
      </c>
      <c r="N36" s="272">
        <f>K36/M36</f>
        <v>2830.8452491995313</v>
      </c>
    </row>
    <row r="37" spans="1:14">
      <c r="A37" s="113" t="s">
        <v>312</v>
      </c>
      <c r="B37" s="869" t="str">
        <f>VLOOKUP(A37,EQUIPOS!A7:D154,3,FALSE)</f>
        <v>Retroexcavadora sobre oruga, potencia 138 HP, balde de 1,5 m3.</v>
      </c>
      <c r="C37" s="870"/>
      <c r="D37" s="870"/>
      <c r="E37" s="870"/>
      <c r="F37" s="870"/>
      <c r="G37" s="870"/>
      <c r="H37" s="871"/>
      <c r="I37" s="421"/>
      <c r="J37" s="422"/>
      <c r="K37" s="269">
        <f>VLOOKUP(A37,EQUIPOS!A7:D164,4,FALSE)</f>
        <v>269278.92287657521</v>
      </c>
      <c r="L37" s="335"/>
      <c r="M37" s="336">
        <v>35</v>
      </c>
      <c r="N37" s="272">
        <f>K37/M37</f>
        <v>7693.6835107592915</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8.2809726290859995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10532.809732587908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7225.2519209246984</v>
      </c>
      <c r="N48" s="272">
        <f>K48*M48</f>
        <v>9392.8274972021081</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0" t="s">
        <v>953</v>
      </c>
      <c r="C55" s="821"/>
      <c r="D55" s="821"/>
      <c r="E55" s="821"/>
      <c r="F55" s="821"/>
      <c r="G55" s="821"/>
      <c r="H55" s="821"/>
      <c r="I55" s="821"/>
      <c r="J55" s="821"/>
      <c r="K55" s="821"/>
      <c r="L55" s="821"/>
      <c r="M55" s="822"/>
      <c r="N55" s="394">
        <f>SUM(N48:N54)</f>
        <v>9392.8274972021081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07">
        <f>VLOOKUP(A60,TRANSPORTE!A5:D117,4,FALSE)</f>
        <v>1540.7830144748382</v>
      </c>
      <c r="M60" s="908"/>
      <c r="N60" s="287">
        <f>K60*L60</f>
        <v>2003.0179188172897</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2003.0179188172897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828.09726290859999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22756.752411515907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4551.3504823031817</v>
      </c>
      <c r="M84" s="856"/>
      <c r="N84" s="51"/>
    </row>
    <row r="85" spans="1:14">
      <c r="B85" s="89" t="s">
        <v>973</v>
      </c>
      <c r="C85" s="90"/>
      <c r="D85" s="90"/>
      <c r="E85" s="90"/>
      <c r="F85" s="90"/>
      <c r="G85" s="90"/>
      <c r="H85" s="90"/>
      <c r="I85" s="87"/>
      <c r="J85" s="88"/>
      <c r="K85" s="304">
        <v>0.05</v>
      </c>
      <c r="L85" s="855">
        <f>N79*K85</f>
        <v>1137.8376205757954</v>
      </c>
      <c r="M85" s="856"/>
      <c r="N85" s="51"/>
    </row>
    <row r="86" spans="1:14" ht="15.75" thickBot="1">
      <c r="B86" s="91" t="s">
        <v>974</v>
      </c>
      <c r="C86" s="92"/>
      <c r="D86" s="92"/>
      <c r="E86" s="92"/>
      <c r="F86" s="92"/>
      <c r="G86" s="92"/>
      <c r="H86" s="92"/>
      <c r="I86" s="93"/>
      <c r="J86" s="94"/>
      <c r="K86" s="305">
        <v>0.05</v>
      </c>
      <c r="L86" s="857">
        <f>N79*K86</f>
        <v>1137.8376205757954</v>
      </c>
      <c r="M86" s="858"/>
      <c r="N86" s="51"/>
    </row>
    <row r="87" spans="1:14" ht="15.75" thickBot="1">
      <c r="B87" s="820" t="s">
        <v>953</v>
      </c>
      <c r="C87" s="821"/>
      <c r="D87" s="821"/>
      <c r="E87" s="821"/>
      <c r="F87" s="821"/>
      <c r="G87" s="821"/>
      <c r="H87" s="821"/>
      <c r="I87" s="821"/>
      <c r="J87" s="821"/>
      <c r="K87" s="821"/>
      <c r="L87" s="821"/>
      <c r="M87" s="822"/>
      <c r="N87" s="52">
        <f>L84+L85+L86</f>
        <v>6827.0257234547735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29583.778134970678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7.75" customHeight="1" thickBot="1">
      <c r="B29" s="71" t="s">
        <v>943</v>
      </c>
      <c r="C29" s="799" t="s">
        <v>944</v>
      </c>
      <c r="D29" s="800"/>
      <c r="E29" s="800"/>
      <c r="F29" s="800"/>
      <c r="G29" s="800"/>
      <c r="H29" s="800"/>
      <c r="I29" s="800"/>
      <c r="J29" s="72"/>
      <c r="K29" s="342" t="s">
        <v>2215</v>
      </c>
      <c r="L29" s="796" t="s">
        <v>945</v>
      </c>
      <c r="M29" s="797"/>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0" t="s">
        <v>944</v>
      </c>
      <c r="C34" s="891"/>
      <c r="D34" s="891"/>
      <c r="E34" s="891"/>
      <c r="F34" s="891"/>
      <c r="G34" s="891"/>
      <c r="H34" s="892"/>
      <c r="I34" s="893" t="s">
        <v>948</v>
      </c>
      <c r="J34" s="894"/>
      <c r="K34" s="69" t="s">
        <v>949</v>
      </c>
      <c r="L34" s="895" t="s">
        <v>950</v>
      </c>
      <c r="M34" s="892"/>
      <c r="N34" s="70" t="s">
        <v>951</v>
      </c>
    </row>
    <row r="35" spans="1:14">
      <c r="A35" s="113" t="s">
        <v>263</v>
      </c>
      <c r="B35" s="869" t="str">
        <f>VLOOKUP(A35,EQUIPOS!A6:D154,3,FALSE)</f>
        <v xml:space="preserve">Motobomba 4 pulgadas
</v>
      </c>
      <c r="C35" s="870"/>
      <c r="D35" s="870"/>
      <c r="E35" s="870"/>
      <c r="F35" s="870"/>
      <c r="G35" s="870"/>
      <c r="H35" s="871"/>
      <c r="I35" s="267"/>
      <c r="J35" s="268"/>
      <c r="K35" s="269">
        <f>VLOOKUP(A35,EQUIPOS!A6:D163,4,FALSE)</f>
        <v>15125.398644940509</v>
      </c>
      <c r="L35" s="270"/>
      <c r="M35" s="336">
        <v>21</v>
      </c>
      <c r="N35" s="272">
        <f>K35/M35</f>
        <v>720.25707833050046</v>
      </c>
    </row>
    <row r="36" spans="1:14">
      <c r="A36" s="113" t="s">
        <v>129</v>
      </c>
      <c r="B36" s="869" t="str">
        <f>VLOOKUP(A36,EQUIPOS!A7:D154,3,FALSE)</f>
        <v xml:space="preserve">Buldozer, Potencia al volante de 140 HP, motor de 2200 RPM, longitud de hoja 4,80m. </v>
      </c>
      <c r="C36" s="870"/>
      <c r="D36" s="870"/>
      <c r="E36" s="870"/>
      <c r="F36" s="870"/>
      <c r="G36" s="870"/>
      <c r="H36" s="871"/>
      <c r="I36" s="421"/>
      <c r="J36" s="422"/>
      <c r="K36" s="269">
        <f>VLOOKUP(A36,EQUIPOS!A7:D164,4,FALSE)</f>
        <v>283084.52491995314</v>
      </c>
      <c r="L36" s="335"/>
      <c r="M36" s="336">
        <v>100</v>
      </c>
      <c r="N36" s="272">
        <f>K36/M36</f>
        <v>2830.8452491995313</v>
      </c>
    </row>
    <row r="37" spans="1:14">
      <c r="A37" s="113" t="s">
        <v>312</v>
      </c>
      <c r="B37" s="869" t="str">
        <f>VLOOKUP(A37,EQUIPOS!A8:D154,3,FALSE)</f>
        <v>Retroexcavadora sobre oruga, potencia 138 HP, balde de 1,5 m3.</v>
      </c>
      <c r="C37" s="870"/>
      <c r="D37" s="870"/>
      <c r="E37" s="870"/>
      <c r="F37" s="870"/>
      <c r="G37" s="870"/>
      <c r="H37" s="871"/>
      <c r="I37" s="328"/>
      <c r="J37" s="330"/>
      <c r="K37" s="269">
        <f>VLOOKUP(A37,EQUIPOS!A8:D165,4,FALSE)</f>
        <v>269278.92287657521</v>
      </c>
      <c r="L37" s="423"/>
      <c r="M37" s="424">
        <v>21</v>
      </c>
      <c r="N37" s="272">
        <f>K37/M37</f>
        <v>12822.805851265486</v>
      </c>
    </row>
    <row r="38" spans="1:14">
      <c r="B38" s="869"/>
      <c r="C38" s="870"/>
      <c r="D38" s="870"/>
      <c r="E38" s="870"/>
      <c r="F38" s="870"/>
      <c r="G38" s="870"/>
      <c r="H38" s="871"/>
      <c r="I38" s="36"/>
      <c r="J38" s="37"/>
      <c r="K38" s="269"/>
      <c r="L38" s="276"/>
      <c r="M38" s="336"/>
      <c r="N38" s="272"/>
    </row>
    <row r="39" spans="1:14">
      <c r="B39" s="320"/>
      <c r="C39" s="321"/>
      <c r="D39" s="321"/>
      <c r="E39" s="321"/>
      <c r="F39" s="323"/>
      <c r="G39" s="323"/>
      <c r="H39" s="125"/>
      <c r="I39" s="36"/>
      <c r="J39" s="37"/>
      <c r="K39" s="269"/>
      <c r="L39" s="276"/>
      <c r="M39" s="277"/>
      <c r="N39" s="273"/>
    </row>
    <row r="40" spans="1:14">
      <c r="B40" s="877" t="s">
        <v>952</v>
      </c>
      <c r="C40" s="878"/>
      <c r="D40" s="878"/>
      <c r="E40" s="38"/>
      <c r="F40" s="39"/>
      <c r="G40" s="39"/>
      <c r="H40" s="40"/>
      <c r="I40" s="36"/>
      <c r="J40" s="37"/>
      <c r="K40" s="279"/>
      <c r="L40" s="276"/>
      <c r="M40" s="401">
        <v>0.01</v>
      </c>
      <c r="N40" s="344">
        <f>N76*M40</f>
        <v>13.801621048476665</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4">
        <f>SUM(N35:N41)</f>
        <v>16387.709799843997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5" t="s">
        <v>945</v>
      </c>
      <c r="K46" s="85" t="s">
        <v>946</v>
      </c>
      <c r="L46" s="901" t="s">
        <v>955</v>
      </c>
      <c r="M46" s="900"/>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7225.2519209246984</v>
      </c>
      <c r="N47" s="272">
        <f>K47*M47</f>
        <v>9392.8274972021081</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0" t="s">
        <v>953</v>
      </c>
      <c r="C54" s="821"/>
      <c r="D54" s="821"/>
      <c r="E54" s="821"/>
      <c r="F54" s="821"/>
      <c r="G54" s="821"/>
      <c r="H54" s="821"/>
      <c r="I54" s="821"/>
      <c r="J54" s="821"/>
      <c r="K54" s="821"/>
      <c r="L54" s="821"/>
      <c r="M54" s="822"/>
      <c r="N54" s="394">
        <f>SUM(N47:N53)</f>
        <v>9392.8274972021081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7">
        <f>VLOOKUP(A59,TRANSPORTE!A5:D117,4,FALSE)</f>
        <v>1540.7830144748382</v>
      </c>
      <c r="M59" s="908"/>
      <c r="N59" s="287">
        <f>K59*L59</f>
        <v>2003.0179188172897</v>
      </c>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2003.0179188172897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0">
        <f>SUM(N70:N75)</f>
        <v>1380.1621048476666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29163.717320711061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5832.7434641422124</v>
      </c>
      <c r="M83" s="856"/>
      <c r="N83" s="51"/>
    </row>
    <row r="84" spans="1:14">
      <c r="B84" s="89" t="s">
        <v>973</v>
      </c>
      <c r="C84" s="90"/>
      <c r="D84" s="90"/>
      <c r="E84" s="90"/>
      <c r="F84" s="90"/>
      <c r="G84" s="90"/>
      <c r="H84" s="90"/>
      <c r="I84" s="87"/>
      <c r="J84" s="88"/>
      <c r="K84" s="304">
        <v>0.05</v>
      </c>
      <c r="L84" s="855">
        <f>N78*K84</f>
        <v>1458.1858660355531</v>
      </c>
      <c r="M84" s="856"/>
      <c r="N84" s="51"/>
    </row>
    <row r="85" spans="1:14" ht="15.75" thickBot="1">
      <c r="B85" s="91" t="s">
        <v>974</v>
      </c>
      <c r="C85" s="92"/>
      <c r="D85" s="92"/>
      <c r="E85" s="92"/>
      <c r="F85" s="92"/>
      <c r="G85" s="92"/>
      <c r="H85" s="92"/>
      <c r="I85" s="93"/>
      <c r="J85" s="94"/>
      <c r="K85" s="305">
        <v>0.05</v>
      </c>
      <c r="L85" s="857">
        <f>N78*K85</f>
        <v>1458.1858660355531</v>
      </c>
      <c r="M85" s="858"/>
      <c r="N85" s="51"/>
    </row>
    <row r="86" spans="1:14" ht="15.75" thickBot="1">
      <c r="B86" s="820" t="s">
        <v>953</v>
      </c>
      <c r="C86" s="821"/>
      <c r="D86" s="821"/>
      <c r="E86" s="821"/>
      <c r="F86" s="821"/>
      <c r="G86" s="821"/>
      <c r="H86" s="821"/>
      <c r="I86" s="821"/>
      <c r="J86" s="821"/>
      <c r="K86" s="821"/>
      <c r="L86" s="821"/>
      <c r="M86" s="822"/>
      <c r="N86" s="52">
        <f>L83+L84+L85</f>
        <v>8749.115196213319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37912.832516924376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0"/>
      <c r="K118" s="970"/>
      <c r="L118" s="970"/>
      <c r="M118" s="970"/>
      <c r="N118" s="971"/>
    </row>
    <row r="119" spans="2:14" ht="15.75" thickBot="1">
      <c r="B119" s="419" t="s">
        <v>2221</v>
      </c>
      <c r="C119" s="420"/>
      <c r="D119" s="420"/>
      <c r="E119" s="259"/>
      <c r="F119" s="259"/>
      <c r="G119" s="259"/>
      <c r="H119" s="259"/>
      <c r="I119" s="259"/>
      <c r="J119" s="972"/>
      <c r="K119" s="972"/>
      <c r="L119" s="972"/>
      <c r="M119" s="972"/>
      <c r="N119" s="973"/>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7"/>
      <c r="J36" s="268"/>
      <c r="K36" s="269">
        <f>VLOOKUP(A36,EQUIPOS!A6:D163,4,FALSE)</f>
        <v>18089.714771153394</v>
      </c>
      <c r="L36" s="270"/>
      <c r="M36" s="336">
        <v>2.5</v>
      </c>
      <c r="N36" s="272">
        <f>K36/M36</f>
        <v>7235.8859084613578</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469.42871250000002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7705.3146209613578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43646.967923801618</v>
      </c>
      <c r="N48" s="272">
        <f>K48*M48</f>
        <v>56741.058300942103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78.340711658105462</v>
      </c>
      <c r="N49" s="272">
        <f>K49*M49</f>
        <v>2350.221349743164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59091.279650685268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7">
        <f>VLOOKUP(A60,TRANSPORTE!A5:D117,4,FALSE)</f>
        <v>1540.7830144748382</v>
      </c>
      <c r="M60" s="908"/>
      <c r="N60" s="287">
        <f>K60*L60</f>
        <v>2003.0179188172897</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2003.0179188172897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9388.5742499999997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78188.18644046392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15637.637288092785</v>
      </c>
      <c r="M84" s="856"/>
      <c r="N84" s="51"/>
    </row>
    <row r="85" spans="1:14">
      <c r="B85" s="89" t="s">
        <v>973</v>
      </c>
      <c r="C85" s="90"/>
      <c r="D85" s="90"/>
      <c r="E85" s="90"/>
      <c r="F85" s="90"/>
      <c r="G85" s="90"/>
      <c r="H85" s="90"/>
      <c r="I85" s="87"/>
      <c r="J85" s="88"/>
      <c r="K85" s="304">
        <v>0.05</v>
      </c>
      <c r="L85" s="855">
        <f>N79*K85</f>
        <v>3909.4093220231962</v>
      </c>
      <c r="M85" s="856"/>
      <c r="N85" s="51"/>
    </row>
    <row r="86" spans="1:14" ht="15.75" thickBot="1">
      <c r="B86" s="91" t="s">
        <v>974</v>
      </c>
      <c r="C86" s="92"/>
      <c r="D86" s="92"/>
      <c r="E86" s="92"/>
      <c r="F86" s="92"/>
      <c r="G86" s="92"/>
      <c r="H86" s="92"/>
      <c r="I86" s="93"/>
      <c r="J86" s="94"/>
      <c r="K86" s="305">
        <v>0.05</v>
      </c>
      <c r="L86" s="857">
        <f>N79*K86</f>
        <v>3909.4093220231962</v>
      </c>
      <c r="M86" s="858"/>
      <c r="N86" s="51"/>
    </row>
    <row r="87" spans="1:14" ht="15.75" thickBot="1">
      <c r="B87" s="820" t="s">
        <v>953</v>
      </c>
      <c r="C87" s="821"/>
      <c r="D87" s="821"/>
      <c r="E87" s="821"/>
      <c r="F87" s="821"/>
      <c r="G87" s="821"/>
      <c r="H87" s="821"/>
      <c r="I87" s="821"/>
      <c r="J87" s="821"/>
      <c r="K87" s="821"/>
      <c r="L87" s="821"/>
      <c r="M87" s="822"/>
      <c r="N87" s="52">
        <f>L84+L85+L86</f>
        <v>23456.455932139175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101644.64237260309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7"/>
      <c r="J36" s="268"/>
      <c r="K36" s="269">
        <f>VLOOKUP(A36,EQUIPOS!A6:D163,4,FALSE)</f>
        <v>18089.714771153394</v>
      </c>
      <c r="L36" s="270"/>
      <c r="M36" s="336">
        <v>2.5</v>
      </c>
      <c r="N36" s="272">
        <f>K36/M36</f>
        <v>7235.8859084613578</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469.42871250000002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7705.3146209613578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26403.058134828916</v>
      </c>
      <c r="N48" s="272">
        <f>K48*M48</f>
        <v>34323.975575277589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78.340711658105462</v>
      </c>
      <c r="N49" s="272">
        <f>K49*M49</f>
        <v>2350.221349743164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36674.196925020755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7">
        <f>VLOOKUP(A60,TRANSPORTE!A5:D117,4,FALSE)</f>
        <v>1540.7830144748382</v>
      </c>
      <c r="M60" s="908"/>
      <c r="N60" s="287">
        <f>K60*L60</f>
        <v>2003.0179188172897</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45"/>
    </row>
    <row r="66" spans="1:15" ht="15.75" thickBot="1">
      <c r="B66" s="909" t="s">
        <v>953</v>
      </c>
      <c r="C66" s="863"/>
      <c r="D66" s="863"/>
      <c r="E66" s="863"/>
      <c r="F66" s="863"/>
      <c r="G66" s="863"/>
      <c r="H66" s="863"/>
      <c r="I66" s="863"/>
      <c r="J66" s="863"/>
      <c r="K66" s="863"/>
      <c r="L66" s="863"/>
      <c r="M66" s="864"/>
      <c r="N66" s="104">
        <f>N60+N61+N62+N63+N64</f>
        <v>2003.0179188172897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9388.5742499999997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55771.103714799399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11154.22074295988</v>
      </c>
      <c r="M84" s="856"/>
      <c r="N84" s="51"/>
    </row>
    <row r="85" spans="1:14">
      <c r="B85" s="89" t="s">
        <v>973</v>
      </c>
      <c r="C85" s="90"/>
      <c r="D85" s="90"/>
      <c r="E85" s="90"/>
      <c r="F85" s="90"/>
      <c r="G85" s="90"/>
      <c r="H85" s="90"/>
      <c r="I85" s="87"/>
      <c r="J85" s="88"/>
      <c r="K85" s="304">
        <v>0.05</v>
      </c>
      <c r="L85" s="855">
        <f>N79*K85</f>
        <v>2788.5551857399701</v>
      </c>
      <c r="M85" s="856"/>
      <c r="N85" s="51"/>
    </row>
    <row r="86" spans="1:14" ht="15.75" thickBot="1">
      <c r="B86" s="91" t="s">
        <v>974</v>
      </c>
      <c r="C86" s="92"/>
      <c r="D86" s="92"/>
      <c r="E86" s="92"/>
      <c r="F86" s="92"/>
      <c r="G86" s="92"/>
      <c r="H86" s="92"/>
      <c r="I86" s="93"/>
      <c r="J86" s="94"/>
      <c r="K86" s="305">
        <v>0.05</v>
      </c>
      <c r="L86" s="857">
        <f>N79*K86</f>
        <v>2788.5551857399701</v>
      </c>
      <c r="M86" s="858"/>
      <c r="N86" s="51"/>
    </row>
    <row r="87" spans="1:14" ht="15.75" thickBot="1">
      <c r="B87" s="820" t="s">
        <v>953</v>
      </c>
      <c r="C87" s="821"/>
      <c r="D87" s="821"/>
      <c r="E87" s="821"/>
      <c r="F87" s="821"/>
      <c r="G87" s="821"/>
      <c r="H87" s="821"/>
      <c r="I87" s="821"/>
      <c r="J87" s="821"/>
      <c r="K87" s="821"/>
      <c r="L87" s="821"/>
      <c r="M87" s="822"/>
      <c r="N87" s="52">
        <f>L84+L85+L86</f>
        <v>16731.331114439821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72502.434829239224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7"/>
      <c r="J36" s="268"/>
      <c r="K36" s="269">
        <f>VLOOKUP(A36,EQUIPOS!A6:D163,4,FALSE)</f>
        <v>18089.714771153394</v>
      </c>
      <c r="L36" s="270"/>
      <c r="M36" s="336">
        <v>2.5</v>
      </c>
      <c r="N36" s="272">
        <f>K36/M36</f>
        <v>7235.8859084613578</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469.42871250000002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7705.3146209613578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60548.416887526022</v>
      </c>
      <c r="N48" s="272">
        <f>K48*M48</f>
        <v>78712.941953783826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78.340711658105462</v>
      </c>
      <c r="N49" s="272">
        <f>K49*M49</f>
        <v>2350.221349743164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81063.163303526992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7">
        <f>VLOOKUP(A60,TRANSPORTE!A5:D117,4,FALSE)</f>
        <v>1540.7830144748382</v>
      </c>
      <c r="M60" s="908"/>
      <c r="N60" s="287">
        <f>K60*L60</f>
        <v>2003.0179188172897</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2003.0179188172897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9388.5742499999997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100160.07009330565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20032.014018661132</v>
      </c>
      <c r="M84" s="856"/>
      <c r="N84" s="51"/>
    </row>
    <row r="85" spans="1:14">
      <c r="B85" s="89" t="s">
        <v>973</v>
      </c>
      <c r="C85" s="90"/>
      <c r="D85" s="90"/>
      <c r="E85" s="90"/>
      <c r="F85" s="90"/>
      <c r="G85" s="90"/>
      <c r="H85" s="90"/>
      <c r="I85" s="87"/>
      <c r="J85" s="88"/>
      <c r="K85" s="304">
        <v>0.05</v>
      </c>
      <c r="L85" s="855">
        <f>N79*K85</f>
        <v>5008.0035046652829</v>
      </c>
      <c r="M85" s="856"/>
      <c r="N85" s="51"/>
    </row>
    <row r="86" spans="1:14" ht="15.75" thickBot="1">
      <c r="B86" s="91" t="s">
        <v>974</v>
      </c>
      <c r="C86" s="92"/>
      <c r="D86" s="92"/>
      <c r="E86" s="92"/>
      <c r="F86" s="92"/>
      <c r="G86" s="92"/>
      <c r="H86" s="92"/>
      <c r="I86" s="93"/>
      <c r="J86" s="94"/>
      <c r="K86" s="305">
        <v>0.05</v>
      </c>
      <c r="L86" s="857">
        <f>N79*K86</f>
        <v>5008.0035046652829</v>
      </c>
      <c r="M86" s="858"/>
      <c r="N86" s="51"/>
    </row>
    <row r="87" spans="1:14" ht="15.75" thickBot="1">
      <c r="B87" s="820" t="s">
        <v>953</v>
      </c>
      <c r="C87" s="821"/>
      <c r="D87" s="821"/>
      <c r="E87" s="821"/>
      <c r="F87" s="821"/>
      <c r="G87" s="821"/>
      <c r="H87" s="821"/>
      <c r="I87" s="821"/>
      <c r="J87" s="821"/>
      <c r="K87" s="821"/>
      <c r="L87" s="821"/>
      <c r="M87" s="822"/>
      <c r="N87" s="52">
        <f>L84+L85+L86</f>
        <v>30048.021027991701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130208.09112129736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7"/>
      <c r="J36" s="268"/>
      <c r="K36" s="269">
        <f>VLOOKUP(A36,EQUIPOS!A6:D163,4,FALSE)</f>
        <v>18089.714771153394</v>
      </c>
      <c r="L36" s="270"/>
      <c r="M36" s="336">
        <v>2.5</v>
      </c>
      <c r="N36" s="272">
        <f>K36/M36</f>
        <v>7235.8859084613578</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469.42871250000002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7705.3146209613578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53625.336282996876</v>
      </c>
      <c r="N48" s="272">
        <f>K48*M48</f>
        <v>69712.937167895943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78.340711658105462</v>
      </c>
      <c r="N49" s="272">
        <f>K49*M49</f>
        <v>2350.221349743164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72063.158517639109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7">
        <f>VLOOKUP(A60,TRANSPORTE!A5:D117,4,FALSE)</f>
        <v>1540.7830144748382</v>
      </c>
      <c r="M60" s="908"/>
      <c r="N60" s="287">
        <f>K60*L60</f>
        <v>2003.0179188172897</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2003.0179188172897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9388.5742499999997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91160.065307417768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18232.013061483554</v>
      </c>
      <c r="M84" s="856"/>
      <c r="N84" s="51"/>
    </row>
    <row r="85" spans="1:14">
      <c r="B85" s="89" t="s">
        <v>973</v>
      </c>
      <c r="C85" s="90"/>
      <c r="D85" s="90"/>
      <c r="E85" s="90"/>
      <c r="F85" s="90"/>
      <c r="G85" s="90"/>
      <c r="H85" s="90"/>
      <c r="I85" s="87"/>
      <c r="J85" s="88"/>
      <c r="K85" s="304">
        <v>0.05</v>
      </c>
      <c r="L85" s="855">
        <f>N79*K85</f>
        <v>4558.0032653708886</v>
      </c>
      <c r="M85" s="856"/>
      <c r="N85" s="51"/>
    </row>
    <row r="86" spans="1:14" ht="15.75" thickBot="1">
      <c r="B86" s="91" t="s">
        <v>974</v>
      </c>
      <c r="C86" s="92"/>
      <c r="D86" s="92"/>
      <c r="E86" s="92"/>
      <c r="F86" s="92"/>
      <c r="G86" s="92"/>
      <c r="H86" s="92"/>
      <c r="I86" s="93"/>
      <c r="J86" s="94"/>
      <c r="K86" s="305">
        <v>0.05</v>
      </c>
      <c r="L86" s="857">
        <f>N79*K86</f>
        <v>4558.0032653708886</v>
      </c>
      <c r="M86" s="858"/>
      <c r="N86" s="51"/>
    </row>
    <row r="87" spans="1:14" ht="15.75" thickBot="1">
      <c r="B87" s="820" t="s">
        <v>953</v>
      </c>
      <c r="C87" s="821"/>
      <c r="D87" s="821"/>
      <c r="E87" s="821"/>
      <c r="F87" s="821"/>
      <c r="G87" s="821"/>
      <c r="H87" s="821"/>
      <c r="I87" s="821"/>
      <c r="J87" s="821"/>
      <c r="K87" s="821"/>
      <c r="L87" s="821"/>
      <c r="M87" s="822"/>
      <c r="N87" s="52">
        <f>L84+L85+L86</f>
        <v>27348.01959222533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118508.0848996431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c r="B36" s="869"/>
      <c r="C36" s="870"/>
      <c r="D36" s="870"/>
      <c r="E36" s="870"/>
      <c r="F36" s="870"/>
      <c r="G36" s="870"/>
      <c r="H36" s="871"/>
      <c r="I36" s="267"/>
      <c r="J36" s="268"/>
      <c r="K36" s="269"/>
      <c r="L36" s="270"/>
      <c r="M36" s="336"/>
      <c r="N36" s="272"/>
      <c r="P36" s="106"/>
    </row>
    <row r="37" spans="1:16">
      <c r="A37" s="113"/>
      <c r="B37" s="869"/>
      <c r="C37" s="870"/>
      <c r="D37" s="870"/>
      <c r="E37" s="870"/>
      <c r="F37" s="870"/>
      <c r="G37" s="870"/>
      <c r="H37" s="871"/>
      <c r="I37" s="421"/>
      <c r="J37" s="422"/>
      <c r="K37" s="269"/>
      <c r="L37" s="335"/>
      <c r="M37" s="336"/>
      <c r="N37" s="272"/>
      <c r="P37" s="103"/>
    </row>
    <row r="38" spans="1:16">
      <c r="A38" s="113"/>
      <c r="B38" s="869"/>
      <c r="C38" s="870"/>
      <c r="D38" s="870"/>
      <c r="E38" s="870"/>
      <c r="F38" s="870"/>
      <c r="G38" s="870"/>
      <c r="H38" s="871"/>
      <c r="I38" s="328"/>
      <c r="J38" s="330"/>
      <c r="K38" s="269"/>
      <c r="L38" s="423"/>
      <c r="M38" s="424"/>
      <c r="N38" s="272"/>
      <c r="P38" s="106"/>
    </row>
    <row r="39" spans="1:16">
      <c r="B39" s="869"/>
      <c r="C39" s="870"/>
      <c r="D39" s="870"/>
      <c r="E39" s="870"/>
      <c r="F39" s="870"/>
      <c r="G39" s="870"/>
      <c r="H39" s="871"/>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7" t="s">
        <v>952</v>
      </c>
      <c r="C41" s="878"/>
      <c r="D41" s="878"/>
      <c r="E41" s="38"/>
      <c r="F41" s="39"/>
      <c r="G41" s="39"/>
      <c r="H41" s="40"/>
      <c r="I41" s="36"/>
      <c r="J41" s="37"/>
      <c r="K41" s="279"/>
      <c r="L41" s="276"/>
      <c r="M41" s="401">
        <v>0.05</v>
      </c>
      <c r="N41" s="344">
        <f>N77*M41</f>
        <v>469.42871250000002</v>
      </c>
      <c r="P41" s="106"/>
    </row>
    <row r="42" spans="1:16" ht="15.75" thickBot="1">
      <c r="B42" s="869"/>
      <c r="C42" s="870"/>
      <c r="D42" s="870"/>
      <c r="E42" s="870"/>
      <c r="F42" s="870"/>
      <c r="G42" s="870"/>
      <c r="H42" s="871"/>
      <c r="I42" s="879"/>
      <c r="J42" s="880"/>
      <c r="K42" s="41"/>
      <c r="L42" s="881"/>
      <c r="M42" s="882"/>
      <c r="N42" s="105"/>
    </row>
    <row r="43" spans="1:16" ht="15.75" thickBot="1">
      <c r="B43" s="820" t="s">
        <v>953</v>
      </c>
      <c r="C43" s="821"/>
      <c r="D43" s="821"/>
      <c r="E43" s="821"/>
      <c r="F43" s="821"/>
      <c r="G43" s="821"/>
      <c r="H43" s="821"/>
      <c r="I43" s="821"/>
      <c r="J43" s="821"/>
      <c r="K43" s="821"/>
      <c r="L43" s="821"/>
      <c r="M43" s="822"/>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5" t="s">
        <v>944</v>
      </c>
      <c r="C47" s="866"/>
      <c r="D47" s="866"/>
      <c r="E47" s="866"/>
      <c r="F47" s="866"/>
      <c r="G47" s="866"/>
      <c r="H47" s="866"/>
      <c r="I47" s="900"/>
      <c r="J47" s="315" t="s">
        <v>945</v>
      </c>
      <c r="K47" s="85" t="s">
        <v>946</v>
      </c>
      <c r="L47" s="901" t="s">
        <v>955</v>
      </c>
      <c r="M47" s="900"/>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46920.490518086728</v>
      </c>
      <c r="N48" s="272">
        <f>K48*M48</f>
        <v>60996.637673512749</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60996.637673512749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7">
        <f>VLOOKUP(A60,TRANSPORTE!A5:D117,4,FALSE)</f>
        <v>1540.7830144748382</v>
      </c>
      <c r="M60" s="908"/>
      <c r="N60" s="287">
        <f>K60*L60</f>
        <v>2003.0179188172897</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2003.0179188172897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9388.5742499999997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72857.658554830035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14571.531710966008</v>
      </c>
      <c r="M84" s="856"/>
      <c r="N84" s="51"/>
    </row>
    <row r="85" spans="1:14">
      <c r="B85" s="89" t="s">
        <v>973</v>
      </c>
      <c r="C85" s="90"/>
      <c r="D85" s="90"/>
      <c r="E85" s="90"/>
      <c r="F85" s="90"/>
      <c r="G85" s="90"/>
      <c r="H85" s="90"/>
      <c r="I85" s="87"/>
      <c r="J85" s="88"/>
      <c r="K85" s="304">
        <v>0.05</v>
      </c>
      <c r="L85" s="855">
        <f>N79*K85</f>
        <v>3642.882927741502</v>
      </c>
      <c r="M85" s="856"/>
      <c r="N85" s="51"/>
    </row>
    <row r="86" spans="1:14" ht="15.75" thickBot="1">
      <c r="B86" s="91" t="s">
        <v>974</v>
      </c>
      <c r="C86" s="92"/>
      <c r="D86" s="92"/>
      <c r="E86" s="92"/>
      <c r="F86" s="92"/>
      <c r="G86" s="92"/>
      <c r="H86" s="92"/>
      <c r="I86" s="93"/>
      <c r="J86" s="94"/>
      <c r="K86" s="305">
        <v>0.05</v>
      </c>
      <c r="L86" s="857">
        <f>N79*K86</f>
        <v>3642.882927741502</v>
      </c>
      <c r="M86" s="858"/>
      <c r="N86" s="51"/>
    </row>
    <row r="87" spans="1:14" ht="15.75" thickBot="1">
      <c r="B87" s="820" t="s">
        <v>953</v>
      </c>
      <c r="C87" s="821"/>
      <c r="D87" s="821"/>
      <c r="E87" s="821"/>
      <c r="F87" s="821"/>
      <c r="G87" s="821"/>
      <c r="H87" s="821"/>
      <c r="I87" s="821"/>
      <c r="J87" s="821"/>
      <c r="K87" s="821"/>
      <c r="L87" s="821"/>
      <c r="M87" s="822"/>
      <c r="N87" s="52">
        <f>L84+L85+L86</f>
        <v>21857.297566449011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94714.956121279043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c r="B36" s="869"/>
      <c r="C36" s="870"/>
      <c r="D36" s="870"/>
      <c r="E36" s="870"/>
      <c r="F36" s="870"/>
      <c r="G36" s="870"/>
      <c r="H36" s="871"/>
      <c r="I36" s="267"/>
      <c r="J36" s="268"/>
      <c r="K36" s="269"/>
      <c r="L36" s="270"/>
      <c r="M36" s="336"/>
      <c r="N36" s="272"/>
      <c r="P36" s="106"/>
    </row>
    <row r="37" spans="1:16">
      <c r="A37" s="113"/>
      <c r="B37" s="869"/>
      <c r="C37" s="870"/>
      <c r="D37" s="870"/>
      <c r="E37" s="870"/>
      <c r="F37" s="870"/>
      <c r="G37" s="870"/>
      <c r="H37" s="871"/>
      <c r="I37" s="421"/>
      <c r="J37" s="422"/>
      <c r="K37" s="269"/>
      <c r="L37" s="335"/>
      <c r="M37" s="336"/>
      <c r="N37" s="272"/>
      <c r="P37" s="103"/>
    </row>
    <row r="38" spans="1:16">
      <c r="A38" s="113"/>
      <c r="B38" s="869"/>
      <c r="C38" s="870"/>
      <c r="D38" s="870"/>
      <c r="E38" s="870"/>
      <c r="F38" s="870"/>
      <c r="G38" s="870"/>
      <c r="H38" s="871"/>
      <c r="I38" s="328"/>
      <c r="J38" s="330"/>
      <c r="K38" s="269"/>
      <c r="L38" s="423"/>
      <c r="M38" s="424"/>
      <c r="N38" s="272"/>
      <c r="P38" s="106"/>
    </row>
    <row r="39" spans="1:16">
      <c r="B39" s="869"/>
      <c r="C39" s="870"/>
      <c r="D39" s="870"/>
      <c r="E39" s="870"/>
      <c r="F39" s="870"/>
      <c r="G39" s="870"/>
      <c r="H39" s="871"/>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7" t="s">
        <v>952</v>
      </c>
      <c r="C41" s="878"/>
      <c r="D41" s="878"/>
      <c r="E41" s="38"/>
      <c r="F41" s="39"/>
      <c r="G41" s="39"/>
      <c r="H41" s="40"/>
      <c r="I41" s="36"/>
      <c r="J41" s="37"/>
      <c r="K41" s="279"/>
      <c r="L41" s="276"/>
      <c r="M41" s="401">
        <v>0.05</v>
      </c>
      <c r="N41" s="344">
        <f>N77*M41</f>
        <v>469.42871250000002</v>
      </c>
      <c r="P41" s="106"/>
    </row>
    <row r="42" spans="1:16" ht="15.75" thickBot="1">
      <c r="B42" s="869"/>
      <c r="C42" s="870"/>
      <c r="D42" s="870"/>
      <c r="E42" s="870"/>
      <c r="F42" s="870"/>
      <c r="G42" s="870"/>
      <c r="H42" s="871"/>
      <c r="I42" s="879"/>
      <c r="J42" s="880"/>
      <c r="K42" s="41"/>
      <c r="L42" s="881"/>
      <c r="M42" s="882"/>
      <c r="N42" s="105"/>
    </row>
    <row r="43" spans="1:16" ht="15.75" thickBot="1">
      <c r="B43" s="820" t="s">
        <v>953</v>
      </c>
      <c r="C43" s="821"/>
      <c r="D43" s="821"/>
      <c r="E43" s="821"/>
      <c r="F43" s="821"/>
      <c r="G43" s="821"/>
      <c r="H43" s="821"/>
      <c r="I43" s="821"/>
      <c r="J43" s="821"/>
      <c r="K43" s="821"/>
      <c r="L43" s="821"/>
      <c r="M43" s="822"/>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5" t="s">
        <v>944</v>
      </c>
      <c r="C47" s="866"/>
      <c r="D47" s="866"/>
      <c r="E47" s="866"/>
      <c r="F47" s="866"/>
      <c r="G47" s="866"/>
      <c r="H47" s="866"/>
      <c r="I47" s="900"/>
      <c r="J47" s="315" t="s">
        <v>945</v>
      </c>
      <c r="K47" s="85" t="s">
        <v>946</v>
      </c>
      <c r="L47" s="901" t="s">
        <v>955</v>
      </c>
      <c r="M47" s="900"/>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61093.444410061697</v>
      </c>
      <c r="N48" s="272">
        <f>K48*M48</f>
        <v>79421.477733080203</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79421.477733080203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7">
        <f>VLOOKUP(A60,TRANSPORTE!A5:D117,4,FALSE)</f>
        <v>1540.7830144748382</v>
      </c>
      <c r="M60" s="908"/>
      <c r="N60" s="287">
        <f>K60*L60</f>
        <v>2003.0179188172897</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2003.0179188172897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9388.5742499999997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91282.498614397497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18256.4997228795</v>
      </c>
      <c r="M84" s="856"/>
      <c r="N84" s="51"/>
    </row>
    <row r="85" spans="1:14">
      <c r="B85" s="89" t="s">
        <v>973</v>
      </c>
      <c r="C85" s="90"/>
      <c r="D85" s="90"/>
      <c r="E85" s="90"/>
      <c r="F85" s="90"/>
      <c r="G85" s="90"/>
      <c r="H85" s="90"/>
      <c r="I85" s="87"/>
      <c r="J85" s="88"/>
      <c r="K85" s="304">
        <v>0.05</v>
      </c>
      <c r="L85" s="855">
        <f>N79*K85</f>
        <v>4564.124930719875</v>
      </c>
      <c r="M85" s="856"/>
      <c r="N85" s="51"/>
    </row>
    <row r="86" spans="1:14" ht="15.75" thickBot="1">
      <c r="B86" s="91" t="s">
        <v>974</v>
      </c>
      <c r="C86" s="92"/>
      <c r="D86" s="92"/>
      <c r="E86" s="92"/>
      <c r="F86" s="92"/>
      <c r="G86" s="92"/>
      <c r="H86" s="92"/>
      <c r="I86" s="93"/>
      <c r="J86" s="94"/>
      <c r="K86" s="305">
        <v>0.05</v>
      </c>
      <c r="L86" s="857">
        <f>N79*K86</f>
        <v>4564.124930719875</v>
      </c>
      <c r="M86" s="858"/>
      <c r="N86" s="51"/>
    </row>
    <row r="87" spans="1:14" ht="15.75" thickBot="1">
      <c r="B87" s="820" t="s">
        <v>953</v>
      </c>
      <c r="C87" s="821"/>
      <c r="D87" s="821"/>
      <c r="E87" s="821"/>
      <c r="F87" s="821"/>
      <c r="G87" s="821"/>
      <c r="H87" s="821"/>
      <c r="I87" s="821"/>
      <c r="J87" s="821"/>
      <c r="K87" s="821"/>
      <c r="L87" s="821"/>
      <c r="M87" s="822"/>
      <c r="N87" s="52">
        <f>L84+L85+L86</f>
        <v>27384.749584319248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118667.24819871674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c r="B36" s="869"/>
      <c r="C36" s="870"/>
      <c r="D36" s="870"/>
      <c r="E36" s="870"/>
      <c r="F36" s="870"/>
      <c r="G36" s="870"/>
      <c r="H36" s="871"/>
      <c r="I36" s="267"/>
      <c r="J36" s="268"/>
      <c r="K36" s="269"/>
      <c r="L36" s="270"/>
      <c r="M36" s="336"/>
      <c r="N36" s="272"/>
      <c r="P36" s="106"/>
    </row>
    <row r="37" spans="1:16">
      <c r="A37" s="113"/>
      <c r="B37" s="869"/>
      <c r="C37" s="870"/>
      <c r="D37" s="870"/>
      <c r="E37" s="870"/>
      <c r="F37" s="870"/>
      <c r="G37" s="870"/>
      <c r="H37" s="871"/>
      <c r="I37" s="421"/>
      <c r="J37" s="422"/>
      <c r="K37" s="269"/>
      <c r="L37" s="335"/>
      <c r="M37" s="336"/>
      <c r="N37" s="272"/>
      <c r="P37" s="103"/>
    </row>
    <row r="38" spans="1:16">
      <c r="A38" s="113"/>
      <c r="B38" s="869"/>
      <c r="C38" s="870"/>
      <c r="D38" s="870"/>
      <c r="E38" s="870"/>
      <c r="F38" s="870"/>
      <c r="G38" s="870"/>
      <c r="H38" s="871"/>
      <c r="I38" s="328"/>
      <c r="J38" s="330"/>
      <c r="K38" s="269"/>
      <c r="L38" s="423"/>
      <c r="M38" s="424"/>
      <c r="N38" s="272"/>
      <c r="P38" s="106"/>
    </row>
    <row r="39" spans="1:16">
      <c r="B39" s="869"/>
      <c r="C39" s="870"/>
      <c r="D39" s="870"/>
      <c r="E39" s="870"/>
      <c r="F39" s="870"/>
      <c r="G39" s="870"/>
      <c r="H39" s="871"/>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7" t="s">
        <v>952</v>
      </c>
      <c r="C41" s="878"/>
      <c r="D41" s="878"/>
      <c r="E41" s="38"/>
      <c r="F41" s="39"/>
      <c r="G41" s="39"/>
      <c r="H41" s="40"/>
      <c r="I41" s="36"/>
      <c r="J41" s="37"/>
      <c r="K41" s="279"/>
      <c r="L41" s="276"/>
      <c r="M41" s="401">
        <v>0.05</v>
      </c>
      <c r="N41" s="344">
        <f>N77*M41</f>
        <v>312.95247499999999</v>
      </c>
      <c r="P41" s="106"/>
    </row>
    <row r="42" spans="1:16" ht="15.75" thickBot="1">
      <c r="B42" s="869"/>
      <c r="C42" s="870"/>
      <c r="D42" s="870"/>
      <c r="E42" s="870"/>
      <c r="F42" s="870"/>
      <c r="G42" s="870"/>
      <c r="H42" s="871"/>
      <c r="I42" s="879"/>
      <c r="J42" s="880"/>
      <c r="K42" s="41"/>
      <c r="L42" s="881"/>
      <c r="M42" s="882"/>
      <c r="N42" s="105"/>
    </row>
    <row r="43" spans="1:16" ht="15.75" thickBot="1">
      <c r="B43" s="820" t="s">
        <v>953</v>
      </c>
      <c r="C43" s="821"/>
      <c r="D43" s="821"/>
      <c r="E43" s="821"/>
      <c r="F43" s="821"/>
      <c r="G43" s="821"/>
      <c r="H43" s="821"/>
      <c r="I43" s="821"/>
      <c r="J43" s="821"/>
      <c r="K43" s="821"/>
      <c r="L43" s="821"/>
      <c r="M43" s="822"/>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5" t="s">
        <v>944</v>
      </c>
      <c r="C47" s="866"/>
      <c r="D47" s="866"/>
      <c r="E47" s="866"/>
      <c r="F47" s="866"/>
      <c r="G47" s="866"/>
      <c r="H47" s="866"/>
      <c r="I47" s="900"/>
      <c r="J47" s="315" t="s">
        <v>945</v>
      </c>
      <c r="K47" s="85" t="s">
        <v>946</v>
      </c>
      <c r="L47" s="901" t="s">
        <v>955</v>
      </c>
      <c r="M47" s="900"/>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67112.249371451573</v>
      </c>
      <c r="N48" s="272">
        <f>K48*M48</f>
        <v>87245.924182887044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87245.924182887044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7">
        <f>VLOOKUP(A60,TRANSPORTE!A5:D117,4,FALSE)</f>
        <v>1540.7830144748382</v>
      </c>
      <c r="M60" s="908"/>
      <c r="N60" s="287">
        <f>K60*L60</f>
        <v>2003.0179188172897</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2003.0179188172897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6259.0494999999992</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95820.944076704327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19164.188815340865</v>
      </c>
      <c r="M84" s="856"/>
      <c r="N84" s="51"/>
    </row>
    <row r="85" spans="1:14">
      <c r="B85" s="89" t="s">
        <v>973</v>
      </c>
      <c r="C85" s="90"/>
      <c r="D85" s="90"/>
      <c r="E85" s="90"/>
      <c r="F85" s="90"/>
      <c r="G85" s="90"/>
      <c r="H85" s="90"/>
      <c r="I85" s="87"/>
      <c r="J85" s="88"/>
      <c r="K85" s="304">
        <v>0.05</v>
      </c>
      <c r="L85" s="855">
        <f>N79*K85</f>
        <v>4791.0472038352164</v>
      </c>
      <c r="M85" s="856"/>
      <c r="N85" s="51"/>
    </row>
    <row r="86" spans="1:14" ht="15.75" thickBot="1">
      <c r="B86" s="91" t="s">
        <v>974</v>
      </c>
      <c r="C86" s="92"/>
      <c r="D86" s="92"/>
      <c r="E86" s="92"/>
      <c r="F86" s="92"/>
      <c r="G86" s="92"/>
      <c r="H86" s="92"/>
      <c r="I86" s="93"/>
      <c r="J86" s="94"/>
      <c r="K86" s="305">
        <v>0.05</v>
      </c>
      <c r="L86" s="857">
        <f>N79*K86</f>
        <v>4791.0472038352164</v>
      </c>
      <c r="M86" s="858"/>
      <c r="N86" s="51"/>
    </row>
    <row r="87" spans="1:14" ht="15.75" thickBot="1">
      <c r="B87" s="820" t="s">
        <v>953</v>
      </c>
      <c r="C87" s="821"/>
      <c r="D87" s="821"/>
      <c r="E87" s="821"/>
      <c r="F87" s="821"/>
      <c r="G87" s="821"/>
      <c r="H87" s="821"/>
      <c r="I87" s="821"/>
      <c r="J87" s="821"/>
      <c r="K87" s="821"/>
      <c r="L87" s="821"/>
      <c r="M87" s="822"/>
      <c r="N87" s="52">
        <f>L84+L85+L86</f>
        <v>28746.283223011298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124567.22729971563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228</v>
      </c>
      <c r="B36" s="869" t="str">
        <f>VLOOKUP(A36,EQUIPOS!A6:D154,3,FALSE)</f>
        <v xml:space="preserve">Formaleta metálica (concreto hidráulico)
</v>
      </c>
      <c r="C36" s="870"/>
      <c r="D36" s="870"/>
      <c r="E36" s="870"/>
      <c r="F36" s="870"/>
      <c r="G36" s="870"/>
      <c r="H36" s="871"/>
      <c r="I36" s="267"/>
      <c r="J36" s="268"/>
      <c r="K36" s="269">
        <f>VLOOKUP(A36,EQUIPOS!A6:D163,4,FALSE)</f>
        <v>5227.6209635282275</v>
      </c>
      <c r="L36" s="270"/>
      <c r="M36" s="271">
        <v>2</v>
      </c>
      <c r="N36" s="272">
        <f>K36/M36</f>
        <v>2613.8104817641138</v>
      </c>
    </row>
    <row r="37" spans="1:14">
      <c r="A37" s="113" t="s">
        <v>282</v>
      </c>
      <c r="B37" s="869" t="str">
        <f>VLOOKUP(A37,EQUIPOS!A7:D154,3,FALSE)</f>
        <v>Piloteadora potencia 250KW, RPM 1800, fuerza elevadora 200KN</v>
      </c>
      <c r="C37" s="870"/>
      <c r="D37" s="870"/>
      <c r="E37" s="870"/>
      <c r="F37" s="870"/>
      <c r="G37" s="870"/>
      <c r="H37" s="871"/>
      <c r="I37" s="421"/>
      <c r="J37" s="422"/>
      <c r="K37" s="269">
        <f>VLOOKUP(A37,EQUIPOS!A7:D164,4,FALSE)</f>
        <v>499472.63383042335</v>
      </c>
      <c r="L37" s="335"/>
      <c r="M37" s="336">
        <v>4</v>
      </c>
      <c r="N37" s="272">
        <f>K37/M37</f>
        <v>124868.15845760584</v>
      </c>
    </row>
    <row r="38" spans="1:14">
      <c r="A38" s="113" t="s">
        <v>363</v>
      </c>
      <c r="B38" s="869" t="str">
        <f>VLOOKUP(A38,EQUIPOS!A8:D154,3,FALSE)</f>
        <v>Vibrador de concreto, Motor de 3 hp a 18.000 rpm Mangueras de 4 mt</v>
      </c>
      <c r="C38" s="870"/>
      <c r="D38" s="870"/>
      <c r="E38" s="870"/>
      <c r="F38" s="870"/>
      <c r="G38" s="870"/>
      <c r="H38" s="871"/>
      <c r="I38" s="328"/>
      <c r="J38" s="330"/>
      <c r="K38" s="269">
        <f>VLOOKUP(A38,EQUIPOS!A8:D165,4,FALSE)</f>
        <v>9847.6058993043061</v>
      </c>
      <c r="L38" s="423"/>
      <c r="M38" s="424">
        <v>2</v>
      </c>
      <c r="N38" s="272">
        <f>K38/M38</f>
        <v>4923.8029496521531</v>
      </c>
    </row>
    <row r="39" spans="1:14">
      <c r="B39" s="869"/>
      <c r="C39" s="870"/>
      <c r="D39" s="870"/>
      <c r="E39" s="876"/>
      <c r="F39" s="870"/>
      <c r="G39" s="870"/>
      <c r="H39" s="871"/>
      <c r="I39" s="36"/>
      <c r="J39" s="37"/>
      <c r="K39" s="274"/>
      <c r="L39" s="276"/>
      <c r="M39" s="277"/>
      <c r="N39" s="278"/>
    </row>
    <row r="40" spans="1:14">
      <c r="B40" s="877" t="s">
        <v>952</v>
      </c>
      <c r="C40" s="878"/>
      <c r="D40" s="878"/>
      <c r="E40" s="38"/>
      <c r="F40" s="39"/>
      <c r="G40" s="39"/>
      <c r="H40" s="40"/>
      <c r="I40" s="36"/>
      <c r="J40" s="37"/>
      <c r="K40" s="279"/>
      <c r="L40" s="276"/>
      <c r="M40" s="401">
        <v>0.1</v>
      </c>
      <c r="N40" s="344">
        <f>N76*M40</f>
        <v>1381.7853224957469</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4">
        <f>SUM(N36:N41)</f>
        <v>133787.55721151785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5" t="s">
        <v>945</v>
      </c>
      <c r="K46" s="85" t="s">
        <v>946</v>
      </c>
      <c r="L46" s="901" t="s">
        <v>955</v>
      </c>
      <c r="M46" s="900"/>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3568.4417990871775</v>
      </c>
      <c r="N47" s="272">
        <f>K47*M47</f>
        <v>42376.032244129579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8445.0839506228222</v>
      </c>
      <c r="N48" s="272">
        <f>K48*M48</f>
        <v>4222.5419753114111</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5740.1358584917562</v>
      </c>
      <c r="N49" s="272">
        <f>K49*M49</f>
        <v>2870.0679292458781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608886.39406726928</v>
      </c>
      <c r="N50" s="272">
        <f>K50*M50</f>
        <v>80340.666943845557</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0" t="s">
        <v>953</v>
      </c>
      <c r="C54" s="821"/>
      <c r="D54" s="821"/>
      <c r="E54" s="821"/>
      <c r="F54" s="821"/>
      <c r="G54" s="821"/>
      <c r="H54" s="821"/>
      <c r="I54" s="821"/>
      <c r="J54" s="821"/>
      <c r="K54" s="821"/>
      <c r="L54" s="821"/>
      <c r="M54" s="822"/>
      <c r="N54" s="394">
        <f>SUM(N47:N53)</f>
        <v>129809.30909253244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7">
        <f>VLOOKUP(A59,TRANSPORTE!A5:D117,4,FALSE)</f>
        <v>53.656420437357255</v>
      </c>
      <c r="M59" s="908"/>
      <c r="N59" s="287">
        <f>K59*L59</f>
        <v>2.6828210218678628</v>
      </c>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2.6828210218678628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13817.853224957467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277417.40235002968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55483.480470005939</v>
      </c>
      <c r="M83" s="856"/>
      <c r="N83" s="51"/>
    </row>
    <row r="84" spans="1:14">
      <c r="B84" s="89" t="s">
        <v>973</v>
      </c>
      <c r="C84" s="90"/>
      <c r="D84" s="90"/>
      <c r="E84" s="90"/>
      <c r="F84" s="90"/>
      <c r="G84" s="90"/>
      <c r="H84" s="90"/>
      <c r="I84" s="87"/>
      <c r="J84" s="88"/>
      <c r="K84" s="304">
        <v>0.05</v>
      </c>
      <c r="L84" s="855">
        <f>N78*K84</f>
        <v>13870.870117501485</v>
      </c>
      <c r="M84" s="856"/>
      <c r="N84" s="51"/>
    </row>
    <row r="85" spans="1:14" ht="15.75" thickBot="1">
      <c r="B85" s="91" t="s">
        <v>974</v>
      </c>
      <c r="C85" s="92"/>
      <c r="D85" s="92"/>
      <c r="E85" s="92"/>
      <c r="F85" s="92"/>
      <c r="G85" s="92"/>
      <c r="H85" s="92"/>
      <c r="I85" s="93"/>
      <c r="J85" s="94"/>
      <c r="K85" s="305">
        <v>0.05</v>
      </c>
      <c r="L85" s="857">
        <f>N78*K85</f>
        <v>13870.870117501485</v>
      </c>
      <c r="M85" s="858"/>
      <c r="N85" s="51"/>
    </row>
    <row r="86" spans="1:14" ht="15.75" thickBot="1">
      <c r="B86" s="820" t="s">
        <v>953</v>
      </c>
      <c r="C86" s="821"/>
      <c r="D86" s="821"/>
      <c r="E86" s="821"/>
      <c r="F86" s="821"/>
      <c r="G86" s="821"/>
      <c r="H86" s="821"/>
      <c r="I86" s="821"/>
      <c r="J86" s="821"/>
      <c r="K86" s="821"/>
      <c r="L86" s="821"/>
      <c r="M86" s="822"/>
      <c r="N86" s="52">
        <f>L83+L84+L85</f>
        <v>83225.220705008905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360642.62305503857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15" customHeight="1">
      <c r="B107" s="967" t="s">
        <v>2219</v>
      </c>
      <c r="C107" s="968"/>
      <c r="D107" s="968"/>
      <c r="E107" s="968"/>
      <c r="F107" s="968"/>
      <c r="G107" s="968"/>
      <c r="H107" s="968"/>
      <c r="I107" s="968"/>
      <c r="J107" s="968"/>
      <c r="K107" s="968"/>
      <c r="L107" s="968"/>
      <c r="M107" s="968"/>
      <c r="N107" s="969"/>
    </row>
    <row r="108" spans="2:14" ht="30.75" customHeight="1">
      <c r="B108" s="967"/>
      <c r="C108" s="968"/>
      <c r="D108" s="968"/>
      <c r="E108" s="968"/>
      <c r="F108" s="968"/>
      <c r="G108" s="968"/>
      <c r="H108" s="968"/>
      <c r="I108" s="968"/>
      <c r="J108" s="968"/>
      <c r="K108" s="968"/>
      <c r="L108" s="968"/>
      <c r="M108" s="968"/>
      <c r="N108" s="969"/>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0"/>
      <c r="K118" s="970"/>
      <c r="L118" s="970"/>
      <c r="M118" s="970"/>
      <c r="N118" s="971"/>
    </row>
    <row r="119" spans="2:14" ht="15.75" thickBot="1">
      <c r="B119" s="419" t="s">
        <v>2221</v>
      </c>
      <c r="C119" s="420"/>
      <c r="D119" s="420"/>
      <c r="E119" s="259"/>
      <c r="F119" s="259"/>
      <c r="G119" s="259"/>
      <c r="H119" s="259"/>
      <c r="I119" s="259"/>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228</v>
      </c>
      <c r="B36" s="869" t="str">
        <f>VLOOKUP(A36,EQUIPOS!A6:D154,3,FALSE)</f>
        <v xml:space="preserve">Formaleta metálica (concreto hidráulico)
</v>
      </c>
      <c r="C36" s="870"/>
      <c r="D36" s="870"/>
      <c r="E36" s="870"/>
      <c r="F36" s="870"/>
      <c r="G36" s="870"/>
      <c r="H36" s="871"/>
      <c r="I36" s="267"/>
      <c r="J36" s="268"/>
      <c r="K36" s="269">
        <f>VLOOKUP(A36,EQUIPOS!A6:D163,4,FALSE)</f>
        <v>5227.6209635282275</v>
      </c>
      <c r="L36" s="270"/>
      <c r="M36" s="271">
        <v>2</v>
      </c>
      <c r="N36" s="272">
        <f>K36/M36</f>
        <v>2613.8104817641138</v>
      </c>
    </row>
    <row r="37" spans="1:14">
      <c r="A37" s="113" t="s">
        <v>282</v>
      </c>
      <c r="B37" s="869" t="str">
        <f>VLOOKUP(A37,EQUIPOS!A7:D154,3,FALSE)</f>
        <v>Piloteadora potencia 250KW, RPM 1800, fuerza elevadora 200KN</v>
      </c>
      <c r="C37" s="870"/>
      <c r="D37" s="870"/>
      <c r="E37" s="870"/>
      <c r="F37" s="870"/>
      <c r="G37" s="870"/>
      <c r="H37" s="871"/>
      <c r="I37" s="421"/>
      <c r="J37" s="422"/>
      <c r="K37" s="269">
        <f>VLOOKUP(A37,EQUIPOS!A7:D164,4,FALSE)</f>
        <v>499472.63383042335</v>
      </c>
      <c r="L37" s="335"/>
      <c r="M37" s="336">
        <v>4</v>
      </c>
      <c r="N37" s="272">
        <f>K37/M37</f>
        <v>124868.15845760584</v>
      </c>
    </row>
    <row r="38" spans="1:14">
      <c r="A38" s="113" t="s">
        <v>363</v>
      </c>
      <c r="B38" s="869" t="str">
        <f>VLOOKUP(A38,EQUIPOS!A8:D154,3,FALSE)</f>
        <v>Vibrador de concreto, Motor de 3 hp a 18.000 rpm Mangueras de 4 mt</v>
      </c>
      <c r="C38" s="870"/>
      <c r="D38" s="870"/>
      <c r="E38" s="870"/>
      <c r="F38" s="870"/>
      <c r="G38" s="870"/>
      <c r="H38" s="871"/>
      <c r="I38" s="328"/>
      <c r="J38" s="330"/>
      <c r="K38" s="269">
        <f>VLOOKUP(A38,EQUIPOS!A8:D165,4,FALSE)</f>
        <v>9847.6058993043061</v>
      </c>
      <c r="L38" s="423"/>
      <c r="M38" s="424">
        <v>2</v>
      </c>
      <c r="N38" s="272">
        <f>K38/M38</f>
        <v>4923.8029496521531</v>
      </c>
    </row>
    <row r="39" spans="1:14">
      <c r="B39" s="869"/>
      <c r="C39" s="870"/>
      <c r="D39" s="870"/>
      <c r="E39" s="876"/>
      <c r="F39" s="870"/>
      <c r="G39" s="870"/>
      <c r="H39" s="871"/>
      <c r="I39" s="36"/>
      <c r="J39" s="37"/>
      <c r="K39" s="274"/>
      <c r="L39" s="276"/>
      <c r="M39" s="277"/>
      <c r="N39" s="278"/>
    </row>
    <row r="40" spans="1:14">
      <c r="B40" s="877" t="s">
        <v>952</v>
      </c>
      <c r="C40" s="878"/>
      <c r="D40" s="878"/>
      <c r="E40" s="38"/>
      <c r="F40" s="39"/>
      <c r="G40" s="39"/>
      <c r="H40" s="40"/>
      <c r="I40" s="36"/>
      <c r="J40" s="37"/>
      <c r="K40" s="279"/>
      <c r="L40" s="276"/>
      <c r="M40" s="401">
        <v>0.1</v>
      </c>
      <c r="N40" s="344">
        <f>N76*M40</f>
        <v>1381.7853224957469</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4">
        <f>SUM(N36:N41)</f>
        <v>133787.55721151785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5" t="s">
        <v>945</v>
      </c>
      <c r="K46" s="85" t="s">
        <v>946</v>
      </c>
      <c r="L46" s="901" t="s">
        <v>955</v>
      </c>
      <c r="M46" s="900"/>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3568.4417990871775</v>
      </c>
      <c r="N47" s="272">
        <f>K47*M47</f>
        <v>42376.032244129579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8445.0839506228222</v>
      </c>
      <c r="N48" s="272">
        <f>K48*M48</f>
        <v>4222.5419753114111</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5740.1358584917562</v>
      </c>
      <c r="N49" s="272">
        <f>K49*M49</f>
        <v>2870.0679292458781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608886.39406726928</v>
      </c>
      <c r="N50" s="272">
        <f>K50*M50</f>
        <v>80340.666943845557</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0" t="s">
        <v>953</v>
      </c>
      <c r="C54" s="821"/>
      <c r="D54" s="821"/>
      <c r="E54" s="821"/>
      <c r="F54" s="821"/>
      <c r="G54" s="821"/>
      <c r="H54" s="821"/>
      <c r="I54" s="821"/>
      <c r="J54" s="821"/>
      <c r="K54" s="821"/>
      <c r="L54" s="821"/>
      <c r="M54" s="822"/>
      <c r="N54" s="394">
        <f>SUM(N47:N53)</f>
        <v>129809.30909253244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7">
        <f>VLOOKUP(A59,TRANSPORTE!A5:D117,4,FALSE)</f>
        <v>53.656420437357255</v>
      </c>
      <c r="M59" s="908"/>
      <c r="N59" s="287">
        <f>K59*L59</f>
        <v>2.6828210218678628</v>
      </c>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2.6828210218678628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1">
        <f>SUM(N70:N75)</f>
        <v>13817.853224957467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277417.40235002968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55483.480470005939</v>
      </c>
      <c r="M83" s="856"/>
      <c r="N83" s="51"/>
    </row>
    <row r="84" spans="1:14">
      <c r="B84" s="89" t="s">
        <v>973</v>
      </c>
      <c r="C84" s="90"/>
      <c r="D84" s="90"/>
      <c r="E84" s="90"/>
      <c r="F84" s="90"/>
      <c r="G84" s="90"/>
      <c r="H84" s="90"/>
      <c r="I84" s="87"/>
      <c r="J84" s="88"/>
      <c r="K84" s="304">
        <v>0.05</v>
      </c>
      <c r="L84" s="855">
        <f>N78*K84</f>
        <v>13870.870117501485</v>
      </c>
      <c r="M84" s="856"/>
      <c r="N84" s="51"/>
    </row>
    <row r="85" spans="1:14" ht="15.75" thickBot="1">
      <c r="B85" s="91" t="s">
        <v>974</v>
      </c>
      <c r="C85" s="92"/>
      <c r="D85" s="92"/>
      <c r="E85" s="92"/>
      <c r="F85" s="92"/>
      <c r="G85" s="92"/>
      <c r="H85" s="92"/>
      <c r="I85" s="93"/>
      <c r="J85" s="94"/>
      <c r="K85" s="305">
        <v>0.05</v>
      </c>
      <c r="L85" s="857">
        <f>N78*K85</f>
        <v>13870.870117501485</v>
      </c>
      <c r="M85" s="858"/>
      <c r="N85" s="51"/>
    </row>
    <row r="86" spans="1:14" ht="15.75" thickBot="1">
      <c r="B86" s="820" t="s">
        <v>953</v>
      </c>
      <c r="C86" s="821"/>
      <c r="D86" s="821"/>
      <c r="E86" s="821"/>
      <c r="F86" s="821"/>
      <c r="G86" s="821"/>
      <c r="H86" s="821"/>
      <c r="I86" s="821"/>
      <c r="J86" s="821"/>
      <c r="K86" s="821"/>
      <c r="L86" s="821"/>
      <c r="M86" s="822"/>
      <c r="N86" s="52">
        <f>L83+L84+L85</f>
        <v>83225.220705008905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360642.62305503857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0"/>
      <c r="K118" s="970"/>
      <c r="L118" s="970"/>
      <c r="M118" s="970"/>
      <c r="N118" s="971"/>
    </row>
    <row r="119" spans="2:14" ht="15.75" thickBot="1">
      <c r="B119" s="419" t="s">
        <v>2221</v>
      </c>
      <c r="C119" s="420"/>
      <c r="D119" s="420"/>
      <c r="E119" s="259"/>
      <c r="F119" s="259"/>
      <c r="G119" s="259"/>
      <c r="H119" s="259"/>
      <c r="I119" s="259"/>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9"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243</v>
      </c>
      <c r="B36" s="869" t="str">
        <f>VLOOKUP(A36,EQUIPOS!A6:D154,3,FALSE)</f>
        <v>Grúa 10 ton</v>
      </c>
      <c r="C36" s="870"/>
      <c r="D36" s="870"/>
      <c r="E36" s="870"/>
      <c r="F36" s="870"/>
      <c r="G36" s="870"/>
      <c r="H36" s="871"/>
      <c r="I36" s="267"/>
      <c r="J36" s="268"/>
      <c r="K36" s="269">
        <f>VLOOKUP(A36,EQUIPOS!A6:D163,4,FALSE)</f>
        <v>221038.75437975675</v>
      </c>
      <c r="L36" s="270"/>
      <c r="M36" s="271">
        <v>0.158</v>
      </c>
      <c r="N36" s="272">
        <f t="shared" ref="N36:N44" si="0">K36/M36</f>
        <v>1398979.4580997264</v>
      </c>
    </row>
    <row r="37" spans="1:14">
      <c r="A37" s="113" t="s">
        <v>121</v>
      </c>
      <c r="B37" s="869" t="str">
        <f>VLOOKUP(A37,EQUIPOS!A7:D154,3,FALSE)</f>
        <v>Bomba eléctrica para accionar la celda</v>
      </c>
      <c r="C37" s="870"/>
      <c r="D37" s="870"/>
      <c r="E37" s="870"/>
      <c r="F37" s="870"/>
      <c r="G37" s="870"/>
      <c r="H37" s="871"/>
      <c r="I37" s="421"/>
      <c r="J37" s="422"/>
      <c r="K37" s="269">
        <f>VLOOKUP(A37,EQUIPOS!A7:D164,4,FALSE)</f>
        <v>70771.479645141808</v>
      </c>
      <c r="L37" s="335"/>
      <c r="M37" s="336">
        <v>0.158</v>
      </c>
      <c r="N37" s="272">
        <f t="shared" si="0"/>
        <v>447920.75724773295</v>
      </c>
    </row>
    <row r="38" spans="1:14">
      <c r="A38" s="113" t="s">
        <v>217</v>
      </c>
      <c r="B38" s="869" t="str">
        <f>VLOOKUP(A38,EQUIPOS!A8:D154,3,FALSE)</f>
        <v>Equipo de soldadura y de acetileno (incluye soldadura)</v>
      </c>
      <c r="C38" s="870"/>
      <c r="D38" s="870"/>
      <c r="E38" s="870"/>
      <c r="F38" s="870"/>
      <c r="G38" s="870"/>
      <c r="H38" s="871"/>
      <c r="I38" s="421"/>
      <c r="J38" s="422"/>
      <c r="K38" s="438">
        <f>VLOOKUP(A38,EQUIPOS!A8:D165,4,FALSE)</f>
        <v>40867.703848174286</v>
      </c>
      <c r="L38" s="335"/>
      <c r="M38" s="336">
        <v>0.158</v>
      </c>
      <c r="N38" s="272">
        <f t="shared" si="0"/>
        <v>258656.35346945751</v>
      </c>
    </row>
    <row r="39" spans="1:14">
      <c r="A39" s="113" t="s">
        <v>255</v>
      </c>
      <c r="B39" s="869" t="str">
        <f>VLOOKUP(A39,EQUIPOS!A9:D154,3,FALSE)</f>
        <v>Manómetro cable de acero para bajar la celda</v>
      </c>
      <c r="C39" s="870"/>
      <c r="D39" s="870"/>
      <c r="E39" s="870"/>
      <c r="F39" s="870"/>
      <c r="G39" s="870"/>
      <c r="H39" s="871"/>
      <c r="I39" s="421"/>
      <c r="J39" s="422"/>
      <c r="K39" s="438">
        <f>VLOOKUP(A39,EQUIPOS!A9:D166,4,FALSE)</f>
        <v>1911539.3236714113</v>
      </c>
      <c r="L39" s="335"/>
      <c r="M39" s="336">
        <v>0.158</v>
      </c>
      <c r="N39" s="272">
        <f t="shared" si="0"/>
        <v>12098350.149819059</v>
      </c>
    </row>
    <row r="40" spans="1:14">
      <c r="A40" s="113" t="s">
        <v>1648</v>
      </c>
      <c r="B40" s="869" t="str">
        <f>VLOOKUP(A40,EQUIPOS!A10:D154,3,FALSE)</f>
        <v xml:space="preserve">Retroexcavadora sobre llantas 
</v>
      </c>
      <c r="C40" s="870"/>
      <c r="D40" s="870"/>
      <c r="E40" s="870"/>
      <c r="F40" s="870"/>
      <c r="G40" s="870"/>
      <c r="H40" s="871"/>
      <c r="I40" s="421"/>
      <c r="J40" s="422"/>
      <c r="K40" s="438">
        <f>VLOOKUP(A40,EQUIPOS!A10:D167,4,FALSE)</f>
        <v>148137.76131625415</v>
      </c>
      <c r="L40" s="335"/>
      <c r="M40" s="336">
        <v>0.158</v>
      </c>
      <c r="N40" s="272">
        <f t="shared" si="0"/>
        <v>937580.76782439335</v>
      </c>
    </row>
    <row r="41" spans="1:14">
      <c r="A41" s="113" t="s">
        <v>115</v>
      </c>
      <c r="B41" s="869" t="str">
        <f>VLOOKUP(A41,EQUIPOS!A6:D154,3,FALSE)</f>
        <v>Andamiaje para Aplicar la Carga (Equipos Sustituto de la Tara)</v>
      </c>
      <c r="C41" s="870"/>
      <c r="D41" s="870"/>
      <c r="E41" s="870"/>
      <c r="F41" s="870"/>
      <c r="G41" s="870"/>
      <c r="H41" s="871"/>
      <c r="I41" s="421"/>
      <c r="J41" s="422"/>
      <c r="K41" s="438">
        <f>VLOOKUP(A41,EQUIPOS!A6:D154,4,FALSE)</f>
        <v>70618.176977589654</v>
      </c>
      <c r="L41" s="335"/>
      <c r="M41" s="336">
        <v>0.158</v>
      </c>
      <c r="N41" s="272">
        <f t="shared" si="0"/>
        <v>446950.48719993449</v>
      </c>
    </row>
    <row r="42" spans="1:14">
      <c r="A42" s="113" t="s">
        <v>224</v>
      </c>
      <c r="B42" s="869" t="str">
        <f>VLOOKUP(A42,EQUIPOS!A12:D156,3,FALSE)</f>
        <v>Equipo de Medición (Deformimetros Eléctricos, Mecánicos, Celdas de Carga,  Etc.)</v>
      </c>
      <c r="C42" s="870"/>
      <c r="D42" s="870"/>
      <c r="E42" s="870"/>
      <c r="F42" s="870"/>
      <c r="G42" s="870"/>
      <c r="H42" s="871"/>
      <c r="I42" s="328"/>
      <c r="J42" s="330"/>
      <c r="K42" s="438">
        <f>VLOOKUP(A42,EQUIPOS!A12:D169,4,FALSE)</f>
        <v>230150.50747481076</v>
      </c>
      <c r="L42" s="423"/>
      <c r="M42" s="424">
        <v>0.158</v>
      </c>
      <c r="N42" s="272">
        <f t="shared" si="0"/>
        <v>1456648.7814861441</v>
      </c>
    </row>
    <row r="43" spans="1:14">
      <c r="A43" t="s">
        <v>335</v>
      </c>
      <c r="B43" s="869" t="str">
        <f>VLOOKUP(A43,EQUIPOS!A13:D157,3,FALSE)</f>
        <v>Tara (Recebo, Agua, Etc.)</v>
      </c>
      <c r="C43" s="870"/>
      <c r="D43" s="870"/>
      <c r="E43" s="870"/>
      <c r="F43" s="870"/>
      <c r="G43" s="870"/>
      <c r="H43" s="871"/>
      <c r="I43" s="36"/>
      <c r="J43" s="37"/>
      <c r="K43" s="438">
        <f>VLOOKUP(A43,EQUIPOS!A13:D170,4,FALSE)</f>
        <v>362790.76276215701</v>
      </c>
      <c r="L43" s="276"/>
      <c r="M43" s="277">
        <v>2.8000000000000001E-2</v>
      </c>
      <c r="N43" s="272">
        <f t="shared" si="0"/>
        <v>12956812.955791323</v>
      </c>
    </row>
    <row r="44" spans="1:14">
      <c r="A44" t="s">
        <v>216</v>
      </c>
      <c r="B44" s="869" t="str">
        <f>VLOOKUP(A44,EQUIPOS!A14:D158,3,FALSE)</f>
        <v xml:space="preserve">Equipo de topografía Teodolito electrónico con abertura de anteojo de 42 mm. Aumento del anteojo: 30x.Distancia mínima de enfoque: 1.0 m. Precisión: 5´´. Compensador con rango de trabajo ±3´. </v>
      </c>
      <c r="C44" s="870"/>
      <c r="D44" s="870"/>
      <c r="E44" s="870"/>
      <c r="F44" s="870"/>
      <c r="G44" s="870"/>
      <c r="H44" s="871"/>
      <c r="I44" s="36"/>
      <c r="J44" s="37"/>
      <c r="K44" s="438">
        <f>VLOOKUP(A44,EQUIPOS!A14:D171,4,FALSE)</f>
        <v>25968.078222719661</v>
      </c>
      <c r="L44" s="276"/>
      <c r="M44" s="277">
        <v>0.158</v>
      </c>
      <c r="N44" s="273">
        <f t="shared" si="0"/>
        <v>164354.92546025102</v>
      </c>
    </row>
    <row r="45" spans="1:14">
      <c r="B45" s="877" t="s">
        <v>952</v>
      </c>
      <c r="C45" s="878"/>
      <c r="D45" s="878"/>
      <c r="E45" s="38"/>
      <c r="F45" s="39"/>
      <c r="G45" s="39"/>
      <c r="H45" s="40"/>
      <c r="I45" s="36"/>
      <c r="J45" s="37"/>
      <c r="K45" s="279"/>
      <c r="L45" s="276"/>
      <c r="M45" s="401">
        <v>0.02</v>
      </c>
      <c r="N45" s="344">
        <f>N79*M45</f>
        <v>8647.9318827683801</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394">
        <f>SUM(N36:N46)</f>
        <v>30174902.568280786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5" t="s">
        <v>944</v>
      </c>
      <c r="C51" s="866"/>
      <c r="D51" s="866"/>
      <c r="E51" s="866"/>
      <c r="F51" s="866"/>
      <c r="G51" s="866"/>
      <c r="H51" s="866"/>
      <c r="I51" s="900"/>
      <c r="J51" s="315" t="s">
        <v>945</v>
      </c>
      <c r="K51" s="85" t="s">
        <v>946</v>
      </c>
      <c r="L51" s="901" t="s">
        <v>955</v>
      </c>
      <c r="M51" s="900"/>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17305832.525773313</v>
      </c>
      <c r="N52" s="272">
        <f t="shared" ref="N52:N58" si="1">K52*M52</f>
        <v>17305832.525773313</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110512.10830762304</v>
      </c>
      <c r="N53" s="272">
        <f t="shared" si="1"/>
        <v>3315363.2492286912</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125065.35039704695</v>
      </c>
      <c r="N54" s="272">
        <f t="shared" si="1"/>
        <v>7503921.023822817</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57489.771673788855</v>
      </c>
      <c r="N55" s="272">
        <f t="shared" si="1"/>
        <v>689877.26008546632</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2181578.4189097839</v>
      </c>
      <c r="N56" s="272">
        <f t="shared" si="1"/>
        <v>4363156.8378195679</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1332475.9006852659</v>
      </c>
      <c r="N57" s="272">
        <f t="shared" si="1"/>
        <v>6662379.5034263292</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43646.967923801618</v>
      </c>
      <c r="N58" s="272">
        <f t="shared" si="1"/>
        <v>3055287.7546661133</v>
      </c>
    </row>
    <row r="59" spans="1:14" ht="15.75" thickBot="1">
      <c r="B59" s="820" t="s">
        <v>953</v>
      </c>
      <c r="C59" s="821"/>
      <c r="D59" s="821"/>
      <c r="E59" s="821"/>
      <c r="F59" s="821"/>
      <c r="G59" s="821"/>
      <c r="H59" s="821"/>
      <c r="I59" s="821"/>
      <c r="J59" s="821"/>
      <c r="K59" s="821"/>
      <c r="L59" s="821"/>
      <c r="M59" s="822"/>
      <c r="N59" s="394">
        <f>SUM(N52:N58)</f>
        <v>42895818.154822297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07">
        <f>VLOOKUP(A64,TRANSPORTE!A5:D117,4,FALSE)</f>
        <v>173905.61790867077</v>
      </c>
      <c r="M64" s="908"/>
      <c r="N64" s="287">
        <f>K64*L64</f>
        <v>8695.2808954335396</v>
      </c>
    </row>
    <row r="65" spans="1:15">
      <c r="B65" s="46"/>
      <c r="C65" s="47"/>
      <c r="D65" s="47"/>
      <c r="E65" s="47"/>
      <c r="F65" s="47"/>
      <c r="G65" s="47"/>
      <c r="H65" s="311"/>
      <c r="I65" s="279"/>
      <c r="J65" s="286"/>
      <c r="K65" s="279"/>
      <c r="L65" s="907"/>
      <c r="M65" s="908"/>
      <c r="N65" s="287"/>
    </row>
    <row r="66" spans="1:15">
      <c r="B66" s="46"/>
      <c r="C66" s="47"/>
      <c r="D66" s="47"/>
      <c r="E66" s="47"/>
      <c r="F66" s="47"/>
      <c r="G66" s="47"/>
      <c r="H66" s="311"/>
      <c r="I66" s="279"/>
      <c r="J66" s="286"/>
      <c r="K66" s="279"/>
      <c r="L66" s="907"/>
      <c r="M66" s="908"/>
      <c r="N66" s="287"/>
    </row>
    <row r="67" spans="1:15">
      <c r="B67" s="46"/>
      <c r="C67" s="47"/>
      <c r="D67" s="47"/>
      <c r="E67" s="47"/>
      <c r="F67" s="47"/>
      <c r="G67" s="47"/>
      <c r="H67" s="311"/>
      <c r="I67" s="279"/>
      <c r="J67" s="286"/>
      <c r="K67" s="279"/>
      <c r="L67" s="907"/>
      <c r="M67" s="90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8695.2808954335396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96"/>
      <c r="C78" s="897"/>
      <c r="D78" s="897"/>
      <c r="E78" s="897"/>
      <c r="F78" s="897"/>
      <c r="G78" s="897"/>
      <c r="H78" s="897"/>
      <c r="I78" s="126"/>
      <c r="J78" s="126"/>
      <c r="K78" s="126"/>
      <c r="L78" s="910"/>
      <c r="M78" s="910"/>
      <c r="N78" s="45"/>
    </row>
    <row r="79" spans="1:15" ht="15.75" thickBot="1">
      <c r="B79" s="909" t="s">
        <v>953</v>
      </c>
      <c r="C79" s="863"/>
      <c r="D79" s="863"/>
      <c r="E79" s="863"/>
      <c r="F79" s="863"/>
      <c r="G79" s="863"/>
      <c r="H79" s="863"/>
      <c r="I79" s="863"/>
      <c r="J79" s="863"/>
      <c r="K79" s="863"/>
      <c r="L79" s="863"/>
      <c r="M79" s="864"/>
      <c r="N79" s="301">
        <f>SUM(N75:N78)</f>
        <v>432396.59413841902</v>
      </c>
    </row>
    <row r="80" spans="1:15" ht="15.75" thickBot="1">
      <c r="B80" s="33"/>
      <c r="C80" s="34"/>
      <c r="D80" s="34"/>
      <c r="E80" s="34"/>
      <c r="F80" s="34"/>
      <c r="G80" s="34"/>
      <c r="H80" s="34"/>
      <c r="I80" s="34"/>
      <c r="J80" s="34"/>
      <c r="K80" s="34"/>
      <c r="L80" s="34"/>
      <c r="M80" s="34"/>
      <c r="N80" s="35"/>
    </row>
    <row r="81" spans="1:14" ht="15.75" thickBot="1">
      <c r="B81" s="820" t="s">
        <v>967</v>
      </c>
      <c r="C81" s="821"/>
      <c r="D81" s="821"/>
      <c r="E81" s="821"/>
      <c r="F81" s="821"/>
      <c r="G81" s="821"/>
      <c r="H81" s="821"/>
      <c r="I81" s="821"/>
      <c r="J81" s="821"/>
      <c r="K81" s="821"/>
      <c r="L81" s="821"/>
      <c r="M81" s="822"/>
      <c r="N81" s="99">
        <f>N47+N59+N70+N79</f>
        <v>73511812.598136917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5" t="s">
        <v>969</v>
      </c>
      <c r="C85" s="866"/>
      <c r="D85" s="866"/>
      <c r="E85" s="866"/>
      <c r="F85" s="866"/>
      <c r="G85" s="866"/>
      <c r="H85" s="866"/>
      <c r="I85" s="314"/>
      <c r="J85" s="334"/>
      <c r="K85" s="302" t="s">
        <v>970</v>
      </c>
      <c r="L85" s="867" t="s">
        <v>971</v>
      </c>
      <c r="M85" s="868"/>
      <c r="N85" s="303"/>
    </row>
    <row r="86" spans="1:14">
      <c r="B86" s="853" t="s">
        <v>972</v>
      </c>
      <c r="C86" s="854"/>
      <c r="D86" s="854"/>
      <c r="E86" s="854"/>
      <c r="F86" s="854"/>
      <c r="G86" s="854"/>
      <c r="H86" s="854"/>
      <c r="I86" s="87"/>
      <c r="J86" s="88"/>
      <c r="K86" s="304">
        <v>0.2</v>
      </c>
      <c r="L86" s="855">
        <f>N81*K86</f>
        <v>14702362.519627385</v>
      </c>
      <c r="M86" s="856"/>
      <c r="N86" s="51"/>
    </row>
    <row r="87" spans="1:14">
      <c r="B87" s="89" t="s">
        <v>973</v>
      </c>
      <c r="C87" s="90"/>
      <c r="D87" s="90"/>
      <c r="E87" s="90"/>
      <c r="F87" s="90"/>
      <c r="G87" s="90"/>
      <c r="H87" s="90"/>
      <c r="I87" s="87"/>
      <c r="J87" s="88"/>
      <c r="K87" s="304">
        <v>0.05</v>
      </c>
      <c r="L87" s="855">
        <f>N81*K87</f>
        <v>3675590.6299068462</v>
      </c>
      <c r="M87" s="856"/>
      <c r="N87" s="51"/>
    </row>
    <row r="88" spans="1:14" ht="15.75" thickBot="1">
      <c r="B88" s="91" t="s">
        <v>974</v>
      </c>
      <c r="C88" s="92"/>
      <c r="D88" s="92"/>
      <c r="E88" s="92"/>
      <c r="F88" s="92"/>
      <c r="G88" s="92"/>
      <c r="H88" s="92"/>
      <c r="I88" s="93"/>
      <c r="J88" s="94"/>
      <c r="K88" s="305">
        <v>0.05</v>
      </c>
      <c r="L88" s="857">
        <f>N81*K88</f>
        <v>3675590.6299068462</v>
      </c>
      <c r="M88" s="858"/>
      <c r="N88" s="51"/>
    </row>
    <row r="89" spans="1:14" ht="15.75" thickBot="1">
      <c r="B89" s="820" t="s">
        <v>953</v>
      </c>
      <c r="C89" s="821"/>
      <c r="D89" s="821"/>
      <c r="E89" s="821"/>
      <c r="F89" s="821"/>
      <c r="G89" s="821"/>
      <c r="H89" s="821"/>
      <c r="I89" s="821"/>
      <c r="J89" s="821"/>
      <c r="K89" s="821"/>
      <c r="L89" s="821"/>
      <c r="M89" s="822"/>
      <c r="N89" s="52">
        <f>L86+L87+L88</f>
        <v>22053543.779441081</v>
      </c>
    </row>
    <row r="90" spans="1:14" ht="15.75" thickBot="1">
      <c r="B90" s="33"/>
      <c r="C90" s="34"/>
      <c r="D90" s="34"/>
      <c r="E90" s="34"/>
      <c r="F90" s="34"/>
      <c r="G90" s="34"/>
      <c r="H90" s="34"/>
      <c r="I90" s="34"/>
      <c r="J90" s="34"/>
      <c r="K90" s="34"/>
      <c r="L90" s="34"/>
      <c r="M90" s="34"/>
      <c r="N90" s="35"/>
    </row>
    <row r="91" spans="1:14" ht="15.75" thickBot="1">
      <c r="A91" t="s">
        <v>2016</v>
      </c>
      <c r="B91" s="820" t="s">
        <v>975</v>
      </c>
      <c r="C91" s="821"/>
      <c r="D91" s="821"/>
      <c r="E91" s="821"/>
      <c r="F91" s="821"/>
      <c r="G91" s="821"/>
      <c r="H91" s="821"/>
      <c r="I91" s="821"/>
      <c r="J91" s="821"/>
      <c r="K91" s="821"/>
      <c r="L91" s="821"/>
      <c r="M91" s="822"/>
      <c r="N91" s="188">
        <f>N81+N89</f>
        <v>95565356.37757799</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4" t="s">
        <v>2218</v>
      </c>
      <c r="C108" s="965"/>
      <c r="D108" s="965"/>
      <c r="E108" s="965"/>
      <c r="F108" s="965"/>
      <c r="G108" s="965"/>
      <c r="H108" s="965"/>
      <c r="I108" s="965"/>
      <c r="J108" s="965"/>
      <c r="K108" s="965"/>
      <c r="L108" s="965"/>
      <c r="M108" s="965"/>
      <c r="N108" s="966"/>
    </row>
    <row r="109" spans="2:14" ht="15" customHeight="1">
      <c r="B109" s="964"/>
      <c r="C109" s="965"/>
      <c r="D109" s="965"/>
      <c r="E109" s="965"/>
      <c r="F109" s="965"/>
      <c r="G109" s="965"/>
      <c r="H109" s="965"/>
      <c r="I109" s="965"/>
      <c r="J109" s="965"/>
      <c r="K109" s="965"/>
      <c r="L109" s="965"/>
      <c r="M109" s="965"/>
      <c r="N109" s="966"/>
    </row>
    <row r="110" spans="2:14" ht="30" customHeight="1">
      <c r="B110" s="967" t="s">
        <v>2219</v>
      </c>
      <c r="C110" s="968"/>
      <c r="D110" s="968"/>
      <c r="E110" s="968"/>
      <c r="F110" s="968"/>
      <c r="G110" s="968"/>
      <c r="H110" s="968"/>
      <c r="I110" s="968"/>
      <c r="J110" s="968"/>
      <c r="K110" s="968"/>
      <c r="L110" s="968"/>
      <c r="M110" s="968"/>
      <c r="N110" s="969"/>
    </row>
    <row r="111" spans="2:14">
      <c r="B111" s="967"/>
      <c r="C111" s="968"/>
      <c r="D111" s="968"/>
      <c r="E111" s="968"/>
      <c r="F111" s="968"/>
      <c r="G111" s="968"/>
      <c r="H111" s="968"/>
      <c r="I111" s="968"/>
      <c r="J111" s="968"/>
      <c r="K111" s="968"/>
      <c r="L111" s="968"/>
      <c r="M111" s="968"/>
      <c r="N111" s="969"/>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0"/>
      <c r="K121" s="970"/>
      <c r="L121" s="970"/>
      <c r="M121" s="970"/>
      <c r="N121" s="971"/>
    </row>
    <row r="122" spans="2:14" ht="15.75" thickBot="1">
      <c r="B122" s="419" t="s">
        <v>2221</v>
      </c>
      <c r="C122" s="420"/>
      <c r="D122" s="420"/>
      <c r="E122" s="259"/>
      <c r="F122" s="259"/>
      <c r="G122" s="259"/>
      <c r="H122" s="259"/>
      <c r="I122" s="259"/>
      <c r="J122" s="972"/>
      <c r="K122" s="972"/>
      <c r="L122" s="972"/>
      <c r="M122" s="972"/>
      <c r="N122" s="973"/>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140</v>
      </c>
      <c r="B36" s="869" t="str">
        <f>VLOOKUP(A36,EQUIPOS!A6:D154,3,FALSE)</f>
        <v>Camisa para Pilote D=1.20m</v>
      </c>
      <c r="C36" s="870"/>
      <c r="D36" s="870"/>
      <c r="E36" s="870"/>
      <c r="F36" s="870"/>
      <c r="G36" s="870"/>
      <c r="H36" s="871"/>
      <c r="I36" s="267"/>
      <c r="J36" s="268"/>
      <c r="K36" s="269">
        <f>VLOOKUP(A36,EQUIPOS!A6:D163,4,FALSE)</f>
        <v>47180.986430094534</v>
      </c>
      <c r="L36" s="270"/>
      <c r="M36" s="271">
        <v>1</v>
      </c>
      <c r="N36" s="272">
        <f t="shared" ref="N36:N42" si="0">K36/M36</f>
        <v>47180.986430094534</v>
      </c>
    </row>
    <row r="37" spans="1:14">
      <c r="A37" s="113" t="s">
        <v>206</v>
      </c>
      <c r="B37" s="869" t="str">
        <f>VLOOKUP(A37,EQUIPOS!A7:D154,3,FALSE)</f>
        <v>Equipo de Soldadura</v>
      </c>
      <c r="C37" s="870"/>
      <c r="D37" s="870"/>
      <c r="E37" s="870"/>
      <c r="F37" s="870"/>
      <c r="G37" s="870"/>
      <c r="H37" s="871"/>
      <c r="I37" s="421"/>
      <c r="J37" s="422"/>
      <c r="K37" s="269">
        <f>VLOOKUP(A37,EQUIPOS!A7:D164,4,FALSE)</f>
        <v>15189.507033189588</v>
      </c>
      <c r="L37" s="335"/>
      <c r="M37" s="336">
        <v>1</v>
      </c>
      <c r="N37" s="272">
        <f t="shared" si="0"/>
        <v>15189.507033189588</v>
      </c>
    </row>
    <row r="38" spans="1:14">
      <c r="A38" s="113" t="s">
        <v>242</v>
      </c>
      <c r="B38" s="869" t="str">
        <f>VLOOKUP(A38,EQUIPOS!A8:D154,3,FALSE)</f>
        <v>Grúa con torre capacidad 1 ton en la punta.</v>
      </c>
      <c r="C38" s="870"/>
      <c r="D38" s="870"/>
      <c r="E38" s="870"/>
      <c r="F38" s="870"/>
      <c r="G38" s="870"/>
      <c r="H38" s="871"/>
      <c r="I38" s="421"/>
      <c r="J38" s="422"/>
      <c r="K38" s="438">
        <f>VLOOKUP(A38,EQUIPOS!A8:D165,4,FALSE)</f>
        <v>272820.21449702978</v>
      </c>
      <c r="L38" s="335"/>
      <c r="M38" s="336">
        <v>2.5</v>
      </c>
      <c r="N38" s="272">
        <f t="shared" si="0"/>
        <v>109128.08579881191</v>
      </c>
    </row>
    <row r="39" spans="1:14">
      <c r="A39" s="113" t="s">
        <v>267</v>
      </c>
      <c r="B39" s="869" t="str">
        <f>VLOOKUP(A39,EQUIPOS!A9:D154,3,FALSE)</f>
        <v>Motobomba de concreto</v>
      </c>
      <c r="C39" s="870"/>
      <c r="D39" s="870"/>
      <c r="E39" s="870"/>
      <c r="F39" s="870"/>
      <c r="G39" s="870"/>
      <c r="H39" s="871"/>
      <c r="I39" s="421"/>
      <c r="J39" s="422"/>
      <c r="K39" s="438">
        <f>VLOOKUP(A39,EQUIPOS!A9:D166,4,FALSE)</f>
        <v>118409.58675666456</v>
      </c>
      <c r="L39" s="335"/>
      <c r="M39" s="336">
        <v>2.5499800000000001</v>
      </c>
      <c r="N39" s="272">
        <f t="shared" si="0"/>
        <v>46435.496261407759</v>
      </c>
    </row>
    <row r="40" spans="1:14">
      <c r="A40" s="113" t="s">
        <v>277</v>
      </c>
      <c r="B40" s="869" t="str">
        <f>VLOOKUP(A40,EQUIPOS!A10:D154,3,FALSE)</f>
        <v>Pala auxiliar de piloteadora</v>
      </c>
      <c r="C40" s="870"/>
      <c r="D40" s="870"/>
      <c r="E40" s="870"/>
      <c r="F40" s="870"/>
      <c r="G40" s="870"/>
      <c r="H40" s="871"/>
      <c r="I40" s="421"/>
      <c r="J40" s="422"/>
      <c r="K40" s="438">
        <f>VLOOKUP(A40,EQUIPOS!A10:D167,4,FALSE)</f>
        <v>471075.4051573092</v>
      </c>
      <c r="L40" s="335"/>
      <c r="M40" s="336">
        <v>2.5</v>
      </c>
      <c r="N40" s="272">
        <f t="shared" si="0"/>
        <v>188430.16206292369</v>
      </c>
    </row>
    <row r="41" spans="1:14">
      <c r="A41" s="113" t="s">
        <v>282</v>
      </c>
      <c r="B41" s="869" t="str">
        <f>VLOOKUP(A41,EQUIPOS!A6:D154,3,FALSE)</f>
        <v>Piloteadora potencia 250KW, RPM 1800, fuerza elevadora 200KN</v>
      </c>
      <c r="C41" s="870"/>
      <c r="D41" s="870"/>
      <c r="E41" s="870"/>
      <c r="F41" s="870"/>
      <c r="G41" s="870"/>
      <c r="H41" s="871"/>
      <c r="I41" s="421"/>
      <c r="J41" s="422"/>
      <c r="K41" s="438">
        <f>VLOOKUP(A41,EQUIPOS!A6:D154,4,FALSE)</f>
        <v>499472.63383042335</v>
      </c>
      <c r="L41" s="335"/>
      <c r="M41" s="336">
        <v>1</v>
      </c>
      <c r="N41" s="272">
        <f t="shared" si="0"/>
        <v>499472.63383042335</v>
      </c>
    </row>
    <row r="42" spans="1:14">
      <c r="A42" s="113" t="s">
        <v>310</v>
      </c>
      <c r="B42" s="869" t="str">
        <f>VLOOKUP(A42,EQUIPOS!A12:D156,3,FALSE)</f>
        <v>Retroexcavadora A25C</v>
      </c>
      <c r="C42" s="870"/>
      <c r="D42" s="870"/>
      <c r="E42" s="870"/>
      <c r="F42" s="870"/>
      <c r="G42" s="870"/>
      <c r="H42" s="871"/>
      <c r="I42" s="328"/>
      <c r="J42" s="330"/>
      <c r="K42" s="438">
        <f>VLOOKUP(A42,EQUIPOS!A12:D169,4,FALSE)</f>
        <v>283084.52491995314</v>
      </c>
      <c r="L42" s="423"/>
      <c r="M42" s="424">
        <v>2.5</v>
      </c>
      <c r="N42" s="272">
        <f t="shared" si="0"/>
        <v>113233.80996798126</v>
      </c>
    </row>
    <row r="43" spans="1:14">
      <c r="B43" s="869"/>
      <c r="C43" s="870"/>
      <c r="D43" s="870"/>
      <c r="E43" s="870"/>
      <c r="F43" s="870"/>
      <c r="G43" s="870"/>
      <c r="H43" s="871"/>
      <c r="I43" s="36"/>
      <c r="J43" s="37"/>
      <c r="K43" s="438"/>
      <c r="L43" s="276"/>
      <c r="M43" s="277"/>
      <c r="N43" s="272"/>
    </row>
    <row r="44" spans="1:14">
      <c r="B44" s="320"/>
      <c r="C44" s="321"/>
      <c r="D44" s="321"/>
      <c r="E44" s="321"/>
      <c r="F44" s="323"/>
      <c r="G44" s="323"/>
      <c r="H44" s="125"/>
      <c r="I44" s="36"/>
      <c r="J44" s="37"/>
      <c r="K44" s="438"/>
      <c r="L44" s="276"/>
      <c r="M44" s="277"/>
      <c r="N44" s="273"/>
    </row>
    <row r="45" spans="1:14">
      <c r="B45" s="877" t="s">
        <v>952</v>
      </c>
      <c r="C45" s="878"/>
      <c r="D45" s="878"/>
      <c r="E45" s="38"/>
      <c r="F45" s="39"/>
      <c r="G45" s="39"/>
      <c r="H45" s="40"/>
      <c r="I45" s="36"/>
      <c r="J45" s="37"/>
      <c r="K45" s="279"/>
      <c r="L45" s="276"/>
      <c r="M45" s="401">
        <v>0.1</v>
      </c>
      <c r="N45" s="344">
        <f>N83*M45</f>
        <v>10046.441950300166</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394">
        <f>SUM(N36:N46)</f>
        <v>1029117.1233351323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5" t="s">
        <v>944</v>
      </c>
      <c r="C51" s="866"/>
      <c r="D51" s="866"/>
      <c r="E51" s="866"/>
      <c r="F51" s="866"/>
      <c r="G51" s="866"/>
      <c r="H51" s="866"/>
      <c r="I51" s="900"/>
      <c r="J51" s="315" t="s">
        <v>945</v>
      </c>
      <c r="K51" s="85" t="s">
        <v>946</v>
      </c>
      <c r="L51" s="901" t="s">
        <v>955</v>
      </c>
      <c r="M51" s="900"/>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8215.7023468878888</v>
      </c>
      <c r="N52" s="272">
        <f>K52*M52</f>
        <v>19347.979026920977</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3568.4417990871775</v>
      </c>
      <c r="N53" s="272">
        <f>K53*M53</f>
        <v>441417.00254301651</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608886.39406726928</v>
      </c>
      <c r="N54" s="272">
        <f>K54*M54</f>
        <v>502129.16839903465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0" t="s">
        <v>953</v>
      </c>
      <c r="C59" s="821"/>
      <c r="D59" s="821"/>
      <c r="E59" s="821"/>
      <c r="F59" s="821"/>
      <c r="G59" s="821"/>
      <c r="H59" s="821"/>
      <c r="I59" s="821"/>
      <c r="J59" s="821"/>
      <c r="K59" s="821"/>
      <c r="L59" s="821"/>
      <c r="M59" s="822"/>
      <c r="N59" s="394">
        <f>SUM(N52:N58)</f>
        <v>962894.1499689722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07">
        <f>VLOOKUP(A64,TRANSPORTE!A5:D117,4,FALSE)</f>
        <v>1540.7830144748382</v>
      </c>
      <c r="M64" s="908"/>
      <c r="N64" s="287">
        <f>K64*L64</f>
        <v>2003.0179188172897</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07">
        <f>VLOOKUP(A65,TRANSPORTE!A6:D117,4,FALSE)</f>
        <v>53.656420437357255</v>
      </c>
      <c r="M65" s="908"/>
      <c r="N65" s="287">
        <f>K65*L65</f>
        <v>2.6828210218678628</v>
      </c>
    </row>
    <row r="66" spans="1:15">
      <c r="B66" s="46"/>
      <c r="C66" s="47"/>
      <c r="D66" s="47"/>
      <c r="E66" s="47"/>
      <c r="F66" s="47"/>
      <c r="G66" s="47"/>
      <c r="H66" s="311"/>
      <c r="I66" s="279"/>
      <c r="J66" s="286"/>
      <c r="K66" s="279"/>
      <c r="L66" s="907"/>
      <c r="M66" s="908"/>
      <c r="N66" s="287"/>
    </row>
    <row r="67" spans="1:15">
      <c r="B67" s="46"/>
      <c r="C67" s="47"/>
      <c r="D67" s="47"/>
      <c r="E67" s="47"/>
      <c r="F67" s="47"/>
      <c r="G67" s="47"/>
      <c r="H67" s="311"/>
      <c r="I67" s="279"/>
      <c r="J67" s="286"/>
      <c r="K67" s="279"/>
      <c r="L67" s="907"/>
      <c r="M67" s="90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2005.7007398391574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974"/>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6"/>
      <c r="C82" s="897"/>
      <c r="D82" s="897"/>
      <c r="E82" s="897"/>
      <c r="F82" s="897"/>
      <c r="G82" s="897"/>
      <c r="H82" s="897"/>
      <c r="I82" s="126"/>
      <c r="J82" s="126"/>
      <c r="K82" s="126"/>
      <c r="L82" s="910"/>
      <c r="M82" s="910"/>
      <c r="N82" s="127"/>
    </row>
    <row r="83" spans="1:14" ht="15.75" thickBot="1">
      <c r="B83" s="909" t="s">
        <v>953</v>
      </c>
      <c r="C83" s="863"/>
      <c r="D83" s="863"/>
      <c r="E83" s="863"/>
      <c r="F83" s="863"/>
      <c r="G83" s="863"/>
      <c r="H83" s="863"/>
      <c r="I83" s="863"/>
      <c r="J83" s="863"/>
      <c r="K83" s="863"/>
      <c r="L83" s="863"/>
      <c r="M83" s="864"/>
      <c r="N83" s="460">
        <f>SUM(N76:N82)</f>
        <v>100464.41950300166</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N47+N59+N70+N83</f>
        <v>2094481.3935469452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4"/>
      <c r="J89" s="334"/>
      <c r="K89" s="302" t="s">
        <v>970</v>
      </c>
      <c r="L89" s="867" t="s">
        <v>971</v>
      </c>
      <c r="M89" s="868"/>
      <c r="N89" s="303"/>
    </row>
    <row r="90" spans="1:14">
      <c r="B90" s="853" t="s">
        <v>972</v>
      </c>
      <c r="C90" s="854"/>
      <c r="D90" s="854"/>
      <c r="E90" s="854"/>
      <c r="F90" s="854"/>
      <c r="G90" s="854"/>
      <c r="H90" s="854"/>
      <c r="I90" s="87"/>
      <c r="J90" s="88"/>
      <c r="K90" s="304">
        <v>0.2</v>
      </c>
      <c r="L90" s="855">
        <f>N85*K90</f>
        <v>418896.27870938904</v>
      </c>
      <c r="M90" s="856"/>
      <c r="N90" s="51"/>
    </row>
    <row r="91" spans="1:14">
      <c r="B91" s="89" t="s">
        <v>973</v>
      </c>
      <c r="C91" s="90"/>
      <c r="D91" s="90"/>
      <c r="E91" s="90"/>
      <c r="F91" s="90"/>
      <c r="G91" s="90"/>
      <c r="H91" s="90"/>
      <c r="I91" s="87"/>
      <c r="J91" s="88"/>
      <c r="K91" s="304">
        <v>0.05</v>
      </c>
      <c r="L91" s="855">
        <f>N85*K91</f>
        <v>104724.06967734726</v>
      </c>
      <c r="M91" s="856"/>
      <c r="N91" s="51"/>
    </row>
    <row r="92" spans="1:14" ht="15.75" thickBot="1">
      <c r="B92" s="91" t="s">
        <v>974</v>
      </c>
      <c r="C92" s="92"/>
      <c r="D92" s="92"/>
      <c r="E92" s="92"/>
      <c r="F92" s="92"/>
      <c r="G92" s="92"/>
      <c r="H92" s="92"/>
      <c r="I92" s="93"/>
      <c r="J92" s="94"/>
      <c r="K92" s="305">
        <v>0.05</v>
      </c>
      <c r="L92" s="857">
        <f>N85*K92</f>
        <v>104724.06967734726</v>
      </c>
      <c r="M92" s="858"/>
      <c r="N92" s="51"/>
    </row>
    <row r="93" spans="1:14" ht="15.75" thickBot="1">
      <c r="B93" s="820" t="s">
        <v>953</v>
      </c>
      <c r="C93" s="821"/>
      <c r="D93" s="821"/>
      <c r="E93" s="821"/>
      <c r="F93" s="821"/>
      <c r="G93" s="821"/>
      <c r="H93" s="821"/>
      <c r="I93" s="821"/>
      <c r="J93" s="821"/>
      <c r="K93" s="821"/>
      <c r="L93" s="821"/>
      <c r="M93" s="822"/>
      <c r="N93" s="52">
        <f>L90+L91+L92</f>
        <v>628344.41806408355</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8">
        <f>N85+N93</f>
        <v>2722825.8116110289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4" t="s">
        <v>2218</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2219</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0"/>
      <c r="K125" s="970"/>
      <c r="L125" s="970"/>
      <c r="M125" s="970"/>
      <c r="N125" s="971"/>
    </row>
    <row r="126" spans="2:14" ht="15.75" thickBot="1">
      <c r="B126" s="419" t="s">
        <v>2221</v>
      </c>
      <c r="C126" s="420"/>
      <c r="D126" s="420"/>
      <c r="E126" s="259"/>
      <c r="F126" s="259"/>
      <c r="G126" s="259"/>
      <c r="H126" s="259"/>
      <c r="I126" s="259"/>
      <c r="J126" s="972"/>
      <c r="K126" s="972"/>
      <c r="L126" s="972"/>
      <c r="M126" s="972"/>
      <c r="N126" s="973"/>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182</v>
      </c>
      <c r="B36" s="869" t="str">
        <f>VLOOKUP(A36,EQUIPOS!A6:D154,3,FALSE)</f>
        <v xml:space="preserve">Compresor para penetrar roca
</v>
      </c>
      <c r="C36" s="870"/>
      <c r="D36" s="870"/>
      <c r="E36" s="870"/>
      <c r="F36" s="870"/>
      <c r="G36" s="870"/>
      <c r="H36" s="871"/>
      <c r="I36" s="267"/>
      <c r="J36" s="268"/>
      <c r="K36" s="269">
        <f>VLOOKUP(A36,EQUIPOS!A6:D163,4,FALSE)</f>
        <v>112195.25407834616</v>
      </c>
      <c r="L36" s="270"/>
      <c r="M36" s="271">
        <v>0.125</v>
      </c>
      <c r="N36" s="272">
        <f>K36/M36</f>
        <v>897562.03262676927</v>
      </c>
    </row>
    <row r="37" spans="1:14">
      <c r="A37" s="113" t="s">
        <v>242</v>
      </c>
      <c r="B37" s="869" t="str">
        <f>VLOOKUP(A37,EQUIPOS!A7:D154,3,FALSE)</f>
        <v>Grúa con torre capacidad 1 ton en la punta.</v>
      </c>
      <c r="C37" s="870"/>
      <c r="D37" s="870"/>
      <c r="E37" s="870"/>
      <c r="F37" s="870"/>
      <c r="G37" s="870"/>
      <c r="H37" s="871"/>
      <c r="I37" s="421"/>
      <c r="J37" s="422"/>
      <c r="K37" s="269">
        <f>VLOOKUP(A37,EQUIPOS!A7:D164,4,FALSE)</f>
        <v>272820.21449702978</v>
      </c>
      <c r="L37" s="335"/>
      <c r="M37" s="336">
        <v>2.5</v>
      </c>
      <c r="N37" s="272">
        <f>K37/M37</f>
        <v>109128.08579881191</v>
      </c>
    </row>
    <row r="38" spans="1:14">
      <c r="A38" s="113" t="s">
        <v>267</v>
      </c>
      <c r="B38" s="869" t="str">
        <f>VLOOKUP(A38,EQUIPOS!A8:D154,3,FALSE)</f>
        <v>Motobomba de concreto</v>
      </c>
      <c r="C38" s="870"/>
      <c r="D38" s="870"/>
      <c r="E38" s="870"/>
      <c r="F38" s="870"/>
      <c r="G38" s="870"/>
      <c r="H38" s="871"/>
      <c r="I38" s="421"/>
      <c r="J38" s="422"/>
      <c r="K38" s="438">
        <f>VLOOKUP(A38,EQUIPOS!A8:D165,4,FALSE)</f>
        <v>118409.58675666456</v>
      </c>
      <c r="L38" s="335"/>
      <c r="M38" s="336">
        <v>0.65</v>
      </c>
      <c r="N38" s="272">
        <f>K38/M38</f>
        <v>182168.59501025316</v>
      </c>
    </row>
    <row r="39" spans="1:14">
      <c r="A39" s="113" t="s">
        <v>310</v>
      </c>
      <c r="B39" s="869" t="str">
        <f>VLOOKUP(A39,EQUIPOS!A9:D154,3,FALSE)</f>
        <v>Retroexcavadora A25C</v>
      </c>
      <c r="C39" s="870"/>
      <c r="D39" s="870"/>
      <c r="E39" s="870"/>
      <c r="F39" s="870"/>
      <c r="G39" s="870"/>
      <c r="H39" s="871"/>
      <c r="I39" s="421"/>
      <c r="J39" s="422"/>
      <c r="K39" s="438">
        <f>VLOOKUP(A39,EQUIPOS!A9:D166,4,FALSE)</f>
        <v>283084.52491995314</v>
      </c>
      <c r="L39" s="335"/>
      <c r="M39" s="336">
        <v>0.65</v>
      </c>
      <c r="N39" s="272">
        <f>K39/M39</f>
        <v>435514.6537230048</v>
      </c>
    </row>
    <row r="40" spans="1:14">
      <c r="A40" s="113"/>
      <c r="B40" s="869"/>
      <c r="C40" s="870"/>
      <c r="D40" s="870"/>
      <c r="E40" s="870"/>
      <c r="F40" s="870"/>
      <c r="G40" s="870"/>
      <c r="H40" s="871"/>
      <c r="I40" s="421"/>
      <c r="J40" s="422"/>
      <c r="K40" s="438"/>
      <c r="L40" s="335"/>
      <c r="M40" s="336"/>
      <c r="N40" s="272"/>
    </row>
    <row r="41" spans="1:14">
      <c r="A41" s="113"/>
      <c r="B41" s="869"/>
      <c r="C41" s="870"/>
      <c r="D41" s="870"/>
      <c r="E41" s="870"/>
      <c r="F41" s="870"/>
      <c r="G41" s="870"/>
      <c r="H41" s="871"/>
      <c r="I41" s="421"/>
      <c r="J41" s="422"/>
      <c r="K41" s="438"/>
      <c r="L41" s="335"/>
      <c r="M41" s="336"/>
      <c r="N41" s="272"/>
    </row>
    <row r="42" spans="1:14">
      <c r="A42" s="113"/>
      <c r="B42" s="869"/>
      <c r="C42" s="870"/>
      <c r="D42" s="870"/>
      <c r="E42" s="870"/>
      <c r="F42" s="870"/>
      <c r="G42" s="870"/>
      <c r="H42" s="871"/>
      <c r="I42" s="328"/>
      <c r="J42" s="330"/>
      <c r="K42" s="438"/>
      <c r="L42" s="423"/>
      <c r="M42" s="424"/>
      <c r="N42" s="272"/>
    </row>
    <row r="43" spans="1:14">
      <c r="B43" s="869"/>
      <c r="C43" s="870"/>
      <c r="D43" s="870"/>
      <c r="E43" s="870"/>
      <c r="F43" s="870"/>
      <c r="G43" s="870"/>
      <c r="H43" s="871"/>
      <c r="I43" s="36"/>
      <c r="J43" s="37"/>
      <c r="K43" s="438"/>
      <c r="L43" s="276"/>
      <c r="M43" s="277"/>
      <c r="N43" s="272"/>
    </row>
    <row r="44" spans="1:14">
      <c r="B44" s="320"/>
      <c r="C44" s="321"/>
      <c r="D44" s="321"/>
      <c r="E44" s="321"/>
      <c r="F44" s="323"/>
      <c r="G44" s="323"/>
      <c r="H44" s="125"/>
      <c r="I44" s="36"/>
      <c r="J44" s="37"/>
      <c r="K44" s="438"/>
      <c r="L44" s="276"/>
      <c r="M44" s="277"/>
      <c r="N44" s="273"/>
    </row>
    <row r="45" spans="1:14">
      <c r="B45" s="877" t="s">
        <v>952</v>
      </c>
      <c r="C45" s="878"/>
      <c r="D45" s="878"/>
      <c r="E45" s="38"/>
      <c r="F45" s="39"/>
      <c r="G45" s="39"/>
      <c r="H45" s="40"/>
      <c r="I45" s="36"/>
      <c r="J45" s="37"/>
      <c r="K45" s="279"/>
      <c r="L45" s="276"/>
      <c r="M45" s="401">
        <v>0.1</v>
      </c>
      <c r="N45" s="344">
        <f>N87*M45</f>
        <v>52241.498141560864</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394">
        <f>SUM(N36:N46)</f>
        <v>1676614.8653003999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5" t="s">
        <v>944</v>
      </c>
      <c r="C51" s="866"/>
      <c r="D51" s="866"/>
      <c r="E51" s="866"/>
      <c r="F51" s="866"/>
      <c r="G51" s="866"/>
      <c r="H51" s="866"/>
      <c r="I51" s="900"/>
      <c r="J51" s="315" t="s">
        <v>945</v>
      </c>
      <c r="K51" s="85" t="s">
        <v>946</v>
      </c>
      <c r="L51" s="901" t="s">
        <v>955</v>
      </c>
      <c r="M51" s="900"/>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3568.4417990871775</v>
      </c>
      <c r="N52" s="272">
        <f>K52*M52</f>
        <v>635640.4836619437</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608886.39406726928</v>
      </c>
      <c r="N53" s="272">
        <f t="shared" ref="N53:N59" si="0">K53*M53</f>
        <v>723066.00249460991</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7684.1046606364589</v>
      </c>
      <c r="N54" s="272">
        <f t="shared" si="0"/>
        <v>2305.2313981909374</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3285.8332775456802</v>
      </c>
      <c r="N55" s="272">
        <f t="shared" si="0"/>
        <v>9857.4998326370405</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14363.209906001794</v>
      </c>
      <c r="N56" s="272">
        <f t="shared" si="0"/>
        <v>3590.8024765004484</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1573.5291513042325</v>
      </c>
      <c r="N57" s="272">
        <f t="shared" si="0"/>
        <v>1573.5291513042325</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1601.5079768964131</v>
      </c>
      <c r="N58" s="272">
        <f t="shared" si="0"/>
        <v>1601.5079768964131</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9010.3009937058159</v>
      </c>
      <c r="N59" s="272">
        <f t="shared" si="0"/>
        <v>4126.7178551172638</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0" t="s">
        <v>953</v>
      </c>
      <c r="C63" s="821"/>
      <c r="D63" s="821"/>
      <c r="E63" s="821"/>
      <c r="F63" s="821"/>
      <c r="G63" s="821"/>
      <c r="H63" s="821"/>
      <c r="I63" s="821"/>
      <c r="J63" s="821"/>
      <c r="K63" s="821"/>
      <c r="L63" s="821"/>
      <c r="M63" s="822"/>
      <c r="N63" s="394">
        <f>SUM(N52:N62)</f>
        <v>1381761.7748471997</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6" t="s">
        <v>961</v>
      </c>
      <c r="M67" s="885"/>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07">
        <f>VLOOKUP(A68,TRANSPORTE!A5:D117,4,FALSE)</f>
        <v>1540.7830144748382</v>
      </c>
      <c r="M68" s="908"/>
      <c r="N68" s="287">
        <f>K68*L68</f>
        <v>2003.0179188172897</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07">
        <f>VLOOKUP(A69,TRANSPORTE!A6:D117,4,FALSE)</f>
        <v>53.656420437357255</v>
      </c>
      <c r="M69" s="908"/>
      <c r="N69" s="287">
        <f>K69*L69</f>
        <v>2.6828210218678628</v>
      </c>
    </row>
    <row r="70" spans="1:15">
      <c r="B70" s="46"/>
      <c r="C70" s="47"/>
      <c r="D70" s="47"/>
      <c r="E70" s="47"/>
      <c r="F70" s="47"/>
      <c r="G70" s="47"/>
      <c r="H70" s="311"/>
      <c r="I70" s="279"/>
      <c r="J70" s="286"/>
      <c r="K70" s="279"/>
      <c r="L70" s="907"/>
      <c r="M70" s="908"/>
      <c r="N70" s="287"/>
    </row>
    <row r="71" spans="1:15">
      <c r="B71" s="46"/>
      <c r="C71" s="47"/>
      <c r="D71" s="47"/>
      <c r="E71" s="47"/>
      <c r="F71" s="47"/>
      <c r="G71" s="47"/>
      <c r="H71" s="311"/>
      <c r="I71" s="279"/>
      <c r="J71" s="286"/>
      <c r="K71" s="279"/>
      <c r="L71" s="907"/>
      <c r="M71" s="908"/>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98"/>
      <c r="M73" s="899"/>
      <c r="N73" s="127"/>
    </row>
    <row r="74" spans="1:15" ht="15.75" thickBot="1">
      <c r="B74" s="909" t="s">
        <v>953</v>
      </c>
      <c r="C74" s="863"/>
      <c r="D74" s="863"/>
      <c r="E74" s="863"/>
      <c r="F74" s="863"/>
      <c r="G74" s="863"/>
      <c r="H74" s="863"/>
      <c r="I74" s="863"/>
      <c r="J74" s="863"/>
      <c r="K74" s="863"/>
      <c r="L74" s="863"/>
      <c r="M74" s="864"/>
      <c r="N74" s="104">
        <f>N68+N69+N70+N71+N72</f>
        <v>2005.7007398391574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9" t="s">
        <v>963</v>
      </c>
      <c r="C78" s="860"/>
      <c r="D78" s="860"/>
      <c r="E78" s="860"/>
      <c r="F78" s="860"/>
      <c r="G78" s="860"/>
      <c r="H78" s="860"/>
      <c r="I78" s="73" t="s">
        <v>964</v>
      </c>
      <c r="J78" s="75" t="s">
        <v>1410</v>
      </c>
      <c r="K78" s="74" t="s">
        <v>966</v>
      </c>
      <c r="L78" s="861" t="s">
        <v>950</v>
      </c>
      <c r="M78" s="974"/>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6"/>
      <c r="C86" s="897"/>
      <c r="D86" s="897"/>
      <c r="E86" s="897"/>
      <c r="F86" s="897"/>
      <c r="G86" s="897"/>
      <c r="H86" s="897"/>
      <c r="I86" s="126"/>
      <c r="J86" s="126"/>
      <c r="K86" s="126"/>
      <c r="L86" s="910"/>
      <c r="M86" s="910"/>
      <c r="N86" s="45"/>
    </row>
    <row r="87" spans="1:14" ht="15.75" thickBot="1">
      <c r="B87" s="909" t="s">
        <v>953</v>
      </c>
      <c r="C87" s="863"/>
      <c r="D87" s="863"/>
      <c r="E87" s="863"/>
      <c r="F87" s="863"/>
      <c r="G87" s="863"/>
      <c r="H87" s="863"/>
      <c r="I87" s="863"/>
      <c r="J87" s="863"/>
      <c r="K87" s="863"/>
      <c r="L87" s="863"/>
      <c r="M87" s="864"/>
      <c r="N87" s="301">
        <f>SUM(N80:N86)</f>
        <v>522414.98141560861</v>
      </c>
    </row>
    <row r="88" spans="1:14" ht="15.75" thickBot="1">
      <c r="B88" s="33"/>
      <c r="C88" s="34"/>
      <c r="D88" s="34"/>
      <c r="E88" s="34"/>
      <c r="F88" s="34"/>
      <c r="G88" s="34"/>
      <c r="H88" s="34"/>
      <c r="I88" s="34"/>
      <c r="J88" s="34"/>
      <c r="K88" s="34"/>
      <c r="L88" s="34"/>
      <c r="M88" s="34"/>
      <c r="N88" s="35"/>
    </row>
    <row r="89" spans="1:14" ht="15.75" thickBot="1">
      <c r="B89" s="820" t="s">
        <v>967</v>
      </c>
      <c r="C89" s="821"/>
      <c r="D89" s="821"/>
      <c r="E89" s="821"/>
      <c r="F89" s="821"/>
      <c r="G89" s="821"/>
      <c r="H89" s="821"/>
      <c r="I89" s="821"/>
      <c r="J89" s="821"/>
      <c r="K89" s="821"/>
      <c r="L89" s="821"/>
      <c r="M89" s="822"/>
      <c r="N89" s="99">
        <f>N47+N63+N74+N87</f>
        <v>3582797.3223030469</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5" t="s">
        <v>969</v>
      </c>
      <c r="C93" s="866"/>
      <c r="D93" s="866"/>
      <c r="E93" s="866"/>
      <c r="F93" s="866"/>
      <c r="G93" s="866"/>
      <c r="H93" s="866"/>
      <c r="I93" s="314"/>
      <c r="J93" s="334"/>
      <c r="K93" s="302" t="s">
        <v>970</v>
      </c>
      <c r="L93" s="867" t="s">
        <v>971</v>
      </c>
      <c r="M93" s="868"/>
      <c r="N93" s="303"/>
    </row>
    <row r="94" spans="1:14">
      <c r="B94" s="853" t="s">
        <v>972</v>
      </c>
      <c r="C94" s="854"/>
      <c r="D94" s="854"/>
      <c r="E94" s="854"/>
      <c r="F94" s="854"/>
      <c r="G94" s="854"/>
      <c r="H94" s="854"/>
      <c r="I94" s="87"/>
      <c r="J94" s="88"/>
      <c r="K94" s="304">
        <v>0.2</v>
      </c>
      <c r="L94" s="855">
        <f>N89*K94</f>
        <v>716559.46446060948</v>
      </c>
      <c r="M94" s="856"/>
      <c r="N94" s="51"/>
    </row>
    <row r="95" spans="1:14">
      <c r="B95" s="89" t="s">
        <v>973</v>
      </c>
      <c r="C95" s="90"/>
      <c r="D95" s="90"/>
      <c r="E95" s="90"/>
      <c r="F95" s="90"/>
      <c r="G95" s="90"/>
      <c r="H95" s="90"/>
      <c r="I95" s="87"/>
      <c r="J95" s="88"/>
      <c r="K95" s="304">
        <v>0.05</v>
      </c>
      <c r="L95" s="855">
        <f>N89*K95</f>
        <v>179139.86611515237</v>
      </c>
      <c r="M95" s="856"/>
      <c r="N95" s="51"/>
    </row>
    <row r="96" spans="1:14" ht="15.75" thickBot="1">
      <c r="B96" s="91" t="s">
        <v>974</v>
      </c>
      <c r="C96" s="92"/>
      <c r="D96" s="92"/>
      <c r="E96" s="92"/>
      <c r="F96" s="92"/>
      <c r="G96" s="92"/>
      <c r="H96" s="92"/>
      <c r="I96" s="93"/>
      <c r="J96" s="94"/>
      <c r="K96" s="305">
        <v>0.05</v>
      </c>
      <c r="L96" s="857">
        <f>N89*K96</f>
        <v>179139.86611515237</v>
      </c>
      <c r="M96" s="858"/>
      <c r="N96" s="51"/>
    </row>
    <row r="97" spans="1:14" ht="15.75" thickBot="1">
      <c r="B97" s="820" t="s">
        <v>953</v>
      </c>
      <c r="C97" s="821"/>
      <c r="D97" s="821"/>
      <c r="E97" s="821"/>
      <c r="F97" s="821"/>
      <c r="G97" s="821"/>
      <c r="H97" s="821"/>
      <c r="I97" s="821"/>
      <c r="J97" s="821"/>
      <c r="K97" s="821"/>
      <c r="L97" s="821"/>
      <c r="M97" s="822"/>
      <c r="N97" s="52">
        <f>L94+L95+L96</f>
        <v>1074839.1966909142</v>
      </c>
    </row>
    <row r="98" spans="1:14" ht="15.75" thickBot="1">
      <c r="B98" s="33"/>
      <c r="C98" s="34"/>
      <c r="D98" s="34"/>
      <c r="E98" s="34"/>
      <c r="F98" s="34"/>
      <c r="G98" s="34"/>
      <c r="H98" s="34"/>
      <c r="I98" s="34"/>
      <c r="J98" s="34"/>
      <c r="K98" s="34"/>
      <c r="L98" s="34"/>
      <c r="M98" s="34"/>
      <c r="N98" s="35"/>
    </row>
    <row r="99" spans="1:14" ht="15.75" thickBot="1">
      <c r="A99" t="s">
        <v>2016</v>
      </c>
      <c r="B99" s="820" t="s">
        <v>975</v>
      </c>
      <c r="C99" s="821"/>
      <c r="D99" s="821"/>
      <c r="E99" s="821"/>
      <c r="F99" s="821"/>
      <c r="G99" s="821"/>
      <c r="H99" s="821"/>
      <c r="I99" s="821"/>
      <c r="J99" s="821"/>
      <c r="K99" s="821"/>
      <c r="L99" s="821"/>
      <c r="M99" s="822"/>
      <c r="N99" s="188">
        <f>N89+N97</f>
        <v>4657636.5189939607</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4" t="s">
        <v>2218</v>
      </c>
      <c r="C116" s="965"/>
      <c r="D116" s="965"/>
      <c r="E116" s="965"/>
      <c r="F116" s="965"/>
      <c r="G116" s="965"/>
      <c r="H116" s="965"/>
      <c r="I116" s="965"/>
      <c r="J116" s="965"/>
      <c r="K116" s="965"/>
      <c r="L116" s="965"/>
      <c r="M116" s="965"/>
      <c r="N116" s="966"/>
    </row>
    <row r="117" spans="2:14" ht="15" customHeight="1">
      <c r="B117" s="964"/>
      <c r="C117" s="965"/>
      <c r="D117" s="965"/>
      <c r="E117" s="965"/>
      <c r="F117" s="965"/>
      <c r="G117" s="965"/>
      <c r="H117" s="965"/>
      <c r="I117" s="965"/>
      <c r="J117" s="965"/>
      <c r="K117" s="965"/>
      <c r="L117" s="965"/>
      <c r="M117" s="965"/>
      <c r="N117" s="966"/>
    </row>
    <row r="118" spans="2:14" ht="30" customHeight="1">
      <c r="B118" s="967" t="s">
        <v>2219</v>
      </c>
      <c r="C118" s="968"/>
      <c r="D118" s="968"/>
      <c r="E118" s="968"/>
      <c r="F118" s="968"/>
      <c r="G118" s="968"/>
      <c r="H118" s="968"/>
      <c r="I118" s="968"/>
      <c r="J118" s="968"/>
      <c r="K118" s="968"/>
      <c r="L118" s="968"/>
      <c r="M118" s="968"/>
      <c r="N118" s="969"/>
    </row>
    <row r="119" spans="2:14">
      <c r="B119" s="967"/>
      <c r="C119" s="968"/>
      <c r="D119" s="968"/>
      <c r="E119" s="968"/>
      <c r="F119" s="968"/>
      <c r="G119" s="968"/>
      <c r="H119" s="968"/>
      <c r="I119" s="968"/>
      <c r="J119" s="968"/>
      <c r="K119" s="968"/>
      <c r="L119" s="968"/>
      <c r="M119" s="968"/>
      <c r="N119" s="969"/>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0"/>
      <c r="K129" s="970"/>
      <c r="L129" s="970"/>
      <c r="M129" s="970"/>
      <c r="N129" s="971"/>
    </row>
    <row r="130" spans="2:14" ht="15.75" thickBot="1">
      <c r="B130" s="419" t="s">
        <v>2221</v>
      </c>
      <c r="C130" s="420"/>
      <c r="D130" s="420"/>
      <c r="E130" s="259"/>
      <c r="F130" s="259"/>
      <c r="G130" s="259"/>
      <c r="H130" s="259"/>
      <c r="I130" s="259"/>
      <c r="J130" s="972"/>
      <c r="K130" s="972"/>
      <c r="L130" s="972"/>
      <c r="M130" s="972"/>
      <c r="N130" s="973"/>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2" hidden="1" customHeight="1" thickBot="1">
      <c r="B30" s="71" t="s">
        <v>943</v>
      </c>
      <c r="C30" s="799" t="s">
        <v>944</v>
      </c>
      <c r="D30" s="800"/>
      <c r="E30" s="800"/>
      <c r="F30" s="800"/>
      <c r="G30" s="800"/>
      <c r="H30" s="800"/>
      <c r="I30" s="800"/>
      <c r="J30" s="72"/>
      <c r="K30" s="307"/>
      <c r="L30" s="796" t="s">
        <v>945</v>
      </c>
      <c r="M30" s="797"/>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7"/>
      <c r="J36" s="268"/>
      <c r="K36" s="269">
        <f>VLOOKUP(A36,EQUIPOS!A6:D163,4,FALSE)</f>
        <v>116930.91284509341</v>
      </c>
      <c r="L36" s="270"/>
      <c r="M36" s="271">
        <v>0.16</v>
      </c>
      <c r="N36" s="272">
        <f>K36/M36</f>
        <v>730818.20528183377</v>
      </c>
    </row>
    <row r="37" spans="1:14">
      <c r="A37" s="113" t="s">
        <v>261</v>
      </c>
      <c r="B37" s="869" t="str">
        <f>VLOOKUP(A37,EQUIPOS!A7:D154,3,FALSE)</f>
        <v xml:space="preserve">Motobomba 3 PULGADAS (incluye operario)
</v>
      </c>
      <c r="C37" s="870"/>
      <c r="D37" s="870"/>
      <c r="E37" s="870"/>
      <c r="F37" s="870"/>
      <c r="G37" s="870"/>
      <c r="H37" s="871"/>
      <c r="I37" s="421"/>
      <c r="J37" s="422"/>
      <c r="K37" s="269">
        <f>VLOOKUP(A37,EQUIPOS!A7:D164,4,FALSE)</f>
        <v>14087.121487428238</v>
      </c>
      <c r="L37" s="335"/>
      <c r="M37" s="336">
        <v>0.16</v>
      </c>
      <c r="N37" s="272">
        <f>K37/M37</f>
        <v>88044.509296426477</v>
      </c>
    </row>
    <row r="38" spans="1:14">
      <c r="A38" s="113"/>
      <c r="B38" s="869"/>
      <c r="C38" s="870"/>
      <c r="D38" s="870"/>
      <c r="E38" s="870"/>
      <c r="F38" s="870"/>
      <c r="G38" s="870"/>
      <c r="H38" s="871"/>
      <c r="I38" s="421"/>
      <c r="J38" s="422"/>
      <c r="K38" s="438"/>
      <c r="L38" s="335"/>
      <c r="M38" s="336"/>
      <c r="N38" s="272"/>
    </row>
    <row r="39" spans="1:14">
      <c r="A39" s="113"/>
      <c r="B39" s="869"/>
      <c r="C39" s="870"/>
      <c r="D39" s="870"/>
      <c r="E39" s="870"/>
      <c r="F39" s="870"/>
      <c r="G39" s="870"/>
      <c r="H39" s="871"/>
      <c r="I39" s="421"/>
      <c r="J39" s="422"/>
      <c r="K39" s="438"/>
      <c r="L39" s="335"/>
      <c r="M39" s="336"/>
      <c r="N39" s="272"/>
    </row>
    <row r="40" spans="1:14">
      <c r="A40" s="113"/>
      <c r="B40" s="869"/>
      <c r="C40" s="870"/>
      <c r="D40" s="870"/>
      <c r="E40" s="870"/>
      <c r="F40" s="870"/>
      <c r="G40" s="870"/>
      <c r="H40" s="871"/>
      <c r="I40" s="328"/>
      <c r="J40" s="330"/>
      <c r="K40" s="438"/>
      <c r="L40" s="423"/>
      <c r="M40" s="424"/>
      <c r="N40" s="272"/>
    </row>
    <row r="41" spans="1:14">
      <c r="B41" s="869"/>
      <c r="C41" s="870"/>
      <c r="D41" s="870"/>
      <c r="E41" s="870"/>
      <c r="F41" s="870"/>
      <c r="G41" s="870"/>
      <c r="H41" s="871"/>
      <c r="I41" s="36"/>
      <c r="J41" s="37"/>
      <c r="K41" s="438"/>
      <c r="L41" s="276"/>
      <c r="M41" s="277"/>
      <c r="N41" s="272"/>
    </row>
    <row r="42" spans="1:14">
      <c r="B42" s="320"/>
      <c r="C42" s="321"/>
      <c r="D42" s="321"/>
      <c r="E42" s="321"/>
      <c r="F42" s="323"/>
      <c r="G42" s="323"/>
      <c r="H42" s="125"/>
      <c r="I42" s="36"/>
      <c r="J42" s="37"/>
      <c r="K42" s="438"/>
      <c r="L42" s="276"/>
      <c r="M42" s="277"/>
      <c r="N42" s="273"/>
    </row>
    <row r="43" spans="1:14">
      <c r="B43" s="877" t="s">
        <v>952</v>
      </c>
      <c r="C43" s="878"/>
      <c r="D43" s="878"/>
      <c r="E43" s="38"/>
      <c r="F43" s="39"/>
      <c r="G43" s="39"/>
      <c r="H43" s="40"/>
      <c r="I43" s="36"/>
      <c r="J43" s="37"/>
      <c r="K43" s="279"/>
      <c r="L43" s="276"/>
      <c r="M43" s="401">
        <v>0.05</v>
      </c>
      <c r="N43" s="344">
        <f>N77*M43</f>
        <v>13947.19623493781</v>
      </c>
    </row>
    <row r="44" spans="1:14" ht="15.75" thickBot="1">
      <c r="B44" s="869"/>
      <c r="C44" s="870"/>
      <c r="D44" s="870"/>
      <c r="E44" s="870"/>
      <c r="F44" s="870"/>
      <c r="G44" s="870"/>
      <c r="H44" s="871"/>
      <c r="I44" s="879"/>
      <c r="J44" s="880"/>
      <c r="K44" s="41"/>
      <c r="L44" s="881"/>
      <c r="M44" s="882"/>
      <c r="N44" s="105"/>
    </row>
    <row r="45" spans="1:14" ht="15.75" thickBot="1">
      <c r="B45" s="820" t="s">
        <v>953</v>
      </c>
      <c r="C45" s="821"/>
      <c r="D45" s="821"/>
      <c r="E45" s="821"/>
      <c r="F45" s="821"/>
      <c r="G45" s="821"/>
      <c r="H45" s="821"/>
      <c r="I45" s="821"/>
      <c r="J45" s="821"/>
      <c r="K45" s="821"/>
      <c r="L45" s="821"/>
      <c r="M45" s="822"/>
      <c r="N45" s="394">
        <f>SUM(N36:N44)</f>
        <v>832809.91081319796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5" t="s">
        <v>945</v>
      </c>
      <c r="K49" s="85" t="s">
        <v>946</v>
      </c>
      <c r="L49" s="901" t="s">
        <v>955</v>
      </c>
      <c r="M49" s="900"/>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14363.209906001794</v>
      </c>
      <c r="N50" s="272">
        <f>K50*M50</f>
        <v>2872.6419812003587</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1573.5291513042325</v>
      </c>
      <c r="N51" s="272">
        <f>K51*M51</f>
        <v>1573.5291513042325</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1601.5079768964131</v>
      </c>
      <c r="N52" s="272">
        <f>K52*M52</f>
        <v>800.75398844820654</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4775.4259520733722</v>
      </c>
      <c r="N53" s="272">
        <f>K53*M53</f>
        <v>716313.89281100582</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718523.1008797643</v>
      </c>
      <c r="N54" s="272">
        <f>K54*M54</f>
        <v>718523.1008797643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0" t="s">
        <v>953</v>
      </c>
      <c r="C58" s="821"/>
      <c r="D58" s="821"/>
      <c r="E58" s="821"/>
      <c r="F58" s="821"/>
      <c r="G58" s="821"/>
      <c r="H58" s="821"/>
      <c r="I58" s="821"/>
      <c r="J58" s="821"/>
      <c r="K58" s="821"/>
      <c r="L58" s="821"/>
      <c r="M58" s="822"/>
      <c r="N58" s="394">
        <f>SUM(N50:N57)</f>
        <v>1440083.9188117229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07">
        <f>VLOOKUP(A63,TRANSPORTE!A5:D117,4,FALSE)</f>
        <v>1540.7830144748382</v>
      </c>
      <c r="M63" s="908"/>
      <c r="N63" s="287">
        <f>K63*L63</f>
        <v>1540.7830144748382</v>
      </c>
    </row>
    <row r="64" spans="1:14">
      <c r="B64" s="46"/>
      <c r="C64" s="47"/>
      <c r="D64" s="47"/>
      <c r="E64" s="47"/>
      <c r="F64" s="47"/>
      <c r="G64" s="47"/>
      <c r="H64" s="311"/>
      <c r="I64" s="279"/>
      <c r="J64" s="286"/>
      <c r="K64" s="279"/>
      <c r="L64" s="907"/>
      <c r="M64" s="908"/>
      <c r="N64" s="287"/>
    </row>
    <row r="65" spans="1:15">
      <c r="B65" s="46"/>
      <c r="C65" s="47"/>
      <c r="D65" s="47"/>
      <c r="E65" s="47"/>
      <c r="F65" s="47"/>
      <c r="G65" s="47"/>
      <c r="H65" s="311"/>
      <c r="I65" s="279"/>
      <c r="J65" s="286"/>
      <c r="K65" s="279"/>
      <c r="L65" s="907"/>
      <c r="M65" s="908"/>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f>SUM(N63:N67)</f>
        <v>1540.7830144748382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SUM(N73:N76)</f>
        <v>278943.92469875619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N45+N58+N68+N77</f>
        <v>2553378.5373381521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510675.70746763045</v>
      </c>
      <c r="M84" s="856"/>
      <c r="N84" s="51"/>
    </row>
    <row r="85" spans="1:14">
      <c r="B85" s="89" t="s">
        <v>973</v>
      </c>
      <c r="C85" s="90"/>
      <c r="D85" s="90"/>
      <c r="E85" s="90"/>
      <c r="F85" s="90"/>
      <c r="G85" s="90"/>
      <c r="H85" s="90"/>
      <c r="I85" s="87"/>
      <c r="J85" s="88"/>
      <c r="K85" s="304">
        <v>0.05</v>
      </c>
      <c r="L85" s="855">
        <f>N79*K85</f>
        <v>127668.92686690761</v>
      </c>
      <c r="M85" s="856"/>
      <c r="N85" s="51"/>
    </row>
    <row r="86" spans="1:14" ht="15.75" thickBot="1">
      <c r="B86" s="91" t="s">
        <v>974</v>
      </c>
      <c r="C86" s="92"/>
      <c r="D86" s="92"/>
      <c r="E86" s="92"/>
      <c r="F86" s="92"/>
      <c r="G86" s="92"/>
      <c r="H86" s="92"/>
      <c r="I86" s="93"/>
      <c r="J86" s="94"/>
      <c r="K86" s="305">
        <v>0.05</v>
      </c>
      <c r="L86" s="857">
        <f>N79*K86</f>
        <v>127668.92686690761</v>
      </c>
      <c r="M86" s="858"/>
      <c r="N86" s="51"/>
    </row>
    <row r="87" spans="1:14" ht="15.75" thickBot="1">
      <c r="B87" s="820" t="s">
        <v>953</v>
      </c>
      <c r="C87" s="821"/>
      <c r="D87" s="821"/>
      <c r="E87" s="821"/>
      <c r="F87" s="821"/>
      <c r="G87" s="821"/>
      <c r="H87" s="821"/>
      <c r="I87" s="821"/>
      <c r="J87" s="821"/>
      <c r="K87" s="821"/>
      <c r="L87" s="821"/>
      <c r="M87" s="822"/>
      <c r="N87" s="52">
        <f>L84+L85+L86</f>
        <v>766013.56120144564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3319392.0985395978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N5" sqref="N5:N6"/>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8554687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452"/>
      <c r="L30" s="796" t="s">
        <v>945</v>
      </c>
      <c r="M30" s="797"/>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121</v>
      </c>
      <c r="B36" s="869" t="str">
        <f>VLOOKUP(A36,EQUIPOS!A6:D154,3,FALSE)</f>
        <v>Bomba eléctrica para accionar la celda</v>
      </c>
      <c r="C36" s="870"/>
      <c r="D36" s="870"/>
      <c r="E36" s="870"/>
      <c r="F36" s="870"/>
      <c r="G36" s="870"/>
      <c r="H36" s="871"/>
      <c r="I36" s="267"/>
      <c r="J36" s="268"/>
      <c r="K36" s="269">
        <f>VLOOKUP(A36,EQUIPOS!A6:D163,4,FALSE)</f>
        <v>70771.479645141808</v>
      </c>
      <c r="L36" s="270"/>
      <c r="M36" s="271">
        <v>0.01</v>
      </c>
      <c r="N36" s="272">
        <f t="shared" ref="N36:N41" si="0">K36/M36</f>
        <v>7077147.964514181</v>
      </c>
    </row>
    <row r="37" spans="1:14">
      <c r="A37" s="113" t="s">
        <v>192</v>
      </c>
      <c r="B37" s="869" t="str">
        <f>VLOOKUP(A37,EQUIPOS!A7:D154,3,FALSE)</f>
        <v>Equipo de acarreo interno</v>
      </c>
      <c r="C37" s="870"/>
      <c r="D37" s="870"/>
      <c r="E37" s="870"/>
      <c r="F37" s="870"/>
      <c r="G37" s="870"/>
      <c r="H37" s="871"/>
      <c r="I37" s="421"/>
      <c r="J37" s="422"/>
      <c r="K37" s="269">
        <f>VLOOKUP(A37,EQUIPOS!A7:D164,4,FALSE)</f>
        <v>44737.899373558947</v>
      </c>
      <c r="L37" s="335"/>
      <c r="M37" s="336">
        <v>0.05</v>
      </c>
      <c r="N37" s="272">
        <f t="shared" si="0"/>
        <v>894757.98747117887</v>
      </c>
    </row>
    <row r="38" spans="1:14">
      <c r="A38" s="113" t="s">
        <v>217</v>
      </c>
      <c r="B38" s="869" t="str">
        <f>VLOOKUP(A38,EQUIPOS!A8:D154,3,FALSE)</f>
        <v>Equipo de soldadura y de acetileno (incluye soldadura)</v>
      </c>
      <c r="C38" s="870"/>
      <c r="D38" s="870"/>
      <c r="E38" s="870"/>
      <c r="F38" s="870"/>
      <c r="G38" s="870"/>
      <c r="H38" s="871"/>
      <c r="I38" s="421"/>
      <c r="J38" s="422"/>
      <c r="K38" s="269">
        <f>VLOOKUP(A38,EQUIPOS!A8:D165,4,FALSE)</f>
        <v>40867.703848174286</v>
      </c>
      <c r="L38" s="335"/>
      <c r="M38" s="336">
        <v>0.01</v>
      </c>
      <c r="N38" s="272">
        <f t="shared" si="0"/>
        <v>4086770.3848174284</v>
      </c>
    </row>
    <row r="39" spans="1:14">
      <c r="A39" s="113" t="s">
        <v>242</v>
      </c>
      <c r="B39" s="869" t="str">
        <f>VLOOKUP(A39,EQUIPOS!A9:D154,3,FALSE)</f>
        <v>Grúa con torre capacidad 1 ton en la punta.</v>
      </c>
      <c r="C39" s="870"/>
      <c r="D39" s="870"/>
      <c r="E39" s="870"/>
      <c r="F39" s="870"/>
      <c r="G39" s="870"/>
      <c r="H39" s="871"/>
      <c r="I39" s="421"/>
      <c r="J39" s="422"/>
      <c r="K39" s="269">
        <f>VLOOKUP(A39,EQUIPOS!A9:D166,4,FALSE)</f>
        <v>272820.21449702978</v>
      </c>
      <c r="L39" s="335"/>
      <c r="M39" s="336">
        <v>0.04</v>
      </c>
      <c r="N39" s="272">
        <f t="shared" si="0"/>
        <v>6820505.3624257445</v>
      </c>
    </row>
    <row r="40" spans="1:14">
      <c r="A40" s="113" t="s">
        <v>255</v>
      </c>
      <c r="B40" s="869" t="str">
        <f>VLOOKUP(A40,EQUIPOS!A10:D154,3,FALSE)</f>
        <v>Manómetro cable de acero para bajar la celda</v>
      </c>
      <c r="C40" s="870"/>
      <c r="D40" s="870"/>
      <c r="E40" s="870"/>
      <c r="F40" s="870"/>
      <c r="G40" s="870"/>
      <c r="H40" s="871"/>
      <c r="I40" s="328"/>
      <c r="J40" s="330"/>
      <c r="K40" s="269">
        <f>VLOOKUP(A40,EQUIPOS!A10:D167,4,FALSE)</f>
        <v>1911539.3236714113</v>
      </c>
      <c r="L40" s="423"/>
      <c r="M40" s="424">
        <v>1</v>
      </c>
      <c r="N40" s="272">
        <f t="shared" si="0"/>
        <v>1911539.3236714113</v>
      </c>
    </row>
    <row r="41" spans="1:14">
      <c r="A41" t="s">
        <v>320</v>
      </c>
      <c r="B41" s="869" t="str">
        <f>VLOOKUP(A41,EQUIPOS!A11:D155,3,FALSE)</f>
        <v>Retroexcavadora sobre llantas, motor 62HP, Profundidad de excavación de 5.41 metros.</v>
      </c>
      <c r="C41" s="870"/>
      <c r="D41" s="870"/>
      <c r="E41" s="870"/>
      <c r="F41" s="870"/>
      <c r="G41" s="870"/>
      <c r="H41" s="871"/>
      <c r="I41" s="36"/>
      <c r="J41" s="37"/>
      <c r="K41" s="269">
        <f>VLOOKUP(A41,EQUIPOS!A11:D168,4,FALSE)</f>
        <v>204450.01209000027</v>
      </c>
      <c r="L41" s="276"/>
      <c r="M41" s="277">
        <v>0.2</v>
      </c>
      <c r="N41" s="272">
        <f t="shared" si="0"/>
        <v>1022250.0604500013</v>
      </c>
    </row>
    <row r="42" spans="1:14">
      <c r="B42" s="320"/>
      <c r="C42" s="321"/>
      <c r="D42" s="321"/>
      <c r="E42" s="321"/>
      <c r="F42" s="323"/>
      <c r="G42" s="323"/>
      <c r="H42" s="125"/>
      <c r="I42" s="36"/>
      <c r="J42" s="37"/>
      <c r="K42" s="438"/>
      <c r="L42" s="276"/>
      <c r="M42" s="277"/>
      <c r="N42" s="273"/>
    </row>
    <row r="43" spans="1:14">
      <c r="B43" s="877" t="s">
        <v>952</v>
      </c>
      <c r="C43" s="878"/>
      <c r="D43" s="878"/>
      <c r="E43" s="38"/>
      <c r="F43" s="39"/>
      <c r="G43" s="39"/>
      <c r="H43" s="40"/>
      <c r="I43" s="36"/>
      <c r="J43" s="37"/>
      <c r="K43" s="279"/>
      <c r="L43" s="276"/>
      <c r="M43" s="401">
        <v>0.01</v>
      </c>
      <c r="N43" s="344">
        <f>N81*M43</f>
        <v>6998.5517413614798</v>
      </c>
    </row>
    <row r="44" spans="1:14" ht="15.75" thickBot="1">
      <c r="B44" s="869"/>
      <c r="C44" s="870"/>
      <c r="D44" s="870"/>
      <c r="E44" s="870"/>
      <c r="F44" s="870"/>
      <c r="G44" s="870"/>
      <c r="H44" s="871"/>
      <c r="I44" s="879"/>
      <c r="J44" s="880"/>
      <c r="K44" s="41"/>
      <c r="L44" s="881"/>
      <c r="M44" s="882"/>
      <c r="N44" s="105"/>
    </row>
    <row r="45" spans="1:14" ht="15.75" thickBot="1">
      <c r="B45" s="820" t="s">
        <v>953</v>
      </c>
      <c r="C45" s="821"/>
      <c r="D45" s="821"/>
      <c r="E45" s="821"/>
      <c r="F45" s="821"/>
      <c r="G45" s="821"/>
      <c r="H45" s="821"/>
      <c r="I45" s="821"/>
      <c r="J45" s="821"/>
      <c r="K45" s="821"/>
      <c r="L45" s="821"/>
      <c r="M45" s="822"/>
      <c r="N45" s="394">
        <f>SUM(N36:N44)</f>
        <v>21819969.635091309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5" t="s">
        <v>945</v>
      </c>
      <c r="K49" s="85" t="s">
        <v>946</v>
      </c>
      <c r="L49" s="901" t="s">
        <v>955</v>
      </c>
      <c r="M49" s="900"/>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17305832.525773313</v>
      </c>
      <c r="N50" s="272">
        <f t="shared" ref="N50:N55" si="1">K50*M50</f>
        <v>17305832.525773313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110512.10830762304</v>
      </c>
      <c r="N51" s="272">
        <f t="shared" si="1"/>
        <v>3315363.2492286912</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2181578.4189097839</v>
      </c>
      <c r="N52" s="272">
        <f t="shared" si="1"/>
        <v>4363156.8378195679</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1332475.9006852659</v>
      </c>
      <c r="N53" s="272">
        <f t="shared" si="1"/>
        <v>6662379.5034263292</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125065.35039704695</v>
      </c>
      <c r="N54" s="272">
        <f t="shared" si="1"/>
        <v>7503921.023822817</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57489.771673788855</v>
      </c>
      <c r="N55" s="272">
        <f t="shared" si="1"/>
        <v>689877.26008546632</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0" t="s">
        <v>953</v>
      </c>
      <c r="C58" s="821"/>
      <c r="D58" s="821"/>
      <c r="E58" s="821"/>
      <c r="F58" s="821"/>
      <c r="G58" s="821"/>
      <c r="H58" s="821"/>
      <c r="I58" s="821"/>
      <c r="J58" s="821"/>
      <c r="K58" s="821"/>
      <c r="L58" s="821"/>
      <c r="M58" s="822"/>
      <c r="N58" s="394">
        <f>SUM(N50:N57)</f>
        <v>39840530.400156178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07">
        <f>VLOOKUP(A63,TRANSPORTE!A5:D117,4,FALSE)</f>
        <v>1439323.1596897168</v>
      </c>
      <c r="M63" s="908"/>
      <c r="N63" s="287">
        <f>K63*L63</f>
        <v>1439323.1596897168</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07">
        <f>VLOOKUP(A64,TRANSPORTE!A6:D117,4,FALSE)</f>
        <v>166422.61096613778</v>
      </c>
      <c r="M64" s="908"/>
      <c r="N64" s="287">
        <f>K64*L64</f>
        <v>1331380.8877291023</v>
      </c>
    </row>
    <row r="65" spans="1:15">
      <c r="A65" t="s">
        <v>1399</v>
      </c>
      <c r="B65" s="46" t="str">
        <f>VLOOKUP(A65,TRANSPORTE!A6:D117,3,FALSE)</f>
        <v>Pasajes aéreos</v>
      </c>
      <c r="C65" s="47"/>
      <c r="D65" s="47"/>
      <c r="E65" s="47"/>
      <c r="F65" s="47"/>
      <c r="G65" s="47"/>
      <c r="H65" s="311" t="s">
        <v>945</v>
      </c>
      <c r="I65" s="279">
        <v>3</v>
      </c>
      <c r="J65" s="286">
        <v>1</v>
      </c>
      <c r="K65" s="279">
        <f>I65*J65</f>
        <v>3</v>
      </c>
      <c r="L65" s="907">
        <f>VLOOKUP(A65,TRANSPORTE!A6:D117,4,FALSE)</f>
        <v>348597.5087475967</v>
      </c>
      <c r="M65" s="908"/>
      <c r="N65" s="287">
        <f>K65*L65</f>
        <v>1045792.52624279</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f>SUM(N63:N67)</f>
        <v>3816496.5736616086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SUM(N73:N80)</f>
        <v>699855.17413614795</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N45+N58+N68+N81</f>
        <v>66176851.783045247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13235370.35660905</v>
      </c>
      <c r="M88" s="856"/>
      <c r="N88" s="51"/>
    </row>
    <row r="89" spans="1:14">
      <c r="B89" s="89" t="s">
        <v>973</v>
      </c>
      <c r="C89" s="90"/>
      <c r="D89" s="90"/>
      <c r="E89" s="90"/>
      <c r="F89" s="90"/>
      <c r="G89" s="90"/>
      <c r="H89" s="90"/>
      <c r="I89" s="87"/>
      <c r="J89" s="88"/>
      <c r="K89" s="304">
        <v>0.05</v>
      </c>
      <c r="L89" s="855">
        <f>N83*K89</f>
        <v>3308842.5891522625</v>
      </c>
      <c r="M89" s="856"/>
      <c r="N89" s="51"/>
    </row>
    <row r="90" spans="1:14" ht="15.75" thickBot="1">
      <c r="B90" s="91" t="s">
        <v>974</v>
      </c>
      <c r="C90" s="92"/>
      <c r="D90" s="92"/>
      <c r="E90" s="92"/>
      <c r="F90" s="92"/>
      <c r="G90" s="92"/>
      <c r="H90" s="92"/>
      <c r="I90" s="93"/>
      <c r="J90" s="94"/>
      <c r="K90" s="305">
        <v>0.05</v>
      </c>
      <c r="L90" s="857">
        <f>N83*K90</f>
        <v>3308842.5891522625</v>
      </c>
      <c r="M90" s="858"/>
      <c r="N90" s="51"/>
    </row>
    <row r="91" spans="1:14" ht="15.75" thickBot="1">
      <c r="B91" s="820" t="s">
        <v>953</v>
      </c>
      <c r="C91" s="821"/>
      <c r="D91" s="821"/>
      <c r="E91" s="821"/>
      <c r="F91" s="821"/>
      <c r="G91" s="821"/>
      <c r="H91" s="821"/>
      <c r="I91" s="821"/>
      <c r="J91" s="821"/>
      <c r="K91" s="821"/>
      <c r="L91" s="821"/>
      <c r="M91" s="822"/>
      <c r="N91" s="52">
        <f>L88+L89+L90</f>
        <v>19853055.534913573</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86029907.317958817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0"/>
      <c r="K123" s="970"/>
      <c r="L123" s="970"/>
      <c r="M123" s="970"/>
      <c r="N123" s="971"/>
    </row>
    <row r="124" spans="2:14" ht="15.75" thickBot="1">
      <c r="B124" s="419" t="s">
        <v>2221</v>
      </c>
      <c r="C124" s="420"/>
      <c r="D124" s="420"/>
      <c r="E124" s="259"/>
      <c r="F124" s="259"/>
      <c r="G124" s="259"/>
      <c r="H124" s="259"/>
      <c r="I124" s="259"/>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75" sqref="A75"/>
    </sheetView>
  </sheetViews>
  <sheetFormatPr baseColWidth="10" defaultRowHeight="15"/>
  <cols>
    <col min="1" max="1" width="10" customWidth="1"/>
    <col min="2" max="2" width="17" customWidth="1"/>
    <col min="6" max="6" width="14.42578125" customWidth="1"/>
    <col min="8" max="8" width="11.8554687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t="s">
        <v>121</v>
      </c>
      <c r="B36" s="869" t="str">
        <f>VLOOKUP(A36,EQUIPOS!A6:D154,3,FALSE)</f>
        <v>Bomba eléctrica para accionar la celda</v>
      </c>
      <c r="C36" s="870"/>
      <c r="D36" s="870"/>
      <c r="E36" s="870"/>
      <c r="F36" s="870"/>
      <c r="G36" s="870"/>
      <c r="H36" s="871"/>
      <c r="I36" s="267"/>
      <c r="J36" s="268"/>
      <c r="K36" s="269">
        <f>VLOOKUP(A36,EQUIPOS!A6:D163,4,FALSE)</f>
        <v>70771.479645141808</v>
      </c>
      <c r="L36" s="270"/>
      <c r="M36" s="271">
        <v>0.01</v>
      </c>
      <c r="N36" s="272">
        <f>K36/M36</f>
        <v>7077147.964514181</v>
      </c>
    </row>
    <row r="37" spans="1:16">
      <c r="A37" s="113" t="s">
        <v>217</v>
      </c>
      <c r="B37" s="869" t="str">
        <f>VLOOKUP(A37,EQUIPOS!A7:D154,3,FALSE)</f>
        <v>Equipo de soldadura y de acetileno (incluye soldadura)</v>
      </c>
      <c r="C37" s="870"/>
      <c r="D37" s="870"/>
      <c r="E37" s="870"/>
      <c r="F37" s="870"/>
      <c r="G37" s="870"/>
      <c r="H37" s="871"/>
      <c r="I37" s="421"/>
      <c r="J37" s="422"/>
      <c r="K37" s="269">
        <f>VLOOKUP(A37,EQUIPOS!A7:D164,4,FALSE)</f>
        <v>40867.703848174286</v>
      </c>
      <c r="L37" s="335"/>
      <c r="M37" s="336">
        <v>0.01</v>
      </c>
      <c r="N37" s="272">
        <f>K37/M37</f>
        <v>4086770.3848174284</v>
      </c>
    </row>
    <row r="38" spans="1:16">
      <c r="A38" s="113" t="s">
        <v>255</v>
      </c>
      <c r="B38" s="869" t="str">
        <f>VLOOKUP(A38,EQUIPOS!A8:D154,3,FALSE)</f>
        <v>Manómetro cable de acero para bajar la celda</v>
      </c>
      <c r="C38" s="870"/>
      <c r="D38" s="870"/>
      <c r="E38" s="870"/>
      <c r="F38" s="870"/>
      <c r="G38" s="870"/>
      <c r="H38" s="871"/>
      <c r="I38" s="421"/>
      <c r="J38" s="422"/>
      <c r="K38" s="269">
        <f>VLOOKUP(A38,EQUIPOS!A8:D165,4,FALSE)</f>
        <v>1911539.3236714113</v>
      </c>
      <c r="L38" s="335"/>
      <c r="M38" s="336">
        <v>1</v>
      </c>
      <c r="N38" s="272">
        <f>K38/M38</f>
        <v>1911539.3236714113</v>
      </c>
    </row>
    <row r="39" spans="1:16">
      <c r="A39" s="113"/>
      <c r="B39" s="869"/>
      <c r="C39" s="870"/>
      <c r="D39" s="870"/>
      <c r="E39" s="870"/>
      <c r="F39" s="870"/>
      <c r="G39" s="870"/>
      <c r="H39" s="871"/>
      <c r="I39" s="421"/>
      <c r="J39" s="422"/>
      <c r="K39" s="269"/>
      <c r="L39" s="335"/>
      <c r="M39" s="336"/>
      <c r="N39" s="272"/>
    </row>
    <row r="40" spans="1:16">
      <c r="A40" s="113"/>
      <c r="B40" s="869"/>
      <c r="C40" s="870"/>
      <c r="D40" s="870"/>
      <c r="E40" s="870"/>
      <c r="F40" s="870"/>
      <c r="G40" s="870"/>
      <c r="H40" s="871"/>
      <c r="I40" s="328"/>
      <c r="J40" s="330"/>
      <c r="K40" s="269"/>
      <c r="L40" s="423"/>
      <c r="M40" s="424"/>
      <c r="N40" s="272"/>
    </row>
    <row r="41" spans="1:16">
      <c r="B41" s="869"/>
      <c r="C41" s="870"/>
      <c r="D41" s="870"/>
      <c r="E41" s="870"/>
      <c r="F41" s="870"/>
      <c r="G41" s="870"/>
      <c r="H41" s="871"/>
      <c r="I41" s="36"/>
      <c r="J41" s="37"/>
      <c r="K41" s="269"/>
      <c r="L41" s="276"/>
      <c r="M41" s="277"/>
      <c r="N41" s="272"/>
    </row>
    <row r="42" spans="1:16">
      <c r="B42" s="320"/>
      <c r="C42" s="321"/>
      <c r="D42" s="321"/>
      <c r="E42" s="321"/>
      <c r="F42" s="323"/>
      <c r="G42" s="323"/>
      <c r="H42" s="125"/>
      <c r="I42" s="36"/>
      <c r="J42" s="37"/>
      <c r="K42" s="438"/>
      <c r="L42" s="276"/>
      <c r="M42" s="277"/>
      <c r="N42" s="273"/>
    </row>
    <row r="43" spans="1:16">
      <c r="B43" s="877" t="s">
        <v>952</v>
      </c>
      <c r="C43" s="878"/>
      <c r="D43" s="878"/>
      <c r="E43" s="38"/>
      <c r="F43" s="39"/>
      <c r="G43" s="39"/>
      <c r="H43" s="40"/>
      <c r="I43" s="36"/>
      <c r="J43" s="37"/>
      <c r="K43" s="279"/>
      <c r="L43" s="276"/>
      <c r="M43" s="401">
        <v>0.01</v>
      </c>
      <c r="N43" s="344">
        <f>N81*M43</f>
        <v>6998.5517413614798</v>
      </c>
    </row>
    <row r="44" spans="1:16" ht="15.75" thickBot="1">
      <c r="B44" s="869"/>
      <c r="C44" s="870"/>
      <c r="D44" s="870"/>
      <c r="E44" s="870"/>
      <c r="F44" s="870"/>
      <c r="G44" s="870"/>
      <c r="H44" s="871"/>
      <c r="I44" s="879"/>
      <c r="J44" s="880"/>
      <c r="K44" s="41"/>
      <c r="L44" s="881"/>
      <c r="M44" s="882"/>
      <c r="N44" s="105"/>
    </row>
    <row r="45" spans="1:16" ht="15.75" thickBot="1">
      <c r="B45" s="820" t="s">
        <v>953</v>
      </c>
      <c r="C45" s="821"/>
      <c r="D45" s="821"/>
      <c r="E45" s="821"/>
      <c r="F45" s="821"/>
      <c r="G45" s="821"/>
      <c r="H45" s="821"/>
      <c r="I45" s="821"/>
      <c r="J45" s="821"/>
      <c r="K45" s="821"/>
      <c r="L45" s="821"/>
      <c r="M45" s="822"/>
      <c r="N45" s="394">
        <f>SUM(N36:N44)</f>
        <v>13082456.224744383</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5" t="s">
        <v>945</v>
      </c>
      <c r="K49" s="85" t="s">
        <v>946</v>
      </c>
      <c r="L49" s="901" t="s">
        <v>955</v>
      </c>
      <c r="M49" s="900"/>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17305832.525773313</v>
      </c>
      <c r="N50" s="272">
        <f t="shared" ref="N50:N55" si="0">K50*M50</f>
        <v>17305832.525773313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110512.10830762304</v>
      </c>
      <c r="N51" s="272">
        <f t="shared" si="0"/>
        <v>3315363.2492286912</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2181578.4189097839</v>
      </c>
      <c r="N52" s="272">
        <f t="shared" si="0"/>
        <v>4363156.8378195679</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1332475.9006852659</v>
      </c>
      <c r="N53" s="272">
        <f t="shared" si="0"/>
        <v>6662379.5034263292</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125065.35039704695</v>
      </c>
      <c r="N54" s="272">
        <f t="shared" si="0"/>
        <v>7503921.023822817</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57489.771673788855</v>
      </c>
      <c r="N55" s="272">
        <f t="shared" si="0"/>
        <v>689877.26008546632</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0" t="s">
        <v>953</v>
      </c>
      <c r="C58" s="821"/>
      <c r="D58" s="821"/>
      <c r="E58" s="821"/>
      <c r="F58" s="821"/>
      <c r="G58" s="821"/>
      <c r="H58" s="821"/>
      <c r="I58" s="821"/>
      <c r="J58" s="821"/>
      <c r="K58" s="821"/>
      <c r="L58" s="821"/>
      <c r="M58" s="822"/>
      <c r="N58" s="394">
        <f>SUM(N50:N57)</f>
        <v>39840530.400156178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6" t="s">
        <v>961</v>
      </c>
      <c r="M62" s="885"/>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07">
        <f>VLOOKUP(A63,TRANSPORTE!A5:D117,4,FALSE)</f>
        <v>348597.5087475967</v>
      </c>
      <c r="M63" s="908"/>
      <c r="N63" s="287">
        <f>K63*L63</f>
        <v>1045792.52624279</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07">
        <f>VLOOKUP(A64,TRANSPORTE!A6:D117,4,FALSE)</f>
        <v>1439323.1596897168</v>
      </c>
      <c r="M64" s="908"/>
      <c r="N64" s="287">
        <f>K64*L64</f>
        <v>1439323.1596897168</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07">
        <f>VLOOKUP(A65,TRANSPORTE!A6:D118,4,FALSE)</f>
        <v>166422.61096613778</v>
      </c>
      <c r="M65" s="908"/>
      <c r="N65" s="287">
        <f>K65*L65</f>
        <v>1331380.8877291023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f>SUM(N63:N67)</f>
        <v>3816496.5736616091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6"/>
      <c r="C80" s="897"/>
      <c r="D80" s="897"/>
      <c r="E80" s="897"/>
      <c r="F80" s="897"/>
      <c r="G80" s="897"/>
      <c r="H80" s="897"/>
      <c r="I80" s="44"/>
      <c r="J80" s="44"/>
      <c r="K80" s="44"/>
      <c r="L80" s="975"/>
      <c r="M80" s="976"/>
      <c r="N80" s="45"/>
    </row>
    <row r="81" spans="1:14" ht="15.75" thickBot="1">
      <c r="B81" s="820" t="s">
        <v>953</v>
      </c>
      <c r="C81" s="821"/>
      <c r="D81" s="821"/>
      <c r="E81" s="821"/>
      <c r="F81" s="821"/>
      <c r="G81" s="821"/>
      <c r="H81" s="821"/>
      <c r="I81" s="863"/>
      <c r="J81" s="863"/>
      <c r="K81" s="863"/>
      <c r="L81" s="863"/>
      <c r="M81" s="864"/>
      <c r="N81" s="301">
        <f>SUM(N73:N80)</f>
        <v>699855.17413614795</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N45+N58+N68+N81</f>
        <v>57439338.372698322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11487867.674539665</v>
      </c>
      <c r="M88" s="856"/>
      <c r="N88" s="51"/>
    </row>
    <row r="89" spans="1:14">
      <c r="B89" s="89" t="s">
        <v>973</v>
      </c>
      <c r="C89" s="90"/>
      <c r="D89" s="90"/>
      <c r="E89" s="90"/>
      <c r="F89" s="90"/>
      <c r="G89" s="90"/>
      <c r="H89" s="90"/>
      <c r="I89" s="87"/>
      <c r="J89" s="88"/>
      <c r="K89" s="304">
        <v>0.05</v>
      </c>
      <c r="L89" s="855">
        <f>N83*K89</f>
        <v>2871966.9186349162</v>
      </c>
      <c r="M89" s="856"/>
      <c r="N89" s="51"/>
    </row>
    <row r="90" spans="1:14" ht="15.75" thickBot="1">
      <c r="B90" s="91" t="s">
        <v>974</v>
      </c>
      <c r="C90" s="92"/>
      <c r="D90" s="92"/>
      <c r="E90" s="92"/>
      <c r="F90" s="92"/>
      <c r="G90" s="92"/>
      <c r="H90" s="92"/>
      <c r="I90" s="93"/>
      <c r="J90" s="94"/>
      <c r="K90" s="305">
        <v>0.05</v>
      </c>
      <c r="L90" s="857">
        <f>N83*K90</f>
        <v>2871966.9186349162</v>
      </c>
      <c r="M90" s="858"/>
      <c r="N90" s="51"/>
    </row>
    <row r="91" spans="1:14" ht="15.75" thickBot="1">
      <c r="B91" s="820" t="s">
        <v>953</v>
      </c>
      <c r="C91" s="821"/>
      <c r="D91" s="821"/>
      <c r="E91" s="821"/>
      <c r="F91" s="821"/>
      <c r="G91" s="821"/>
      <c r="H91" s="821"/>
      <c r="I91" s="821"/>
      <c r="J91" s="821"/>
      <c r="K91" s="821"/>
      <c r="L91" s="821"/>
      <c r="M91" s="822"/>
      <c r="N91" s="52">
        <f>L88+L89+L90</f>
        <v>17231801.511809498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74671139.88450782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0"/>
      <c r="K123" s="970"/>
      <c r="L123" s="970"/>
      <c r="M123" s="970"/>
      <c r="N123" s="971"/>
    </row>
    <row r="124" spans="2:14" ht="15.75" thickBot="1">
      <c r="B124" s="419" t="s">
        <v>2221</v>
      </c>
      <c r="C124" s="420"/>
      <c r="D124" s="420"/>
      <c r="E124" s="259"/>
      <c r="F124" s="259"/>
      <c r="G124" s="259"/>
      <c r="H124" s="259"/>
      <c r="I124" s="259"/>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259</v>
      </c>
      <c r="B36" s="869" t="str">
        <f>VLOOKUP(A36,EQUIPOS!A6:D154,3,FALSE)</f>
        <v>Montacargas</v>
      </c>
      <c r="C36" s="870"/>
      <c r="D36" s="870"/>
      <c r="E36" s="870"/>
      <c r="F36" s="870"/>
      <c r="G36" s="870"/>
      <c r="H36" s="871"/>
      <c r="I36" s="267"/>
      <c r="J36" s="268"/>
      <c r="K36" s="269">
        <f>VLOOKUP(A36,EQUIPOS!A6:D163,4,FALSE)</f>
        <v>113233.53123585842</v>
      </c>
      <c r="L36" s="270"/>
      <c r="M36" s="336">
        <v>1.5</v>
      </c>
      <c r="N36" s="272">
        <f>K36/M36</f>
        <v>75489.020823905608</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2975.4018634534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78464.422687359009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12408.049573620217</v>
      </c>
      <c r="N48" s="272">
        <f>K48*M48</f>
        <v>3886214.5221836353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3886214.5221836353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59508.037269067994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4024186.9821400624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804837.39642801252</v>
      </c>
      <c r="M84" s="856"/>
      <c r="N84" s="51"/>
    </row>
    <row r="85" spans="1:14">
      <c r="B85" s="89" t="s">
        <v>973</v>
      </c>
      <c r="C85" s="90"/>
      <c r="D85" s="90"/>
      <c r="E85" s="90"/>
      <c r="F85" s="90"/>
      <c r="G85" s="90"/>
      <c r="H85" s="90"/>
      <c r="I85" s="87"/>
      <c r="J85" s="88"/>
      <c r="K85" s="304">
        <v>0.05</v>
      </c>
      <c r="L85" s="855">
        <f>N79*K85</f>
        <v>201209.34910700313</v>
      </c>
      <c r="M85" s="856"/>
      <c r="N85" s="51"/>
    </row>
    <row r="86" spans="1:14" ht="15.75" thickBot="1">
      <c r="B86" s="91" t="s">
        <v>974</v>
      </c>
      <c r="C86" s="92"/>
      <c r="D86" s="92"/>
      <c r="E86" s="92"/>
      <c r="F86" s="92"/>
      <c r="G86" s="92"/>
      <c r="H86" s="92"/>
      <c r="I86" s="93"/>
      <c r="J86" s="94"/>
      <c r="K86" s="305">
        <v>0.05</v>
      </c>
      <c r="L86" s="857">
        <f>N79*K86</f>
        <v>201209.34910700313</v>
      </c>
      <c r="M86" s="858"/>
      <c r="N86" s="51"/>
    </row>
    <row r="87" spans="1:14" ht="15.75" thickBot="1">
      <c r="B87" s="820" t="s">
        <v>953</v>
      </c>
      <c r="C87" s="821"/>
      <c r="D87" s="821"/>
      <c r="E87" s="821"/>
      <c r="F87" s="821"/>
      <c r="G87" s="821"/>
      <c r="H87" s="821"/>
      <c r="I87" s="821"/>
      <c r="J87" s="821"/>
      <c r="K87" s="821"/>
      <c r="L87" s="821"/>
      <c r="M87" s="822"/>
      <c r="N87" s="52">
        <f>L84+L85+L86</f>
        <v>1207256.0946420187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5231443.0767820813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267</v>
      </c>
      <c r="B36" s="869" t="str">
        <f>VLOOKUP(A36,EQUIPOS!A6:D154,3,FALSE)</f>
        <v>Motobomba de concreto</v>
      </c>
      <c r="C36" s="870"/>
      <c r="D36" s="870"/>
      <c r="E36" s="870"/>
      <c r="F36" s="870"/>
      <c r="G36" s="870"/>
      <c r="H36" s="871"/>
      <c r="I36" s="267"/>
      <c r="J36" s="268"/>
      <c r="K36" s="269">
        <f>VLOOKUP(A36,EQUIPOS!A6:D163,4,FALSE)</f>
        <v>118409.58675666456</v>
      </c>
      <c r="L36" s="270"/>
      <c r="M36" s="336">
        <v>2.5</v>
      </c>
      <c r="N36" s="272">
        <f>K36/M36</f>
        <v>47363.834702665823</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47363.834702665823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3568.4417990871775</v>
      </c>
      <c r="N48" s="272">
        <f>K48*M48</f>
        <v>166855.62696126022</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556299.63179025415</v>
      </c>
      <c r="N49" s="272">
        <f>K49*M49</f>
        <v>371597.66109528433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538453.28805654449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07">
        <f>VLOOKUP(A60,TRANSPORTE!A2:D117,4,FALSE)</f>
        <v>1540.7830144748382</v>
      </c>
      <c r="M60" s="908"/>
      <c r="N60" s="287">
        <f>K60*L60</f>
        <v>1337.9781887849324</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1337.9781887849324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587155.1009479952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117431.02018959905</v>
      </c>
      <c r="M84" s="856"/>
      <c r="N84" s="51"/>
    </row>
    <row r="85" spans="1:14">
      <c r="B85" s="89" t="s">
        <v>973</v>
      </c>
      <c r="C85" s="90"/>
      <c r="D85" s="90"/>
      <c r="E85" s="90"/>
      <c r="F85" s="90"/>
      <c r="G85" s="90"/>
      <c r="H85" s="90"/>
      <c r="I85" s="87"/>
      <c r="J85" s="88"/>
      <c r="K85" s="304">
        <v>0.05</v>
      </c>
      <c r="L85" s="855">
        <f>N79*K85</f>
        <v>29357.755047399762</v>
      </c>
      <c r="M85" s="856"/>
      <c r="N85" s="51"/>
    </row>
    <row r="86" spans="1:14" ht="15.75" thickBot="1">
      <c r="B86" s="91" t="s">
        <v>974</v>
      </c>
      <c r="C86" s="92"/>
      <c r="D86" s="92"/>
      <c r="E86" s="92"/>
      <c r="F86" s="92"/>
      <c r="G86" s="92"/>
      <c r="H86" s="92"/>
      <c r="I86" s="93"/>
      <c r="J86" s="94"/>
      <c r="K86" s="305">
        <v>0.05</v>
      </c>
      <c r="L86" s="857">
        <f>N79*K86</f>
        <v>29357.755047399762</v>
      </c>
      <c r="M86" s="858"/>
      <c r="N86" s="51"/>
    </row>
    <row r="87" spans="1:14" ht="15.75" thickBot="1">
      <c r="B87" s="820" t="s">
        <v>953</v>
      </c>
      <c r="C87" s="821"/>
      <c r="D87" s="821"/>
      <c r="E87" s="821"/>
      <c r="F87" s="821"/>
      <c r="G87" s="821"/>
      <c r="H87" s="821"/>
      <c r="I87" s="821"/>
      <c r="J87" s="821"/>
      <c r="K87" s="821"/>
      <c r="L87" s="821"/>
      <c r="M87" s="822"/>
      <c r="N87" s="52">
        <f>L84+L85+L86</f>
        <v>176146.53028439856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763301.63123239379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8.285156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121</v>
      </c>
      <c r="B36" s="869" t="str">
        <f>VLOOKUP(A36,EQUIPOS!A6:D154,3,FALSE)</f>
        <v>Bomba eléctrica para accionar la celda</v>
      </c>
      <c r="C36" s="870"/>
      <c r="D36" s="870"/>
      <c r="E36" s="870"/>
      <c r="F36" s="870"/>
      <c r="G36" s="870"/>
      <c r="H36" s="871"/>
      <c r="I36" s="267"/>
      <c r="J36" s="268"/>
      <c r="K36" s="269">
        <f>VLOOKUP(A36,EQUIPOS!A6:D163,4,FALSE)</f>
        <v>70771.479645141808</v>
      </c>
      <c r="L36" s="270"/>
      <c r="M36" s="271">
        <v>0.01</v>
      </c>
      <c r="N36" s="272">
        <f t="shared" ref="N36:N41" si="0">K36/M36</f>
        <v>7077147.964514181</v>
      </c>
    </row>
    <row r="37" spans="1:14">
      <c r="A37" s="113" t="s">
        <v>192</v>
      </c>
      <c r="B37" s="869" t="str">
        <f>VLOOKUP(A37,EQUIPOS!A7:D154,3,FALSE)</f>
        <v>Equipo de acarreo interno</v>
      </c>
      <c r="C37" s="870"/>
      <c r="D37" s="870"/>
      <c r="E37" s="870"/>
      <c r="F37" s="870"/>
      <c r="G37" s="870"/>
      <c r="H37" s="871"/>
      <c r="I37" s="421"/>
      <c r="J37" s="422"/>
      <c r="K37" s="269">
        <f>VLOOKUP(A37,EQUIPOS!A7:D164,4,FALSE)</f>
        <v>44737.899373558947</v>
      </c>
      <c r="L37" s="335"/>
      <c r="M37" s="336">
        <v>0.05</v>
      </c>
      <c r="N37" s="272">
        <f t="shared" si="0"/>
        <v>894757.98747117887</v>
      </c>
    </row>
    <row r="38" spans="1:14">
      <c r="A38" s="113" t="s">
        <v>214</v>
      </c>
      <c r="B38" s="869" t="str">
        <f>VLOOKUP(A38,EQUIPOS!A8:D154,3,FALSE)</f>
        <v>Equipo de oxigeno y soldadura</v>
      </c>
      <c r="C38" s="870"/>
      <c r="D38" s="870"/>
      <c r="E38" s="870"/>
      <c r="F38" s="870"/>
      <c r="G38" s="870"/>
      <c r="H38" s="871"/>
      <c r="I38" s="421"/>
      <c r="J38" s="422"/>
      <c r="K38" s="438">
        <f>VLOOKUP(A38,EQUIPOS!A8:D165,4,FALSE)</f>
        <v>15985.287243846646</v>
      </c>
      <c r="L38" s="335"/>
      <c r="M38" s="336">
        <v>0.01</v>
      </c>
      <c r="N38" s="272">
        <f t="shared" si="0"/>
        <v>1598528.7243846646</v>
      </c>
    </row>
    <row r="39" spans="1:14">
      <c r="A39" s="113" t="s">
        <v>248</v>
      </c>
      <c r="B39" s="869" t="str">
        <f>VLOOKUP(A39,EQUIPOS!A9:D154,3,FALSE)</f>
        <v>Grúa telescópica de 50 Ton.</v>
      </c>
      <c r="C39" s="870"/>
      <c r="D39" s="870"/>
      <c r="E39" s="870"/>
      <c r="F39" s="870"/>
      <c r="G39" s="870"/>
      <c r="H39" s="871"/>
      <c r="I39" s="421"/>
      <c r="J39" s="422"/>
      <c r="K39" s="438">
        <f>VLOOKUP(A39,EQUIPOS!A9:D166,4,FALSE)</f>
        <v>412044.1225254336</v>
      </c>
      <c r="L39" s="335"/>
      <c r="M39" s="336">
        <v>0.04</v>
      </c>
      <c r="N39" s="272">
        <f t="shared" si="0"/>
        <v>10301103.06313584</v>
      </c>
    </row>
    <row r="40" spans="1:14">
      <c r="A40" s="113" t="s">
        <v>255</v>
      </c>
      <c r="B40" s="869" t="str">
        <f>VLOOKUP(A40,EQUIPOS!A10:D154,3,FALSE)</f>
        <v>Manómetro cable de acero para bajar la celda</v>
      </c>
      <c r="C40" s="870"/>
      <c r="D40" s="870"/>
      <c r="E40" s="870"/>
      <c r="F40" s="870"/>
      <c r="G40" s="870"/>
      <c r="H40" s="871"/>
      <c r="I40" s="421"/>
      <c r="J40" s="422"/>
      <c r="K40" s="438">
        <f>VLOOKUP(A40,EQUIPOS!A10:D167,4,FALSE)</f>
        <v>1911539.3236714113</v>
      </c>
      <c r="L40" s="335"/>
      <c r="M40" s="336">
        <v>1</v>
      </c>
      <c r="N40" s="272">
        <f t="shared" si="0"/>
        <v>1911539.3236714113</v>
      </c>
    </row>
    <row r="41" spans="1:14">
      <c r="A41" s="113" t="s">
        <v>322</v>
      </c>
      <c r="B41" s="869" t="str">
        <f>VLOOKUP(A41,EQUIPOS!A11:D155,3,FALSE)</f>
        <v xml:space="preserve">Retroexcavadora sobre llantas JD 410
</v>
      </c>
      <c r="C41" s="870"/>
      <c r="D41" s="870"/>
      <c r="E41" s="870"/>
      <c r="F41" s="870"/>
      <c r="G41" s="870"/>
      <c r="H41" s="871"/>
      <c r="I41" s="421"/>
      <c r="J41" s="422"/>
      <c r="K41" s="438">
        <f>VLOOKUP(A41,EQUIPOS!A11:D168,4,FALSE)</f>
        <v>204450.01209000027</v>
      </c>
      <c r="L41" s="335"/>
      <c r="M41" s="336">
        <v>0.2</v>
      </c>
      <c r="N41" s="272">
        <f t="shared" si="0"/>
        <v>1022250.0604500013</v>
      </c>
    </row>
    <row r="42" spans="1:14">
      <c r="A42" s="113"/>
      <c r="B42" s="869"/>
      <c r="C42" s="870"/>
      <c r="D42" s="870"/>
      <c r="E42" s="870"/>
      <c r="F42" s="870"/>
      <c r="G42" s="870"/>
      <c r="H42" s="871"/>
      <c r="I42" s="328"/>
      <c r="J42" s="330"/>
      <c r="K42" s="438"/>
      <c r="L42" s="423"/>
      <c r="M42" s="424"/>
      <c r="N42" s="272"/>
    </row>
    <row r="43" spans="1:14">
      <c r="B43" s="869"/>
      <c r="C43" s="870"/>
      <c r="D43" s="870"/>
      <c r="E43" s="870"/>
      <c r="F43" s="870"/>
      <c r="G43" s="870"/>
      <c r="H43" s="871"/>
      <c r="I43" s="36"/>
      <c r="J43" s="37"/>
      <c r="K43" s="438"/>
      <c r="L43" s="276"/>
      <c r="M43" s="277"/>
      <c r="N43" s="272"/>
    </row>
    <row r="44" spans="1:14">
      <c r="B44" s="320"/>
      <c r="C44" s="321"/>
      <c r="D44" s="321"/>
      <c r="E44" s="321"/>
      <c r="F44" s="323"/>
      <c r="G44" s="323"/>
      <c r="H44" s="125"/>
      <c r="I44" s="36"/>
      <c r="J44" s="37"/>
      <c r="K44" s="438"/>
      <c r="L44" s="276"/>
      <c r="M44" s="277"/>
      <c r="N44" s="273"/>
    </row>
    <row r="45" spans="1:14">
      <c r="B45" s="877" t="s">
        <v>952</v>
      </c>
      <c r="C45" s="878"/>
      <c r="D45" s="878"/>
      <c r="E45" s="38"/>
      <c r="F45" s="39"/>
      <c r="G45" s="39"/>
      <c r="H45" s="40"/>
      <c r="I45" s="36"/>
      <c r="J45" s="37"/>
      <c r="K45" s="279"/>
      <c r="L45" s="276"/>
      <c r="M45" s="401">
        <v>0.1</v>
      </c>
      <c r="N45" s="344">
        <f>N86*M45</f>
        <v>69985.517413614798</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411">
        <f>SUM(N36:N45)</f>
        <v>22875312.641040895</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5" t="s">
        <v>944</v>
      </c>
      <c r="C51" s="866"/>
      <c r="D51" s="866"/>
      <c r="E51" s="866"/>
      <c r="F51" s="866"/>
      <c r="G51" s="866"/>
      <c r="H51" s="866"/>
      <c r="I51" s="900"/>
      <c r="J51" s="315" t="s">
        <v>945</v>
      </c>
      <c r="K51" s="85" t="s">
        <v>946</v>
      </c>
      <c r="L51" s="901" t="s">
        <v>955</v>
      </c>
      <c r="M51" s="900"/>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17305832.525773313</v>
      </c>
      <c r="N52" s="272">
        <f t="shared" ref="N52:N57" si="1">K52*M52</f>
        <v>17305832.525773313</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110512.10830762304</v>
      </c>
      <c r="N53" s="272">
        <f t="shared" si="1"/>
        <v>3315363.2492286912</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2181578.4189097839</v>
      </c>
      <c r="N54" s="272">
        <f t="shared" si="1"/>
        <v>4363156.8378195679</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1332475.9006852659</v>
      </c>
      <c r="N55" s="272">
        <f t="shared" si="1"/>
        <v>6662379.5034263292</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121453.84358960828</v>
      </c>
      <c r="N56" s="272">
        <f t="shared" si="1"/>
        <v>7287230.6153764967</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57489.771673788855</v>
      </c>
      <c r="N57" s="272">
        <f t="shared" si="1"/>
        <v>689877.26008546632</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0" t="s">
        <v>953</v>
      </c>
      <c r="C63" s="821"/>
      <c r="D63" s="821"/>
      <c r="E63" s="821"/>
      <c r="F63" s="821"/>
      <c r="G63" s="821"/>
      <c r="H63" s="821"/>
      <c r="I63" s="821"/>
      <c r="J63" s="821"/>
      <c r="K63" s="821"/>
      <c r="L63" s="821"/>
      <c r="M63" s="822"/>
      <c r="N63" s="394">
        <f>SUM(N52:N62)</f>
        <v>39623839.991709858</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6" t="s">
        <v>961</v>
      </c>
      <c r="M67" s="885"/>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07">
        <f>VLOOKUP(A68,TRANSPORTE!A5:D117,4,FALSE)</f>
        <v>1439323.1596897168</v>
      </c>
      <c r="M68" s="908"/>
      <c r="N68" s="287">
        <f>K68*L68</f>
        <v>1439323.1596897168</v>
      </c>
    </row>
    <row r="69" spans="1:15">
      <c r="A69" t="s">
        <v>1399</v>
      </c>
      <c r="B69" s="46" t="str">
        <f>VLOOKUP(A69,TRANSPORTE!A5:D117,3,FALSE)</f>
        <v>Pasajes aéreos</v>
      </c>
      <c r="C69" s="47"/>
      <c r="D69" s="47"/>
      <c r="E69" s="47"/>
      <c r="F69" s="47"/>
      <c r="G69" s="47"/>
      <c r="H69" s="311" t="s">
        <v>945</v>
      </c>
      <c r="I69" s="279">
        <v>3</v>
      </c>
      <c r="J69" s="286">
        <v>1</v>
      </c>
      <c r="K69" s="279">
        <f>I69*J69</f>
        <v>3</v>
      </c>
      <c r="L69" s="907">
        <f>VLOOKUP(A69,TRANSPORTE!A5:D117,4,FALSE)</f>
        <v>348597.5087475967</v>
      </c>
      <c r="M69" s="908"/>
      <c r="N69" s="287">
        <f>K69*L69</f>
        <v>1045792.52624279</v>
      </c>
    </row>
    <row r="70" spans="1:15">
      <c r="B70" s="46"/>
      <c r="C70" s="47"/>
      <c r="D70" s="47"/>
      <c r="E70" s="47"/>
      <c r="F70" s="47"/>
      <c r="G70" s="47"/>
      <c r="H70" s="311"/>
      <c r="I70" s="279"/>
      <c r="J70" s="286"/>
      <c r="K70" s="279"/>
      <c r="L70" s="907"/>
      <c r="M70" s="908"/>
      <c r="N70" s="287"/>
    </row>
    <row r="71" spans="1:15">
      <c r="B71" s="46"/>
      <c r="C71" s="47"/>
      <c r="D71" s="47"/>
      <c r="E71" s="47"/>
      <c r="F71" s="47"/>
      <c r="G71" s="47"/>
      <c r="H71" s="311"/>
      <c r="I71" s="279"/>
      <c r="J71" s="286"/>
      <c r="K71" s="279"/>
      <c r="L71" s="907"/>
      <c r="M71" s="908"/>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98"/>
      <c r="M73" s="899"/>
      <c r="N73" s="127"/>
    </row>
    <row r="74" spans="1:15" ht="15.75" thickBot="1">
      <c r="B74" s="909" t="s">
        <v>953</v>
      </c>
      <c r="C74" s="863"/>
      <c r="D74" s="863"/>
      <c r="E74" s="863"/>
      <c r="F74" s="863"/>
      <c r="G74" s="863"/>
      <c r="H74" s="863"/>
      <c r="I74" s="863"/>
      <c r="J74" s="863"/>
      <c r="K74" s="863"/>
      <c r="L74" s="863"/>
      <c r="M74" s="864"/>
      <c r="N74" s="104">
        <f>N68+N69+N70+N71+N72</f>
        <v>2485115.6859325068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9" t="s">
        <v>963</v>
      </c>
      <c r="C78" s="860"/>
      <c r="D78" s="860"/>
      <c r="E78" s="860"/>
      <c r="F78" s="860"/>
      <c r="G78" s="860"/>
      <c r="H78" s="860"/>
      <c r="I78" s="73" t="s">
        <v>964</v>
      </c>
      <c r="J78" s="75" t="s">
        <v>1410</v>
      </c>
      <c r="K78" s="74" t="s">
        <v>966</v>
      </c>
      <c r="L78" s="861" t="s">
        <v>950</v>
      </c>
      <c r="M78" s="862"/>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6"/>
      <c r="C85" s="897" t="e">
        <f>VLOOKUP(B85,'MANO DE OBRA'!B12:E73,3,FALSE)</f>
        <v>#N/A</v>
      </c>
      <c r="D85" s="897" t="e">
        <f>VLOOKUP(C85,'MANO DE OBRA'!C12:F73,3,FALSE)</f>
        <v>#N/A</v>
      </c>
      <c r="E85" s="897" t="e">
        <f>VLOOKUP(D85,'MANO DE OBRA'!D12:G73,3,FALSE)</f>
        <v>#N/A</v>
      </c>
      <c r="F85" s="897" t="e">
        <f>VLOOKUP(E85,'MANO DE OBRA'!E12:H73,3,FALSE)</f>
        <v>#N/A</v>
      </c>
      <c r="G85" s="897" t="e">
        <f>VLOOKUP(F85,'MANO DE OBRA'!F12:I73,3,FALSE)</f>
        <v>#N/A</v>
      </c>
      <c r="H85" s="897" t="e">
        <f>VLOOKUP(G85,'MANO DE OBRA'!G12:J73,3,FALSE)</f>
        <v>#N/A</v>
      </c>
      <c r="I85" s="470"/>
      <c r="J85" s="471"/>
      <c r="K85" s="472"/>
      <c r="L85" s="977"/>
      <c r="M85" s="977"/>
      <c r="N85" s="473"/>
    </row>
    <row r="86" spans="1:14" ht="15.75" thickBot="1">
      <c r="B86" s="909" t="s">
        <v>953</v>
      </c>
      <c r="C86" s="863"/>
      <c r="D86" s="863"/>
      <c r="E86" s="863"/>
      <c r="F86" s="863"/>
      <c r="G86" s="863"/>
      <c r="H86" s="863"/>
      <c r="I86" s="863"/>
      <c r="J86" s="863"/>
      <c r="K86" s="863"/>
      <c r="L86" s="863"/>
      <c r="M86" s="864"/>
      <c r="N86" s="460">
        <f>SUM(N79:N85)</f>
        <v>699855.17413614795</v>
      </c>
    </row>
    <row r="87" spans="1:14" ht="15.75" thickBot="1">
      <c r="B87" s="33"/>
      <c r="C87" s="34"/>
      <c r="D87" s="34"/>
      <c r="E87" s="34"/>
      <c r="F87" s="34"/>
      <c r="G87" s="34"/>
      <c r="H87" s="34"/>
      <c r="I87" s="34"/>
      <c r="J87" s="34"/>
      <c r="K87" s="34"/>
      <c r="L87" s="34"/>
      <c r="M87" s="34"/>
      <c r="N87" s="35"/>
    </row>
    <row r="88" spans="1:14" ht="15.75" thickBot="1">
      <c r="B88" s="820" t="s">
        <v>967</v>
      </c>
      <c r="C88" s="821"/>
      <c r="D88" s="821"/>
      <c r="E88" s="821"/>
      <c r="F88" s="821"/>
      <c r="G88" s="821"/>
      <c r="H88" s="821"/>
      <c r="I88" s="821"/>
      <c r="J88" s="821"/>
      <c r="K88" s="821"/>
      <c r="L88" s="821"/>
      <c r="M88" s="822"/>
      <c r="N88" s="99">
        <f>N86+N74+N63+N47</f>
        <v>65684123.492819414</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5" t="s">
        <v>969</v>
      </c>
      <c r="C92" s="866"/>
      <c r="D92" s="866"/>
      <c r="E92" s="866"/>
      <c r="F92" s="866"/>
      <c r="G92" s="866"/>
      <c r="H92" s="866"/>
      <c r="I92" s="314"/>
      <c r="J92" s="334"/>
      <c r="K92" s="302" t="s">
        <v>970</v>
      </c>
      <c r="L92" s="867" t="s">
        <v>971</v>
      </c>
      <c r="M92" s="868"/>
      <c r="N92" s="303"/>
    </row>
    <row r="93" spans="1:14">
      <c r="B93" s="853" t="s">
        <v>972</v>
      </c>
      <c r="C93" s="854"/>
      <c r="D93" s="854"/>
      <c r="E93" s="854"/>
      <c r="F93" s="854"/>
      <c r="G93" s="854"/>
      <c r="H93" s="854"/>
      <c r="I93" s="87"/>
      <c r="J93" s="88"/>
      <c r="K93" s="304">
        <v>0.2</v>
      </c>
      <c r="L93" s="855">
        <f>N88*K93</f>
        <v>13136824.698563883</v>
      </c>
      <c r="M93" s="856"/>
      <c r="N93" s="51"/>
    </row>
    <row r="94" spans="1:14">
      <c r="B94" s="89" t="s">
        <v>973</v>
      </c>
      <c r="C94" s="90"/>
      <c r="D94" s="90"/>
      <c r="E94" s="90"/>
      <c r="F94" s="90"/>
      <c r="G94" s="90"/>
      <c r="H94" s="90"/>
      <c r="I94" s="87"/>
      <c r="J94" s="88"/>
      <c r="K94" s="304">
        <v>0.05</v>
      </c>
      <c r="L94" s="855">
        <f>N88*K94</f>
        <v>3284206.1746409708</v>
      </c>
      <c r="M94" s="856"/>
      <c r="N94" s="51"/>
    </row>
    <row r="95" spans="1:14" ht="15.75" thickBot="1">
      <c r="B95" s="91" t="s">
        <v>974</v>
      </c>
      <c r="C95" s="92"/>
      <c r="D95" s="92"/>
      <c r="E95" s="92"/>
      <c r="F95" s="92"/>
      <c r="G95" s="92"/>
      <c r="H95" s="92"/>
      <c r="I95" s="93"/>
      <c r="J95" s="94"/>
      <c r="K95" s="305">
        <v>0.05</v>
      </c>
      <c r="L95" s="857">
        <f>N88*K95</f>
        <v>3284206.1746409708</v>
      </c>
      <c r="M95" s="858"/>
      <c r="N95" s="51"/>
    </row>
    <row r="96" spans="1:14" ht="15.75" thickBot="1">
      <c r="B96" s="820" t="s">
        <v>953</v>
      </c>
      <c r="C96" s="821"/>
      <c r="D96" s="821"/>
      <c r="E96" s="821"/>
      <c r="F96" s="821"/>
      <c r="G96" s="821"/>
      <c r="H96" s="821"/>
      <c r="I96" s="821"/>
      <c r="J96" s="821"/>
      <c r="K96" s="821"/>
      <c r="L96" s="821"/>
      <c r="M96" s="822"/>
      <c r="N96" s="52">
        <f>L93+L94+L95</f>
        <v>19705237.047845826</v>
      </c>
    </row>
    <row r="97" spans="1:14" ht="15.75" thickBot="1">
      <c r="B97" s="33"/>
      <c r="C97" s="34"/>
      <c r="D97" s="34"/>
      <c r="E97" s="34"/>
      <c r="F97" s="34"/>
      <c r="G97" s="34"/>
      <c r="H97" s="34"/>
      <c r="I97" s="34"/>
      <c r="J97" s="34"/>
      <c r="K97" s="34"/>
      <c r="L97" s="34"/>
      <c r="M97" s="34"/>
      <c r="N97" s="35"/>
    </row>
    <row r="98" spans="1:14" ht="15.75" thickBot="1">
      <c r="A98" t="s">
        <v>2016</v>
      </c>
      <c r="B98" s="820" t="s">
        <v>975</v>
      </c>
      <c r="C98" s="821"/>
      <c r="D98" s="821"/>
      <c r="E98" s="821"/>
      <c r="F98" s="821"/>
      <c r="G98" s="821"/>
      <c r="H98" s="821"/>
      <c r="I98" s="821"/>
      <c r="J98" s="821"/>
      <c r="K98" s="821"/>
      <c r="L98" s="821"/>
      <c r="M98" s="822"/>
      <c r="N98" s="188">
        <f>N88+N96</f>
        <v>85389360.540665239</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4" t="s">
        <v>2218</v>
      </c>
      <c r="C115" s="965"/>
      <c r="D115" s="965"/>
      <c r="E115" s="965"/>
      <c r="F115" s="965"/>
      <c r="G115" s="965"/>
      <c r="H115" s="965"/>
      <c r="I115" s="965"/>
      <c r="J115" s="965"/>
      <c r="K115" s="965"/>
      <c r="L115" s="965"/>
      <c r="M115" s="965"/>
      <c r="N115" s="966"/>
    </row>
    <row r="116" spans="2:14" ht="15" customHeight="1">
      <c r="B116" s="964"/>
      <c r="C116" s="965"/>
      <c r="D116" s="965"/>
      <c r="E116" s="965"/>
      <c r="F116" s="965"/>
      <c r="G116" s="965"/>
      <c r="H116" s="965"/>
      <c r="I116" s="965"/>
      <c r="J116" s="965"/>
      <c r="K116" s="965"/>
      <c r="L116" s="965"/>
      <c r="M116" s="965"/>
      <c r="N116" s="966"/>
    </row>
    <row r="117" spans="2:14" ht="30" customHeight="1">
      <c r="B117" s="967" t="s">
        <v>2219</v>
      </c>
      <c r="C117" s="968"/>
      <c r="D117" s="968"/>
      <c r="E117" s="968"/>
      <c r="F117" s="968"/>
      <c r="G117" s="968"/>
      <c r="H117" s="968"/>
      <c r="I117" s="968"/>
      <c r="J117" s="968"/>
      <c r="K117" s="968"/>
      <c r="L117" s="968"/>
      <c r="M117" s="968"/>
      <c r="N117" s="969"/>
    </row>
    <row r="118" spans="2:14">
      <c r="B118" s="967"/>
      <c r="C118" s="968"/>
      <c r="D118" s="968"/>
      <c r="E118" s="968"/>
      <c r="F118" s="968"/>
      <c r="G118" s="968"/>
      <c r="H118" s="968"/>
      <c r="I118" s="968"/>
      <c r="J118" s="968"/>
      <c r="K118" s="968"/>
      <c r="L118" s="968"/>
      <c r="M118" s="968"/>
      <c r="N118" s="969"/>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0"/>
      <c r="K128" s="970"/>
      <c r="L128" s="970"/>
      <c r="M128" s="970"/>
      <c r="N128" s="971"/>
    </row>
    <row r="129" spans="2:14" ht="15.75" thickBot="1">
      <c r="B129" s="419" t="s">
        <v>2221</v>
      </c>
      <c r="C129" s="420"/>
      <c r="D129" s="420"/>
      <c r="E129" s="259"/>
      <c r="F129" s="259"/>
      <c r="G129" s="259"/>
      <c r="H129" s="259"/>
      <c r="I129" s="259"/>
      <c r="J129" s="972"/>
      <c r="K129" s="972"/>
      <c r="L129" s="972"/>
      <c r="M129" s="972"/>
      <c r="N129" s="973"/>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10" sqref="N10"/>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326</v>
      </c>
      <c r="B36" s="869" t="str">
        <f>VLOOKUP(A36,EQUIPOS!A6:D154,3,FALSE)</f>
        <v>Sensor de Impacto para prueba de integridad tipo</v>
      </c>
      <c r="C36" s="870"/>
      <c r="D36" s="870"/>
      <c r="E36" s="870"/>
      <c r="F36" s="870"/>
      <c r="G36" s="870"/>
      <c r="H36" s="871"/>
      <c r="I36" s="267"/>
      <c r="J36" s="268"/>
      <c r="K36" s="269">
        <f>VLOOKUP(A36,EQUIPOS!A6:D163,4,FALSE)</f>
        <v>130540.00874188176</v>
      </c>
      <c r="L36" s="270"/>
      <c r="M36" s="336">
        <v>1</v>
      </c>
      <c r="N36" s="272">
        <f>K36/M36</f>
        <v>130540.00874188176</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130540.00874188176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400073.41755476414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530613.42629664589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106122.68525932918</v>
      </c>
      <c r="M84" s="856"/>
      <c r="N84" s="51"/>
    </row>
    <row r="85" spans="1:14">
      <c r="B85" s="89" t="s">
        <v>973</v>
      </c>
      <c r="C85" s="90"/>
      <c r="D85" s="90"/>
      <c r="E85" s="90"/>
      <c r="F85" s="90"/>
      <c r="G85" s="90"/>
      <c r="H85" s="90"/>
      <c r="I85" s="87"/>
      <c r="J85" s="88"/>
      <c r="K85" s="304">
        <v>0.05</v>
      </c>
      <c r="L85" s="855">
        <f>N79*K85</f>
        <v>26530.671314832296</v>
      </c>
      <c r="M85" s="856"/>
      <c r="N85" s="51"/>
    </row>
    <row r="86" spans="1:14" ht="15.75" thickBot="1">
      <c r="B86" s="91" t="s">
        <v>974</v>
      </c>
      <c r="C86" s="92"/>
      <c r="D86" s="92"/>
      <c r="E86" s="92"/>
      <c r="F86" s="92"/>
      <c r="G86" s="92"/>
      <c r="H86" s="92"/>
      <c r="I86" s="93"/>
      <c r="J86" s="94"/>
      <c r="K86" s="305">
        <v>0.05</v>
      </c>
      <c r="L86" s="857">
        <f>N79*K86</f>
        <v>26530.671314832296</v>
      </c>
      <c r="M86" s="858"/>
      <c r="N86" s="51"/>
    </row>
    <row r="87" spans="1:14" ht="15.75" thickBot="1">
      <c r="B87" s="820" t="s">
        <v>953</v>
      </c>
      <c r="C87" s="821"/>
      <c r="D87" s="821"/>
      <c r="E87" s="821"/>
      <c r="F87" s="821"/>
      <c r="G87" s="821"/>
      <c r="H87" s="821"/>
      <c r="I87" s="821"/>
      <c r="J87" s="821"/>
      <c r="K87" s="821"/>
      <c r="L87" s="821"/>
      <c r="M87" s="822"/>
      <c r="N87" s="52">
        <f>L84+L85+L86</f>
        <v>159184.02788899376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689797.45418563962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320</v>
      </c>
      <c r="B36" s="869" t="str">
        <f>VLOOKUP(A36,EQUIPOS!A6:D154,3,FALSE)</f>
        <v>Retroexcavadora sobre llantas, motor 62HP, Profundidad de excavación de 5.41 metros.</v>
      </c>
      <c r="C36" s="870"/>
      <c r="D36" s="870"/>
      <c r="E36" s="870"/>
      <c r="F36" s="870"/>
      <c r="G36" s="870"/>
      <c r="H36" s="871"/>
      <c r="I36" s="267"/>
      <c r="J36" s="268"/>
      <c r="K36" s="269">
        <f>VLOOKUP(A36,EQUIPOS!A6:D163,4,FALSE)</f>
        <v>204450.01209000027</v>
      </c>
      <c r="L36" s="270"/>
      <c r="M36" s="336">
        <v>10</v>
      </c>
      <c r="N36" s="272">
        <f>K36/M36</f>
        <v>20445.001209000027</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368.07216076801001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20813.073369768037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46049.789465658076</v>
      </c>
      <c r="N48" s="272">
        <f>K48*M48</f>
        <v>22513.230405432838</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30091.786500901995</v>
      </c>
      <c r="N49" s="272">
        <f>K49*M49</f>
        <v>40122.382001202655</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4711.7851550480855</v>
      </c>
      <c r="N50" s="272">
        <f>K50*M50</f>
        <v>7067.6777325721287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69703.290139207631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3680.7216076800996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94197.08511665577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18839.417023331156</v>
      </c>
      <c r="M84" s="856"/>
      <c r="N84" s="51"/>
    </row>
    <row r="85" spans="1:14">
      <c r="B85" s="89" t="s">
        <v>973</v>
      </c>
      <c r="C85" s="90"/>
      <c r="D85" s="90"/>
      <c r="E85" s="90"/>
      <c r="F85" s="90"/>
      <c r="G85" s="90"/>
      <c r="H85" s="90"/>
      <c r="I85" s="87"/>
      <c r="J85" s="88"/>
      <c r="K85" s="304">
        <v>0.05</v>
      </c>
      <c r="L85" s="855">
        <f>N79*K85</f>
        <v>4709.854255832789</v>
      </c>
      <c r="M85" s="856"/>
      <c r="N85" s="51"/>
    </row>
    <row r="86" spans="1:14" ht="15.75" thickBot="1">
      <c r="B86" s="91" t="s">
        <v>974</v>
      </c>
      <c r="C86" s="92"/>
      <c r="D86" s="92"/>
      <c r="E86" s="92"/>
      <c r="F86" s="92"/>
      <c r="G86" s="92"/>
      <c r="H86" s="92"/>
      <c r="I86" s="93"/>
      <c r="J86" s="94"/>
      <c r="K86" s="305">
        <v>0.05</v>
      </c>
      <c r="L86" s="857">
        <f>N79*K86</f>
        <v>4709.854255832789</v>
      </c>
      <c r="M86" s="858"/>
      <c r="N86" s="51"/>
    </row>
    <row r="87" spans="1:14" ht="15.75" thickBot="1">
      <c r="B87" s="820" t="s">
        <v>953</v>
      </c>
      <c r="C87" s="821"/>
      <c r="D87" s="821"/>
      <c r="E87" s="821"/>
      <c r="F87" s="821"/>
      <c r="G87" s="821"/>
      <c r="H87" s="821"/>
      <c r="I87" s="821"/>
      <c r="J87" s="821"/>
      <c r="K87" s="821"/>
      <c r="L87" s="821"/>
      <c r="M87" s="822"/>
      <c r="N87" s="52">
        <f>L84+L85+L86</f>
        <v>28259.125534996736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122456.21065165251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204</v>
      </c>
      <c r="B36" s="869" t="str">
        <f>VLOOKUP(A36,EQUIPOS!A6:D154,3,FALSE)</f>
        <v xml:space="preserve">Equipo de soldadura 250 AMP
</v>
      </c>
      <c r="C36" s="870"/>
      <c r="D36" s="870"/>
      <c r="E36" s="870"/>
      <c r="F36" s="870"/>
      <c r="G36" s="870"/>
      <c r="H36" s="871"/>
      <c r="I36" s="267"/>
      <c r="J36" s="268"/>
      <c r="K36" s="269">
        <f>VLOOKUP(A36,EQUIPOS!A6:D163,4,FALSE)</f>
        <v>21838.661823110458</v>
      </c>
      <c r="L36" s="270"/>
      <c r="M36" s="336">
        <v>10</v>
      </c>
      <c r="N36" s="272">
        <f>K36/M36</f>
        <v>2183.866182311046</v>
      </c>
    </row>
    <row r="37" spans="1:14">
      <c r="A37" s="113" t="s">
        <v>320</v>
      </c>
      <c r="B37" s="869" t="str">
        <f>VLOOKUP(A37,EQUIPOS!A7:D154,3,FALSE)</f>
        <v>Retroexcavadora sobre llantas, motor 62HP, Profundidad de excavación de 5.41 metros.</v>
      </c>
      <c r="C37" s="870"/>
      <c r="D37" s="870"/>
      <c r="E37" s="870"/>
      <c r="F37" s="870"/>
      <c r="G37" s="870"/>
      <c r="H37" s="871"/>
      <c r="I37" s="421"/>
      <c r="J37" s="422"/>
      <c r="K37" s="269">
        <f>VLOOKUP(A37,EQUIPOS!A7:D164,4,FALSE)</f>
        <v>204450.01209000027</v>
      </c>
      <c r="L37" s="335"/>
      <c r="M37" s="336">
        <v>10</v>
      </c>
      <c r="N37" s="272">
        <f>K37/M37</f>
        <v>20445.001209000027</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423.19184653601991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23052.059237847094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11191.530236872208</v>
      </c>
      <c r="N48" s="272">
        <f>K48*M48</f>
        <v>369.32049781678285</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106625.06602575259</v>
      </c>
      <c r="N49" s="272">
        <f>K49*M49</f>
        <v>319875.19807725778</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1461.6138489355105</v>
      </c>
      <c r="N50" s="272">
        <f>K50*M50</f>
        <v>14616.138489355106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334860.65706442966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4231.9184653601988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362144.63476763695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72428.926953527392</v>
      </c>
      <c r="M84" s="856"/>
      <c r="N84" s="51"/>
    </row>
    <row r="85" spans="1:14">
      <c r="B85" s="89" t="s">
        <v>973</v>
      </c>
      <c r="C85" s="90"/>
      <c r="D85" s="90"/>
      <c r="E85" s="90"/>
      <c r="F85" s="90"/>
      <c r="G85" s="90"/>
      <c r="H85" s="90"/>
      <c r="I85" s="87"/>
      <c r="J85" s="88"/>
      <c r="K85" s="304">
        <v>0.05</v>
      </c>
      <c r="L85" s="855">
        <f>N79*K85</f>
        <v>18107.231738381848</v>
      </c>
      <c r="M85" s="856"/>
      <c r="N85" s="51"/>
    </row>
    <row r="86" spans="1:14" ht="15.75" thickBot="1">
      <c r="B86" s="91" t="s">
        <v>974</v>
      </c>
      <c r="C86" s="92"/>
      <c r="D86" s="92"/>
      <c r="E86" s="92"/>
      <c r="F86" s="92"/>
      <c r="G86" s="92"/>
      <c r="H86" s="92"/>
      <c r="I86" s="93"/>
      <c r="J86" s="94"/>
      <c r="K86" s="305">
        <v>0.05</v>
      </c>
      <c r="L86" s="857">
        <f>N79*K86</f>
        <v>18107.231738381848</v>
      </c>
      <c r="M86" s="858"/>
      <c r="N86" s="51"/>
    </row>
    <row r="87" spans="1:14" ht="15.75" thickBot="1">
      <c r="B87" s="820" t="s">
        <v>953</v>
      </c>
      <c r="C87" s="821"/>
      <c r="D87" s="821"/>
      <c r="E87" s="821"/>
      <c r="F87" s="821"/>
      <c r="G87" s="821"/>
      <c r="H87" s="821"/>
      <c r="I87" s="821"/>
      <c r="J87" s="821"/>
      <c r="K87" s="821"/>
      <c r="L87" s="821"/>
      <c r="M87" s="822"/>
      <c r="N87" s="52">
        <f>L84+L85+L86</f>
        <v>108643.39043029108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470788.02519792801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282</v>
      </c>
      <c r="B36" s="869" t="str">
        <f>VLOOKUP(A36,EQUIPOS!A6:D154,3,FALSE)</f>
        <v>Piloteadora potencia 250KW, RPM 1800, fuerza elevadora 200KN</v>
      </c>
      <c r="C36" s="870"/>
      <c r="D36" s="870"/>
      <c r="E36" s="870"/>
      <c r="F36" s="870"/>
      <c r="G36" s="870"/>
      <c r="H36" s="871"/>
      <c r="I36" s="267"/>
      <c r="J36" s="268"/>
      <c r="K36" s="269">
        <f>VLOOKUP(A36,EQUIPOS!A6:D163,4,FALSE)</f>
        <v>499472.63383042335</v>
      </c>
      <c r="L36" s="270"/>
      <c r="M36" s="336">
        <v>2</v>
      </c>
      <c r="N36" s="272">
        <f>K36/M36</f>
        <v>249736.31691521168</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5245.4839826800999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254981.80089789178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3568.4417990871775</v>
      </c>
      <c r="N48" s="272">
        <f>K48*M48</f>
        <v>99916.370374440972</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608886.39406726928</v>
      </c>
      <c r="N49" s="272">
        <f>K49*M49</f>
        <v>213110.23792354425</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35878.926786388613</v>
      </c>
      <c r="N50" s="272">
        <f>K50*M50</f>
        <v>107636.78035916583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420663.38865715102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7">
        <f>VLOOKUP(A60,TRANSPORTE!A2:D117,4,FALSE)</f>
        <v>988.51636113438963</v>
      </c>
      <c r="M60" s="908"/>
      <c r="N60" s="287">
        <f>K60*L60</f>
        <v>345.98072639703634</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345.98072639703634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52454.839826800991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728446.01010824076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145689.20202164815</v>
      </c>
      <c r="M84" s="856"/>
      <c r="N84" s="51"/>
    </row>
    <row r="85" spans="1:14">
      <c r="B85" s="89" t="s">
        <v>973</v>
      </c>
      <c r="C85" s="90"/>
      <c r="D85" s="90"/>
      <c r="E85" s="90"/>
      <c r="F85" s="90"/>
      <c r="G85" s="90"/>
      <c r="H85" s="90"/>
      <c r="I85" s="87"/>
      <c r="J85" s="88"/>
      <c r="K85" s="304">
        <v>0.05</v>
      </c>
      <c r="L85" s="855">
        <f>N79*K85</f>
        <v>36422.300505412037</v>
      </c>
      <c r="M85" s="856"/>
      <c r="N85" s="51"/>
    </row>
    <row r="86" spans="1:14" ht="15.75" thickBot="1">
      <c r="B86" s="91" t="s">
        <v>974</v>
      </c>
      <c r="C86" s="92"/>
      <c r="D86" s="92"/>
      <c r="E86" s="92"/>
      <c r="F86" s="92"/>
      <c r="G86" s="92"/>
      <c r="H86" s="92"/>
      <c r="I86" s="93"/>
      <c r="J86" s="94"/>
      <c r="K86" s="305">
        <v>0.05</v>
      </c>
      <c r="L86" s="857">
        <f>N79*K86</f>
        <v>36422.300505412037</v>
      </c>
      <c r="M86" s="858"/>
      <c r="N86" s="51"/>
    </row>
    <row r="87" spans="1:14" ht="15.75" thickBot="1">
      <c r="B87" s="820" t="s">
        <v>953</v>
      </c>
      <c r="C87" s="821"/>
      <c r="D87" s="821"/>
      <c r="E87" s="821"/>
      <c r="F87" s="821"/>
      <c r="G87" s="821"/>
      <c r="H87" s="821"/>
      <c r="I87" s="821"/>
      <c r="J87" s="821"/>
      <c r="K87" s="821"/>
      <c r="L87" s="821"/>
      <c r="M87" s="822"/>
      <c r="N87" s="52">
        <f>L84+L85+L86</f>
        <v>218533.80303247223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946979.81314071303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282</v>
      </c>
      <c r="B36" s="869" t="str">
        <f>VLOOKUP(A36,EQUIPOS!A6:D154,3,FALSE)</f>
        <v>Piloteadora potencia 250KW, RPM 1800, fuerza elevadora 200KN</v>
      </c>
      <c r="C36" s="870"/>
      <c r="D36" s="870"/>
      <c r="E36" s="870"/>
      <c r="F36" s="870"/>
      <c r="G36" s="870"/>
      <c r="H36" s="871"/>
      <c r="I36" s="267"/>
      <c r="J36" s="268"/>
      <c r="K36" s="269">
        <f>VLOOKUP(A36,EQUIPOS!A6:D163,4,FALSE)</f>
        <v>499472.63383042335</v>
      </c>
      <c r="L36" s="270"/>
      <c r="M36" s="336">
        <v>2</v>
      </c>
      <c r="N36" s="272">
        <f>K36/M36</f>
        <v>249736.31691521168</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5245.4839826800999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254981.80089789178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3568.4417990871775</v>
      </c>
      <c r="N48" s="272">
        <f>K48*M48</f>
        <v>99916.370374440972</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770957.65834555798</v>
      </c>
      <c r="N49" s="272">
        <f>K49*M49</f>
        <v>269835.18042094528</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35878.926786388613</v>
      </c>
      <c r="N50" s="272">
        <f>K50*M50</f>
        <v>71757.853572777225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441509.40436816349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7">
        <f>VLOOKUP(A60,TRANSPORTE!A2:D117,4,FALSE)</f>
        <v>988.51636113438963</v>
      </c>
      <c r="M60" s="908"/>
      <c r="N60" s="287">
        <f>K60*L60</f>
        <v>345.98072639703634</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345.98072639703634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52454.839826800991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749292.02581925329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149858.40516385066</v>
      </c>
      <c r="M84" s="856"/>
      <c r="N84" s="51"/>
    </row>
    <row r="85" spans="1:14">
      <c r="B85" s="89" t="s">
        <v>973</v>
      </c>
      <c r="C85" s="90"/>
      <c r="D85" s="90"/>
      <c r="E85" s="90"/>
      <c r="F85" s="90"/>
      <c r="G85" s="90"/>
      <c r="H85" s="90"/>
      <c r="I85" s="87"/>
      <c r="J85" s="88"/>
      <c r="K85" s="304">
        <v>0.05</v>
      </c>
      <c r="L85" s="855">
        <f>N79*K85</f>
        <v>37464.601290962666</v>
      </c>
      <c r="M85" s="856"/>
      <c r="N85" s="51"/>
    </row>
    <row r="86" spans="1:14" ht="15.75" thickBot="1">
      <c r="B86" s="91" t="s">
        <v>974</v>
      </c>
      <c r="C86" s="92"/>
      <c r="D86" s="92"/>
      <c r="E86" s="92"/>
      <c r="F86" s="92"/>
      <c r="G86" s="92"/>
      <c r="H86" s="92"/>
      <c r="I86" s="93"/>
      <c r="J86" s="94"/>
      <c r="K86" s="305">
        <v>0.05</v>
      </c>
      <c r="L86" s="857">
        <f>N79*K86</f>
        <v>37464.601290962666</v>
      </c>
      <c r="M86" s="858"/>
      <c r="N86" s="51"/>
    </row>
    <row r="87" spans="1:14" ht="15.75" thickBot="1">
      <c r="B87" s="820" t="s">
        <v>953</v>
      </c>
      <c r="C87" s="821"/>
      <c r="D87" s="821"/>
      <c r="E87" s="821"/>
      <c r="F87" s="821"/>
      <c r="G87" s="821"/>
      <c r="H87" s="821"/>
      <c r="I87" s="821"/>
      <c r="J87" s="821"/>
      <c r="K87" s="821"/>
      <c r="L87" s="821"/>
      <c r="M87" s="822"/>
      <c r="N87" s="52">
        <f>L84+L85+L86</f>
        <v>224787.60774577598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974079.63356502925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195</v>
      </c>
      <c r="B36" s="869" t="str">
        <f>VLOOKUP(A36,EQUIPOS!A6:D154,3,FALSE)</f>
        <v xml:space="preserve">Equipo de oxicorte, Capacidad de corte: hasta 6´´ (152mm) </v>
      </c>
      <c r="C36" s="870"/>
      <c r="D36" s="870"/>
      <c r="E36" s="870"/>
      <c r="F36" s="870"/>
      <c r="G36" s="870"/>
      <c r="H36" s="871"/>
      <c r="I36" s="267"/>
      <c r="J36" s="268"/>
      <c r="K36" s="269">
        <f>VLOOKUP(A36,EQUIPOS!A6:D163,4,FALSE)</f>
        <v>17769.172829907999</v>
      </c>
      <c r="L36" s="270"/>
      <c r="M36" s="336">
        <v>1.1299999999999999</v>
      </c>
      <c r="N36" s="272">
        <f>K36/M36</f>
        <v>15724.931707883186</v>
      </c>
    </row>
    <row r="37" spans="1:14">
      <c r="A37" s="113" t="s">
        <v>332</v>
      </c>
      <c r="B37" s="869" t="str">
        <f>VLOOKUP(A37,EQUIPOS!A7:D154,3,FALSE)</f>
        <v xml:space="preserve">Taladro de 1/2´´, pulidora, lijadora y circular
</v>
      </c>
      <c r="C37" s="870"/>
      <c r="D37" s="870"/>
      <c r="E37" s="870"/>
      <c r="F37" s="870"/>
      <c r="G37" s="870"/>
      <c r="H37" s="871"/>
      <c r="I37" s="421"/>
      <c r="J37" s="422"/>
      <c r="K37" s="269">
        <f>VLOOKUP(A37,EQUIPOS!A7:D164,4,FALSE)</f>
        <v>3098.1075451674883</v>
      </c>
      <c r="L37" s="335"/>
      <c r="M37" s="336">
        <v>0.53</v>
      </c>
      <c r="N37" s="272">
        <f>K37/M37</f>
        <v>5845.4859342782793</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2821.2789769067999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24391.696619068265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71393.009687055208</v>
      </c>
      <c r="N48" s="272">
        <f>K48*M48</f>
        <v>1427.8601937411042</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6416.1042847988365</v>
      </c>
      <c r="N49" s="272">
        <f>K49*M49</f>
        <v>3208.0521423994182</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90804.718882910034</v>
      </c>
      <c r="N50" s="272">
        <f>K50*M50</f>
        <v>7264.377510632803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11900.289846773325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28212.789769067997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64504.776234909586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12900.955246981917</v>
      </c>
      <c r="M84" s="856"/>
      <c r="N84" s="51"/>
    </row>
    <row r="85" spans="1:14">
      <c r="B85" s="89" t="s">
        <v>973</v>
      </c>
      <c r="C85" s="90"/>
      <c r="D85" s="90"/>
      <c r="E85" s="90"/>
      <c r="F85" s="90"/>
      <c r="G85" s="90"/>
      <c r="H85" s="90"/>
      <c r="I85" s="87"/>
      <c r="J85" s="88"/>
      <c r="K85" s="304">
        <v>0.05</v>
      </c>
      <c r="L85" s="855">
        <f>N79*K85</f>
        <v>3225.2388117454793</v>
      </c>
      <c r="M85" s="856"/>
      <c r="N85" s="51"/>
    </row>
    <row r="86" spans="1:14" ht="15.75" thickBot="1">
      <c r="B86" s="91" t="s">
        <v>974</v>
      </c>
      <c r="C86" s="92"/>
      <c r="D86" s="92"/>
      <c r="E86" s="92"/>
      <c r="F86" s="92"/>
      <c r="G86" s="92"/>
      <c r="H86" s="92"/>
      <c r="I86" s="93"/>
      <c r="J86" s="94"/>
      <c r="K86" s="305">
        <v>0.05</v>
      </c>
      <c r="L86" s="857">
        <f>N79*K86</f>
        <v>3225.2388117454793</v>
      </c>
      <c r="M86" s="858"/>
      <c r="N86" s="51"/>
    </row>
    <row r="87" spans="1:14" ht="15.75" thickBot="1">
      <c r="B87" s="820" t="s">
        <v>953</v>
      </c>
      <c r="C87" s="821"/>
      <c r="D87" s="821"/>
      <c r="E87" s="821"/>
      <c r="F87" s="821"/>
      <c r="G87" s="821"/>
      <c r="H87" s="821"/>
      <c r="I87" s="821"/>
      <c r="J87" s="821"/>
      <c r="K87" s="821"/>
      <c r="L87" s="821"/>
      <c r="M87" s="822"/>
      <c r="N87" s="52">
        <f>L84+L85+L86</f>
        <v>19351.432870472876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83856.20910538247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123</v>
      </c>
      <c r="B36" s="869" t="str">
        <f>VLOOKUP(A36,EQUIPOS!A6:D154,3,FALSE)</f>
        <v>Bomba de inyección de lechada</v>
      </c>
      <c r="C36" s="870"/>
      <c r="D36" s="870"/>
      <c r="E36" s="870"/>
      <c r="F36" s="870"/>
      <c r="G36" s="870"/>
      <c r="H36" s="871"/>
      <c r="I36" s="267"/>
      <c r="J36" s="268"/>
      <c r="K36" s="269">
        <f>VLOOKUP(A36,EQUIPOS!A6:D163,4,FALSE)</f>
        <v>29158.167368418442</v>
      </c>
      <c r="L36" s="270"/>
      <c r="M36" s="336">
        <v>12</v>
      </c>
      <c r="N36" s="272">
        <f t="shared" ref="N36:N42" si="0">K36/M36</f>
        <v>2429.8472807015369</v>
      </c>
    </row>
    <row r="37" spans="1:14">
      <c r="A37" s="113" t="s">
        <v>288</v>
      </c>
      <c r="B37" s="869" t="str">
        <f>VLOOKUP(A37,EQUIPOS!A7:D154,3,FALSE)</f>
        <v xml:space="preserve">Planta eléctrica </v>
      </c>
      <c r="C37" s="870"/>
      <c r="D37" s="870"/>
      <c r="E37" s="870"/>
      <c r="F37" s="870"/>
      <c r="G37" s="870"/>
      <c r="H37" s="871"/>
      <c r="I37" s="267"/>
      <c r="J37" s="268"/>
      <c r="K37" s="269">
        <f>VLOOKUP(A37,EQUIPOS!A7:D164,4,FALSE)</f>
        <v>12666.981321649708</v>
      </c>
      <c r="L37" s="270"/>
      <c r="M37" s="336">
        <v>1.3</v>
      </c>
      <c r="N37" s="272">
        <f t="shared" si="0"/>
        <v>9743.8317858843911</v>
      </c>
    </row>
    <row r="38" spans="1:14">
      <c r="A38" s="113" t="s">
        <v>125</v>
      </c>
      <c r="B38" s="869" t="str">
        <f>VLOOKUP(A38,EQUIPOS!A8:D154,3,FALSE)</f>
        <v>Bomba para gato de tensionamiento</v>
      </c>
      <c r="C38" s="870"/>
      <c r="D38" s="870"/>
      <c r="E38" s="870"/>
      <c r="F38" s="870"/>
      <c r="G38" s="870"/>
      <c r="H38" s="871"/>
      <c r="I38" s="267"/>
      <c r="J38" s="268"/>
      <c r="K38" s="269">
        <f>VLOOKUP(A38,EQUIPOS!A8:D165,4,FALSE)</f>
        <v>78634.512829952873</v>
      </c>
      <c r="L38" s="270"/>
      <c r="M38" s="336">
        <v>12</v>
      </c>
      <c r="N38" s="272">
        <f t="shared" si="0"/>
        <v>6552.8760691627394</v>
      </c>
    </row>
    <row r="39" spans="1:14">
      <c r="A39" s="113" t="s">
        <v>180</v>
      </c>
      <c r="B39" s="869" t="str">
        <f>VLOOKUP(A39,EQUIPOS!A9:D154,3,FALSE)</f>
        <v>Compresor 120 HP, con martillo.</v>
      </c>
      <c r="C39" s="870"/>
      <c r="D39" s="870"/>
      <c r="E39" s="870"/>
      <c r="F39" s="870"/>
      <c r="G39" s="870"/>
      <c r="H39" s="871"/>
      <c r="I39" s="267"/>
      <c r="J39" s="268"/>
      <c r="K39" s="269">
        <f>VLOOKUP(A39,EQUIPOS!A9:D166,4,FALSE)</f>
        <v>116930.91284509341</v>
      </c>
      <c r="L39" s="270"/>
      <c r="M39" s="336">
        <v>1.3</v>
      </c>
      <c r="N39" s="272">
        <f t="shared" si="0"/>
        <v>89946.85603468724</v>
      </c>
    </row>
    <row r="40" spans="1:14">
      <c r="A40" s="113" t="s">
        <v>197</v>
      </c>
      <c r="B40" s="869" t="str">
        <f>VLOOKUP(A40,EQUIPOS!A10:D154,3,FALSE)</f>
        <v>Equipo de perforación (TRACKDRILL), potencia 40 HP, 2100 golpes / minuto</v>
      </c>
      <c r="C40" s="870"/>
      <c r="D40" s="870"/>
      <c r="E40" s="870"/>
      <c r="F40" s="870"/>
      <c r="G40" s="870"/>
      <c r="H40" s="871"/>
      <c r="I40" s="267"/>
      <c r="J40" s="268"/>
      <c r="K40" s="269">
        <f>VLOOKUP(A40,EQUIPOS!A10:D167,4,FALSE)</f>
        <v>176441.61472822292</v>
      </c>
      <c r="L40" s="270"/>
      <c r="M40" s="336">
        <v>1.3</v>
      </c>
      <c r="N40" s="272">
        <f t="shared" si="0"/>
        <v>135724.31902170993</v>
      </c>
    </row>
    <row r="41" spans="1:14">
      <c r="A41" s="113" t="s">
        <v>195</v>
      </c>
      <c r="B41" s="869" t="str">
        <f>VLOOKUP(A41,EQUIPOS!A11:D155,3,FALSE)</f>
        <v xml:space="preserve">Equipo de oxicorte, Capacidad de corte: hasta 6´´ (152mm) </v>
      </c>
      <c r="C41" s="870"/>
      <c r="D41" s="870"/>
      <c r="E41" s="870"/>
      <c r="F41" s="870"/>
      <c r="G41" s="870"/>
      <c r="H41" s="871"/>
      <c r="I41" s="267"/>
      <c r="J41" s="268"/>
      <c r="K41" s="269">
        <f>VLOOKUP(A41,EQUIPOS!A11:D168,4,FALSE)</f>
        <v>17769.172829907999</v>
      </c>
      <c r="L41" s="270"/>
      <c r="M41" s="336">
        <v>15</v>
      </c>
      <c r="N41" s="272">
        <f t="shared" si="0"/>
        <v>1184.6115219938665</v>
      </c>
    </row>
    <row r="42" spans="1:14">
      <c r="A42" s="113" t="s">
        <v>240</v>
      </c>
      <c r="B42" s="869" t="str">
        <f>VLOOKUP(A42,EQUIPOS!A12:D156,3,FALSE)</f>
        <v>Gato para tensionamiento, fuerza Max 200 ton, área de tensión 314 cm2.</v>
      </c>
      <c r="C42" s="870"/>
      <c r="D42" s="870"/>
      <c r="E42" s="870"/>
      <c r="F42" s="870"/>
      <c r="G42" s="870"/>
      <c r="H42" s="871"/>
      <c r="I42" s="267"/>
      <c r="J42" s="268"/>
      <c r="K42" s="269">
        <f>VLOOKUP(A42,EQUIPOS!A12:D169,4,FALSE)</f>
        <v>216506.57006266961</v>
      </c>
      <c r="L42" s="270"/>
      <c r="M42" s="336">
        <v>12</v>
      </c>
      <c r="N42" s="272">
        <f t="shared" si="0"/>
        <v>18042.214171889133</v>
      </c>
    </row>
    <row r="43" spans="1:14">
      <c r="A43" s="113"/>
      <c r="B43" s="869"/>
      <c r="C43" s="870"/>
      <c r="D43" s="870"/>
      <c r="E43" s="870"/>
      <c r="F43" s="870"/>
      <c r="G43" s="870"/>
      <c r="H43" s="871"/>
      <c r="I43" s="421"/>
      <c r="J43" s="422"/>
      <c r="K43" s="269"/>
      <c r="L43" s="335"/>
      <c r="M43" s="336"/>
      <c r="N43" s="272"/>
    </row>
    <row r="44" spans="1:14">
      <c r="A44" s="113"/>
      <c r="B44" s="869"/>
      <c r="C44" s="870"/>
      <c r="D44" s="870"/>
      <c r="E44" s="870"/>
      <c r="F44" s="870"/>
      <c r="G44" s="870"/>
      <c r="H44" s="871"/>
      <c r="I44" s="328"/>
      <c r="J44" s="330"/>
      <c r="K44" s="269"/>
      <c r="L44" s="423"/>
      <c r="M44" s="424"/>
      <c r="N44" s="272"/>
    </row>
    <row r="45" spans="1:14">
      <c r="B45" s="869"/>
      <c r="C45" s="870"/>
      <c r="D45" s="870"/>
      <c r="E45" s="870"/>
      <c r="F45" s="870"/>
      <c r="G45" s="870"/>
      <c r="H45" s="871"/>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4">
        <f>SUM(N36:N48)</f>
        <v>268083.5411478444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5" t="s">
        <v>945</v>
      </c>
      <c r="K53" s="85" t="s">
        <v>946</v>
      </c>
      <c r="L53" s="901" t="s">
        <v>955</v>
      </c>
      <c r="M53" s="900"/>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5740.1358584917562</v>
      </c>
      <c r="N54" s="272">
        <f>K54*M54</f>
        <v>1148.0271716983514</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5759.1614598944379</v>
      </c>
      <c r="N55" s="272">
        <f t="shared" ref="N55:N67" si="1">K55*M55</f>
        <v>31848.162873216243</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39170.355829052729</v>
      </c>
      <c r="N56" s="272">
        <f t="shared" si="1"/>
        <v>313.36284663242185</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25996.91730642266</v>
      </c>
      <c r="N57" s="272">
        <f t="shared" si="1"/>
        <v>571.93218074129845</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1692.159371815078</v>
      </c>
      <c r="N58" s="272">
        <f t="shared" si="1"/>
        <v>507.64781154452339</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2333.4340543878557</v>
      </c>
      <c r="N59" s="272">
        <f t="shared" si="1"/>
        <v>233.34340543878557</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14751.556005221259</v>
      </c>
      <c r="N60" s="272">
        <f t="shared" si="1"/>
        <v>7375.7780026106293</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110010.50392240644</v>
      </c>
      <c r="N61" s="272">
        <f t="shared" si="1"/>
        <v>11001.050392240644</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1692.159371815078</v>
      </c>
      <c r="N62" s="272">
        <f t="shared" si="1"/>
        <v>16921.59371815078</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27080.145714159684</v>
      </c>
      <c r="N63" s="272">
        <f t="shared" si="1"/>
        <v>27080.145714159684</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13768.939650423878</v>
      </c>
      <c r="N64" s="272">
        <f t="shared" si="1"/>
        <v>6884.4698252119388</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10358.880387248917</v>
      </c>
      <c r="N65" s="272">
        <f t="shared" si="1"/>
        <v>5697.3842129869045</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4711.7851550480855</v>
      </c>
      <c r="N66" s="272">
        <f t="shared" si="1"/>
        <v>235.58925775240428</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5627.1014030993474</v>
      </c>
      <c r="N67" s="272">
        <f t="shared" si="1"/>
        <v>5627.1014030993474</v>
      </c>
    </row>
    <row r="68" spans="1:14" ht="15.75" thickBot="1">
      <c r="B68" s="43"/>
      <c r="C68" s="310"/>
      <c r="D68" s="310"/>
      <c r="E68" s="310"/>
      <c r="F68" s="310"/>
      <c r="G68" s="310"/>
      <c r="H68" s="310"/>
      <c r="I68" s="310"/>
      <c r="J68" s="435"/>
      <c r="K68" s="126"/>
      <c r="L68" s="325"/>
      <c r="M68" s="402"/>
      <c r="N68" s="272"/>
    </row>
    <row r="69" spans="1:14" ht="15.75" thickBot="1">
      <c r="B69" s="820" t="s">
        <v>953</v>
      </c>
      <c r="C69" s="821"/>
      <c r="D69" s="821"/>
      <c r="E69" s="821"/>
      <c r="F69" s="821"/>
      <c r="G69" s="821"/>
      <c r="H69" s="821"/>
      <c r="I69" s="821"/>
      <c r="J69" s="821"/>
      <c r="K69" s="821"/>
      <c r="L69" s="821"/>
      <c r="M69" s="822"/>
      <c r="N69" s="394">
        <f>SUM(N54:N68)</f>
        <v>115445.58881548396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6" t="s">
        <v>961</v>
      </c>
      <c r="M73" s="885"/>
      <c r="N73" s="76" t="s">
        <v>951</v>
      </c>
    </row>
    <row r="74" spans="1:14">
      <c r="B74" s="46"/>
      <c r="C74" s="317"/>
      <c r="D74" s="317"/>
      <c r="E74" s="317"/>
      <c r="F74" s="317"/>
      <c r="G74" s="317"/>
      <c r="H74" s="311"/>
      <c r="I74" s="279"/>
      <c r="J74" s="286"/>
      <c r="K74" s="279"/>
      <c r="L74" s="907"/>
      <c r="M74" s="908"/>
      <c r="N74" s="287"/>
    </row>
    <row r="75" spans="1:14">
      <c r="B75" s="46"/>
      <c r="C75" s="47"/>
      <c r="D75" s="47"/>
      <c r="E75" s="47"/>
      <c r="F75" s="47"/>
      <c r="G75" s="47"/>
      <c r="H75" s="311"/>
      <c r="I75" s="279"/>
      <c r="J75" s="286"/>
      <c r="K75" s="279"/>
      <c r="L75" s="907"/>
      <c r="M75" s="908"/>
      <c r="N75" s="287"/>
    </row>
    <row r="76" spans="1:14">
      <c r="B76" s="46"/>
      <c r="C76" s="47"/>
      <c r="D76" s="47"/>
      <c r="E76" s="47"/>
      <c r="F76" s="47"/>
      <c r="G76" s="47"/>
      <c r="H76" s="311"/>
      <c r="I76" s="279"/>
      <c r="J76" s="286"/>
      <c r="K76" s="279"/>
      <c r="L76" s="907"/>
      <c r="M76" s="908"/>
      <c r="N76" s="287"/>
    </row>
    <row r="77" spans="1:14">
      <c r="B77" s="46"/>
      <c r="C77" s="47"/>
      <c r="D77" s="47"/>
      <c r="E77" s="47"/>
      <c r="F77" s="47"/>
      <c r="G77" s="47"/>
      <c r="H77" s="311"/>
      <c r="I77" s="279"/>
      <c r="J77" s="286"/>
      <c r="K77" s="279"/>
      <c r="L77" s="907"/>
      <c r="M77" s="908"/>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98"/>
      <c r="M79" s="899"/>
      <c r="N79" s="127"/>
    </row>
    <row r="80" spans="1:14" ht="15.75" thickBot="1">
      <c r="B80" s="909" t="s">
        <v>953</v>
      </c>
      <c r="C80" s="863"/>
      <c r="D80" s="863"/>
      <c r="E80" s="863"/>
      <c r="F80" s="863"/>
      <c r="G80" s="863"/>
      <c r="H80" s="863"/>
      <c r="I80" s="863"/>
      <c r="J80" s="863"/>
      <c r="K80" s="863"/>
      <c r="L80" s="863"/>
      <c r="M80" s="864"/>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9" t="s">
        <v>963</v>
      </c>
      <c r="C84" s="860"/>
      <c r="D84" s="860"/>
      <c r="E84" s="860"/>
      <c r="F84" s="860"/>
      <c r="G84" s="860"/>
      <c r="H84" s="860"/>
      <c r="I84" s="73" t="s">
        <v>964</v>
      </c>
      <c r="J84" s="75" t="s">
        <v>1410</v>
      </c>
      <c r="K84" s="74" t="s">
        <v>966</v>
      </c>
      <c r="L84" s="861" t="s">
        <v>950</v>
      </c>
      <c r="M84" s="862"/>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6"/>
      <c r="C90" s="897"/>
      <c r="D90" s="897"/>
      <c r="E90" s="897"/>
      <c r="F90" s="897"/>
      <c r="G90" s="897"/>
      <c r="H90" s="897"/>
      <c r="I90" s="126"/>
      <c r="J90" s="126"/>
      <c r="K90" s="126"/>
      <c r="L90" s="910"/>
      <c r="M90" s="910"/>
      <c r="N90" s="45"/>
    </row>
    <row r="91" spans="1:15" ht="15.75" thickBot="1">
      <c r="B91" s="909" t="s">
        <v>953</v>
      </c>
      <c r="C91" s="863"/>
      <c r="D91" s="863"/>
      <c r="E91" s="863"/>
      <c r="F91" s="863"/>
      <c r="G91" s="863"/>
      <c r="H91" s="863"/>
      <c r="I91" s="863"/>
      <c r="J91" s="863"/>
      <c r="K91" s="863"/>
      <c r="L91" s="863"/>
      <c r="M91" s="864"/>
      <c r="N91" s="301">
        <f>SUM(N85:N90)</f>
        <v>44589.852618155375</v>
      </c>
    </row>
    <row r="92" spans="1:15" ht="15.75" thickBot="1">
      <c r="B92" s="33"/>
      <c r="C92" s="34"/>
      <c r="D92" s="34"/>
      <c r="E92" s="34"/>
      <c r="F92" s="34"/>
      <c r="G92" s="34"/>
      <c r="H92" s="34"/>
      <c r="I92" s="34"/>
      <c r="J92" s="34"/>
      <c r="K92" s="34"/>
      <c r="L92" s="34"/>
      <c r="M92" s="34"/>
      <c r="N92" s="35"/>
    </row>
    <row r="93" spans="1:15" ht="15.75" thickBot="1">
      <c r="B93" s="820" t="s">
        <v>967</v>
      </c>
      <c r="C93" s="821"/>
      <c r="D93" s="821"/>
      <c r="E93" s="821"/>
      <c r="F93" s="821"/>
      <c r="G93" s="821"/>
      <c r="H93" s="821"/>
      <c r="I93" s="821"/>
      <c r="J93" s="821"/>
      <c r="K93" s="821"/>
      <c r="L93" s="821"/>
      <c r="M93" s="822"/>
      <c r="N93" s="99">
        <f>N49+N69+N80+N91</f>
        <v>428118.98258148372</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5" t="s">
        <v>969</v>
      </c>
      <c r="C97" s="866"/>
      <c r="D97" s="866"/>
      <c r="E97" s="866"/>
      <c r="F97" s="866"/>
      <c r="G97" s="866"/>
      <c r="H97" s="866"/>
      <c r="I97" s="314"/>
      <c r="J97" s="334"/>
      <c r="K97" s="302" t="s">
        <v>970</v>
      </c>
      <c r="L97" s="867" t="s">
        <v>971</v>
      </c>
      <c r="M97" s="868"/>
      <c r="N97" s="303"/>
    </row>
    <row r="98" spans="1:14">
      <c r="B98" s="853" t="s">
        <v>972</v>
      </c>
      <c r="C98" s="854"/>
      <c r="D98" s="854"/>
      <c r="E98" s="854"/>
      <c r="F98" s="854"/>
      <c r="G98" s="854"/>
      <c r="H98" s="854"/>
      <c r="I98" s="87"/>
      <c r="J98" s="88"/>
      <c r="K98" s="304">
        <v>0.2</v>
      </c>
      <c r="L98" s="855">
        <f>N93*K98</f>
        <v>85623.796516296745</v>
      </c>
      <c r="M98" s="856"/>
      <c r="N98" s="51"/>
    </row>
    <row r="99" spans="1:14">
      <c r="B99" s="89" t="s">
        <v>973</v>
      </c>
      <c r="C99" s="90"/>
      <c r="D99" s="90"/>
      <c r="E99" s="90"/>
      <c r="F99" s="90"/>
      <c r="G99" s="90"/>
      <c r="H99" s="90"/>
      <c r="I99" s="87"/>
      <c r="J99" s="88"/>
      <c r="K99" s="304">
        <v>0.05</v>
      </c>
      <c r="L99" s="855">
        <f>N93*K99</f>
        <v>21405.949129074186</v>
      </c>
      <c r="M99" s="856"/>
      <c r="N99" s="51"/>
    </row>
    <row r="100" spans="1:14" ht="15.75" thickBot="1">
      <c r="B100" s="91" t="s">
        <v>974</v>
      </c>
      <c r="C100" s="92"/>
      <c r="D100" s="92"/>
      <c r="E100" s="92"/>
      <c r="F100" s="92"/>
      <c r="G100" s="92"/>
      <c r="H100" s="92"/>
      <c r="I100" s="93"/>
      <c r="J100" s="94"/>
      <c r="K100" s="305">
        <v>0.05</v>
      </c>
      <c r="L100" s="857">
        <f>N93*K100</f>
        <v>21405.949129074186</v>
      </c>
      <c r="M100" s="858"/>
      <c r="N100" s="51"/>
    </row>
    <row r="101" spans="1:14" ht="15.75" thickBot="1">
      <c r="B101" s="820" t="s">
        <v>953</v>
      </c>
      <c r="C101" s="821"/>
      <c r="D101" s="821"/>
      <c r="E101" s="821"/>
      <c r="F101" s="821"/>
      <c r="G101" s="821"/>
      <c r="H101" s="821"/>
      <c r="I101" s="821"/>
      <c r="J101" s="821"/>
      <c r="K101" s="821"/>
      <c r="L101" s="821"/>
      <c r="M101" s="822"/>
      <c r="N101" s="52">
        <f>L98+L99+L100</f>
        <v>128435.69477444512</v>
      </c>
    </row>
    <row r="102" spans="1:14" ht="15.75" thickBot="1">
      <c r="B102" s="33"/>
      <c r="C102" s="34"/>
      <c r="D102" s="34"/>
      <c r="E102" s="34"/>
      <c r="F102" s="34"/>
      <c r="G102" s="34"/>
      <c r="H102" s="34"/>
      <c r="I102" s="34"/>
      <c r="J102" s="34"/>
      <c r="K102" s="34"/>
      <c r="L102" s="34"/>
      <c r="M102" s="34"/>
      <c r="N102" s="35"/>
    </row>
    <row r="103" spans="1:14" ht="15.75" thickBot="1">
      <c r="A103" t="s">
        <v>2016</v>
      </c>
      <c r="B103" s="820" t="s">
        <v>975</v>
      </c>
      <c r="C103" s="821"/>
      <c r="D103" s="821"/>
      <c r="E103" s="821"/>
      <c r="F103" s="821"/>
      <c r="G103" s="821"/>
      <c r="H103" s="821"/>
      <c r="I103" s="821"/>
      <c r="J103" s="821"/>
      <c r="K103" s="821"/>
      <c r="L103" s="821"/>
      <c r="M103" s="822"/>
      <c r="N103" s="188">
        <f>N93+N101</f>
        <v>556554.67735592881</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4" t="s">
        <v>2218</v>
      </c>
      <c r="C120" s="965"/>
      <c r="D120" s="965"/>
      <c r="E120" s="965"/>
      <c r="F120" s="965"/>
      <c r="G120" s="965"/>
      <c r="H120" s="965"/>
      <c r="I120" s="965"/>
      <c r="J120" s="965"/>
      <c r="K120" s="965"/>
      <c r="L120" s="965"/>
      <c r="M120" s="965"/>
      <c r="N120" s="966"/>
    </row>
    <row r="121" spans="2:14" ht="15" customHeight="1">
      <c r="B121" s="964"/>
      <c r="C121" s="965"/>
      <c r="D121" s="965"/>
      <c r="E121" s="965"/>
      <c r="F121" s="965"/>
      <c r="G121" s="965"/>
      <c r="H121" s="965"/>
      <c r="I121" s="965"/>
      <c r="J121" s="965"/>
      <c r="K121" s="965"/>
      <c r="L121" s="965"/>
      <c r="M121" s="965"/>
      <c r="N121" s="966"/>
    </row>
    <row r="122" spans="2:14" ht="30" customHeight="1">
      <c r="B122" s="967" t="s">
        <v>2219</v>
      </c>
      <c r="C122" s="968"/>
      <c r="D122" s="968"/>
      <c r="E122" s="968"/>
      <c r="F122" s="968"/>
      <c r="G122" s="968"/>
      <c r="H122" s="968"/>
      <c r="I122" s="968"/>
      <c r="J122" s="968"/>
      <c r="K122" s="968"/>
      <c r="L122" s="968"/>
      <c r="M122" s="968"/>
      <c r="N122" s="969"/>
    </row>
    <row r="123" spans="2:14">
      <c r="B123" s="967"/>
      <c r="C123" s="968"/>
      <c r="D123" s="968"/>
      <c r="E123" s="968"/>
      <c r="F123" s="968"/>
      <c r="G123" s="968"/>
      <c r="H123" s="968"/>
      <c r="I123" s="968"/>
      <c r="J123" s="968"/>
      <c r="K123" s="968"/>
      <c r="L123" s="968"/>
      <c r="M123" s="968"/>
      <c r="N123" s="969"/>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0"/>
      <c r="K133" s="970"/>
      <c r="L133" s="970"/>
      <c r="M133" s="970"/>
      <c r="N133" s="971"/>
    </row>
    <row r="134" spans="2:14" ht="15.75" thickBot="1">
      <c r="B134" s="419" t="s">
        <v>2221</v>
      </c>
      <c r="C134" s="420"/>
      <c r="D134" s="420"/>
      <c r="E134" s="259"/>
      <c r="F134" s="259"/>
      <c r="G134" s="259"/>
      <c r="H134" s="259"/>
      <c r="I134" s="259"/>
      <c r="J134" s="972"/>
      <c r="K134" s="972"/>
      <c r="L134" s="972"/>
      <c r="M134" s="972"/>
      <c r="N134" s="973"/>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224</v>
      </c>
      <c r="B36" s="869" t="str">
        <f>VLOOKUP(A36,EQUIPOS!A6:D154,3,FALSE)</f>
        <v>Equipo de Medición (Deformimetros Eléctricos, Mecánicos, Celdas de Carga,  Etc.)</v>
      </c>
      <c r="C36" s="870"/>
      <c r="D36" s="870"/>
      <c r="E36" s="870"/>
      <c r="F36" s="870"/>
      <c r="G36" s="870"/>
      <c r="H36" s="871"/>
      <c r="I36" s="267"/>
      <c r="J36" s="268"/>
      <c r="K36" s="269">
        <f>VLOOKUP(A36,EQUIPOS!A6:D163,4,FALSE)</f>
        <v>230150.50747481076</v>
      </c>
      <c r="L36" s="270"/>
      <c r="M36" s="336">
        <v>3.3333333330000001</v>
      </c>
      <c r="N36" s="272">
        <f>K36/M36</f>
        <v>69045.152249347739</v>
      </c>
    </row>
    <row r="37" spans="1:14">
      <c r="A37" s="113" t="s">
        <v>125</v>
      </c>
      <c r="B37" s="869" t="str">
        <f>VLOOKUP(A37,EQUIPOS!A7:D154,3,FALSE)</f>
        <v>Bomba para gato de tensionamiento</v>
      </c>
      <c r="C37" s="870"/>
      <c r="D37" s="870"/>
      <c r="E37" s="870"/>
      <c r="F37" s="870"/>
      <c r="G37" s="870"/>
      <c r="H37" s="871"/>
      <c r="I37" s="421"/>
      <c r="J37" s="422"/>
      <c r="K37" s="269">
        <f>VLOOKUP(A37,EQUIPOS!A7:D164,4,FALSE)</f>
        <v>78634.512829952873</v>
      </c>
      <c r="L37" s="335"/>
      <c r="M37" s="336">
        <v>0.1</v>
      </c>
      <c r="N37" s="272">
        <f>K37/M37</f>
        <v>786345.12829952873</v>
      </c>
    </row>
    <row r="38" spans="1:14">
      <c r="A38" s="113" t="s">
        <v>240</v>
      </c>
      <c r="B38" s="869" t="str">
        <f>VLOOKUP(A38,EQUIPOS!A8:D154,3,FALSE)</f>
        <v>Gato para tensionamiento, fuerza Max 200 ton, área de tensión 314 cm2.</v>
      </c>
      <c r="C38" s="870"/>
      <c r="D38" s="870"/>
      <c r="E38" s="870"/>
      <c r="F38" s="870"/>
      <c r="G38" s="870"/>
      <c r="H38" s="871"/>
      <c r="I38" s="328"/>
      <c r="J38" s="330"/>
      <c r="K38" s="269">
        <f>VLOOKUP(A38,EQUIPOS!A8:D165,4,FALSE)</f>
        <v>216506.57006266961</v>
      </c>
      <c r="L38" s="423"/>
      <c r="M38" s="424">
        <v>0.1</v>
      </c>
      <c r="N38" s="272">
        <f>K38/M38</f>
        <v>2165065.700626696</v>
      </c>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3020455.9811755726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07">
        <f>VLOOKUP(A60,TRANSPORTE!A2:D117,4,FALSE)</f>
        <v>7109.4757079498359</v>
      </c>
      <c r="M60" s="908"/>
      <c r="N60" s="287">
        <f>K60*L60</f>
        <v>106642.13561924754</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106642.13561924754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6101.0196361652497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3133199.1364309853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626639.82728619711</v>
      </c>
      <c r="M84" s="856"/>
      <c r="N84" s="51"/>
    </row>
    <row r="85" spans="1:14">
      <c r="B85" s="89" t="s">
        <v>973</v>
      </c>
      <c r="C85" s="90"/>
      <c r="D85" s="90"/>
      <c r="E85" s="90"/>
      <c r="F85" s="90"/>
      <c r="G85" s="90"/>
      <c r="H85" s="90"/>
      <c r="I85" s="87"/>
      <c r="J85" s="88"/>
      <c r="K85" s="304">
        <v>0.05</v>
      </c>
      <c r="L85" s="855">
        <f>N79*K85</f>
        <v>156659.95682154928</v>
      </c>
      <c r="M85" s="856"/>
      <c r="N85" s="51"/>
    </row>
    <row r="86" spans="1:14" ht="15.75" thickBot="1">
      <c r="B86" s="91" t="s">
        <v>974</v>
      </c>
      <c r="C86" s="92"/>
      <c r="D86" s="92"/>
      <c r="E86" s="92"/>
      <c r="F86" s="92"/>
      <c r="G86" s="92"/>
      <c r="H86" s="92"/>
      <c r="I86" s="93"/>
      <c r="J86" s="94"/>
      <c r="K86" s="305">
        <v>0.05</v>
      </c>
      <c r="L86" s="857">
        <f>N79*K86</f>
        <v>156659.95682154928</v>
      </c>
      <c r="M86" s="858"/>
      <c r="N86" s="51"/>
    </row>
    <row r="87" spans="1:14" ht="15.75" thickBot="1">
      <c r="B87" s="820" t="s">
        <v>953</v>
      </c>
      <c r="C87" s="821"/>
      <c r="D87" s="821"/>
      <c r="E87" s="821"/>
      <c r="F87" s="821"/>
      <c r="G87" s="821"/>
      <c r="H87" s="821"/>
      <c r="I87" s="821"/>
      <c r="J87" s="821"/>
      <c r="K87" s="821"/>
      <c r="L87" s="821"/>
      <c r="M87" s="822"/>
      <c r="N87" s="52">
        <f>L84+L85+L86</f>
        <v>939959.74092929554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4073158.8773602806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7"/>
      <c r="J36" s="268"/>
      <c r="K36" s="269">
        <f>VLOOKUP(A36,EQUIPOS!A6:D163,4,FALSE)</f>
        <v>3898.0687376668757</v>
      </c>
      <c r="L36" s="270"/>
      <c r="M36" s="336">
        <v>2</v>
      </c>
      <c r="N36" s="272">
        <f>K36/M36</f>
        <v>1949.0343688334378</v>
      </c>
    </row>
    <row r="37" spans="1:14">
      <c r="A37" s="113" t="s">
        <v>363</v>
      </c>
      <c r="B37" s="869" t="str">
        <f>VLOOKUP(A37,EQUIPOS!A7:D154,3,FALSE)</f>
        <v>Vibrador de concreto, Motor de 3 hp a 18.000 rpm Mangueras de 4 mt</v>
      </c>
      <c r="C37" s="870"/>
      <c r="D37" s="870"/>
      <c r="E37" s="870"/>
      <c r="F37" s="870"/>
      <c r="G37" s="870"/>
      <c r="H37" s="871"/>
      <c r="I37" s="421"/>
      <c r="J37" s="422"/>
      <c r="K37" s="269">
        <f>VLOOKUP(A37,EQUIPOS!A7:D164,4,FALSE)</f>
        <v>9847.6058993043061</v>
      </c>
      <c r="L37" s="335"/>
      <c r="M37" s="336">
        <v>2</v>
      </c>
      <c r="N37" s="272">
        <f>K37/M37</f>
        <v>4923.8029496521531</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1840.3608038400498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8713.1981223256407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77649.075089466744</v>
      </c>
      <c r="N48" s="272">
        <f>K48*M48</f>
        <v>357185.74541154702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8113.153160115462</v>
      </c>
      <c r="N49" s="272">
        <f>K49*M49</f>
        <v>8113.153160115462</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770957.65834555798</v>
      </c>
      <c r="N50" s="272">
        <f>K50*M50</f>
        <v>770957.65834555798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21077.00889510143</v>
      </c>
      <c r="N51" s="272">
        <f>K51*M51</f>
        <v>96954.240917466566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1233210.7978346869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7">
        <f>VLOOKUP(A60,TRANSPORTE!A2:D117,4,FALSE)</f>
        <v>988.51636113438963</v>
      </c>
      <c r="M60" s="908"/>
      <c r="N60" s="287">
        <f>K60*L60</f>
        <v>988.51636113438963</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988.51636113438963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36807.216076800993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1279719.7283949479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255943.94567898961</v>
      </c>
      <c r="M84" s="856"/>
      <c r="N84" s="51"/>
    </row>
    <row r="85" spans="1:14">
      <c r="B85" s="89" t="s">
        <v>973</v>
      </c>
      <c r="C85" s="90"/>
      <c r="D85" s="90"/>
      <c r="E85" s="90"/>
      <c r="F85" s="90"/>
      <c r="G85" s="90"/>
      <c r="H85" s="90"/>
      <c r="I85" s="87"/>
      <c r="J85" s="88"/>
      <c r="K85" s="304">
        <v>0.05</v>
      </c>
      <c r="L85" s="855">
        <f>N79*K85</f>
        <v>63985.986419747402</v>
      </c>
      <c r="M85" s="856"/>
      <c r="N85" s="51"/>
    </row>
    <row r="86" spans="1:14" ht="15.75" thickBot="1">
      <c r="B86" s="91" t="s">
        <v>974</v>
      </c>
      <c r="C86" s="92"/>
      <c r="D86" s="92"/>
      <c r="E86" s="92"/>
      <c r="F86" s="92"/>
      <c r="G86" s="92"/>
      <c r="H86" s="92"/>
      <c r="I86" s="93"/>
      <c r="J86" s="94"/>
      <c r="K86" s="305">
        <v>0.05</v>
      </c>
      <c r="L86" s="857">
        <f>N79*K86</f>
        <v>63985.986419747402</v>
      </c>
      <c r="M86" s="858"/>
      <c r="N86" s="51"/>
    </row>
    <row r="87" spans="1:14" ht="15.75" thickBot="1">
      <c r="B87" s="820" t="s">
        <v>953</v>
      </c>
      <c r="C87" s="821"/>
      <c r="D87" s="821"/>
      <c r="E87" s="821"/>
      <c r="F87" s="821"/>
      <c r="G87" s="821"/>
      <c r="H87" s="821"/>
      <c r="I87" s="821"/>
      <c r="J87" s="821"/>
      <c r="K87" s="821"/>
      <c r="L87" s="821"/>
      <c r="M87" s="822"/>
      <c r="N87" s="52">
        <f>L84+L85+L86</f>
        <v>383915.9185184844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1663635.6469134323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7"/>
      <c r="J36" s="268"/>
      <c r="K36" s="269">
        <f>VLOOKUP(A36,EQUIPOS!A6:D163,4,FALSE)</f>
        <v>3898.0687376668757</v>
      </c>
      <c r="L36" s="270"/>
      <c r="M36" s="336">
        <v>2</v>
      </c>
      <c r="N36" s="272">
        <f>K36/M36</f>
        <v>1949.0343688334378</v>
      </c>
    </row>
    <row r="37" spans="1:14">
      <c r="A37" s="113" t="s">
        <v>363</v>
      </c>
      <c r="B37" s="869" t="str">
        <f>VLOOKUP(A37,EQUIPOS!A7:D154,3,FALSE)</f>
        <v>Vibrador de concreto, Motor de 3 hp a 18.000 rpm Mangueras de 4 mt</v>
      </c>
      <c r="C37" s="870"/>
      <c r="D37" s="870"/>
      <c r="E37" s="870"/>
      <c r="F37" s="870"/>
      <c r="G37" s="870"/>
      <c r="H37" s="871"/>
      <c r="I37" s="421"/>
      <c r="J37" s="422"/>
      <c r="K37" s="269">
        <f>VLOOKUP(A37,EQUIPOS!A7:D164,4,FALSE)</f>
        <v>9847.6058993043061</v>
      </c>
      <c r="L37" s="335"/>
      <c r="M37" s="336">
        <v>2</v>
      </c>
      <c r="N37" s="272">
        <f>K37/M37</f>
        <v>4923.8029496521531</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1506.9662925450248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8379.8036110306166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77649.075089466744</v>
      </c>
      <c r="N48" s="272">
        <f>K48*M48</f>
        <v>357185.74541154702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8113.153160115462</v>
      </c>
      <c r="N49" s="272">
        <f>K49*M49</f>
        <v>8113.153160115462</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718523.1008797643</v>
      </c>
      <c r="N50" s="272">
        <f>K50*M50</f>
        <v>718523.1008797643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21077.00889510143</v>
      </c>
      <c r="N51" s="272">
        <f>K51*M51</f>
        <v>96954.240917466566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1180776.2403688934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7">
        <f>VLOOKUP(A60,TRANSPORTE!A2:D117,4,FALSE)</f>
        <v>988.51636113438963</v>
      </c>
      <c r="M60" s="908"/>
      <c r="N60" s="287">
        <f>K60*L60</f>
        <v>988.51636113438963</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988.51636113438963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30139.325850900495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1220283.8861919588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244056.77723839178</v>
      </c>
      <c r="M84" s="856"/>
      <c r="N84" s="51"/>
    </row>
    <row r="85" spans="1:14">
      <c r="B85" s="89" t="s">
        <v>973</v>
      </c>
      <c r="C85" s="90"/>
      <c r="D85" s="90"/>
      <c r="E85" s="90"/>
      <c r="F85" s="90"/>
      <c r="G85" s="90"/>
      <c r="H85" s="90"/>
      <c r="I85" s="87"/>
      <c r="J85" s="88"/>
      <c r="K85" s="304">
        <v>0.05</v>
      </c>
      <c r="L85" s="855">
        <f>N79*K85</f>
        <v>61014.194309597944</v>
      </c>
      <c r="M85" s="856"/>
      <c r="N85" s="51"/>
    </row>
    <row r="86" spans="1:14" ht="15.75" thickBot="1">
      <c r="B86" s="91" t="s">
        <v>974</v>
      </c>
      <c r="C86" s="92"/>
      <c r="D86" s="92"/>
      <c r="E86" s="92"/>
      <c r="F86" s="92"/>
      <c r="G86" s="92"/>
      <c r="H86" s="92"/>
      <c r="I86" s="93"/>
      <c r="J86" s="94"/>
      <c r="K86" s="305">
        <v>0.05</v>
      </c>
      <c r="L86" s="857">
        <f>N79*K86</f>
        <v>61014.194309597944</v>
      </c>
      <c r="M86" s="858"/>
      <c r="N86" s="51"/>
    </row>
    <row r="87" spans="1:14" ht="15.75" thickBot="1">
      <c r="B87" s="820" t="s">
        <v>953</v>
      </c>
      <c r="C87" s="821"/>
      <c r="D87" s="821"/>
      <c r="E87" s="821"/>
      <c r="F87" s="821"/>
      <c r="G87" s="821"/>
      <c r="H87" s="821"/>
      <c r="I87" s="821"/>
      <c r="J87" s="821"/>
      <c r="K87" s="821"/>
      <c r="L87" s="821"/>
      <c r="M87" s="822"/>
      <c r="N87" s="52">
        <f>L84+L85+L86</f>
        <v>366085.16585758765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1586369.0520495465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7"/>
      <c r="J36" s="268"/>
      <c r="K36" s="269">
        <f>VLOOKUP(A36,EQUIPOS!A6:D163,4,FALSE)</f>
        <v>3898.0687376668757</v>
      </c>
      <c r="L36" s="270"/>
      <c r="M36" s="336">
        <v>2</v>
      </c>
      <c r="N36" s="272">
        <f>K36/M36</f>
        <v>1949.0343688334378</v>
      </c>
    </row>
    <row r="37" spans="1:14">
      <c r="A37" s="113" t="s">
        <v>363</v>
      </c>
      <c r="B37" s="869" t="str">
        <f>VLOOKUP(A37,EQUIPOS!A7:D154,3,FALSE)</f>
        <v>Vibrador de concreto, Motor de 3 hp a 18.000 rpm Mangueras de 4 mt</v>
      </c>
      <c r="C37" s="870"/>
      <c r="D37" s="870"/>
      <c r="E37" s="870"/>
      <c r="F37" s="870"/>
      <c r="G37" s="870"/>
      <c r="H37" s="871"/>
      <c r="I37" s="421"/>
      <c r="J37" s="422"/>
      <c r="K37" s="269">
        <f>VLOOKUP(A37,EQUIPOS!A7:D164,4,FALSE)</f>
        <v>9847.6058993043061</v>
      </c>
      <c r="L37" s="335"/>
      <c r="M37" s="336">
        <v>2</v>
      </c>
      <c r="N37" s="272">
        <f>K37/M37</f>
        <v>4923.8029496521531</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1506.9662925450248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8379.8036110306166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608886.39406726928</v>
      </c>
      <c r="N48" s="272">
        <f>K48*M48</f>
        <v>608886.39406726928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8113.153160115462</v>
      </c>
      <c r="N49" s="272">
        <f>K49*M49</f>
        <v>8113.153160115462</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21077.00889510143</v>
      </c>
      <c r="N50" s="272">
        <f>K50*M50</f>
        <v>96954.240917466566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713953.78814485134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7">
        <f>VLOOKUP(A60,TRANSPORTE!A2:D117,4,FALSE)</f>
        <v>988.51636113438963</v>
      </c>
      <c r="M60" s="908"/>
      <c r="N60" s="287">
        <f>K60*L60</f>
        <v>988.51636113438963</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988.51636113438963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30139.325850900495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753461.43396791676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150692.28679358336</v>
      </c>
      <c r="M84" s="856"/>
      <c r="N84" s="51"/>
    </row>
    <row r="85" spans="1:14">
      <c r="B85" s="89" t="s">
        <v>973</v>
      </c>
      <c r="C85" s="90"/>
      <c r="D85" s="90"/>
      <c r="E85" s="90"/>
      <c r="F85" s="90"/>
      <c r="G85" s="90"/>
      <c r="H85" s="90"/>
      <c r="I85" s="87"/>
      <c r="J85" s="88"/>
      <c r="K85" s="304">
        <v>0.05</v>
      </c>
      <c r="L85" s="855">
        <f>N79*K85</f>
        <v>37673.071698395841</v>
      </c>
      <c r="M85" s="856"/>
      <c r="N85" s="51"/>
    </row>
    <row r="86" spans="1:14" ht="15.75" thickBot="1">
      <c r="B86" s="91" t="s">
        <v>974</v>
      </c>
      <c r="C86" s="92"/>
      <c r="D86" s="92"/>
      <c r="E86" s="92"/>
      <c r="F86" s="92"/>
      <c r="G86" s="92"/>
      <c r="H86" s="92"/>
      <c r="I86" s="93"/>
      <c r="J86" s="94"/>
      <c r="K86" s="305">
        <v>0.05</v>
      </c>
      <c r="L86" s="857">
        <f>N79*K86</f>
        <v>37673.071698395841</v>
      </c>
      <c r="M86" s="858"/>
      <c r="N86" s="51"/>
    </row>
    <row r="87" spans="1:14" ht="15.75" thickBot="1">
      <c r="B87" s="820" t="s">
        <v>953</v>
      </c>
      <c r="C87" s="821"/>
      <c r="D87" s="821"/>
      <c r="E87" s="821"/>
      <c r="F87" s="821"/>
      <c r="G87" s="821"/>
      <c r="H87" s="821"/>
      <c r="I87" s="821"/>
      <c r="J87" s="821"/>
      <c r="K87" s="821"/>
      <c r="L87" s="821"/>
      <c r="M87" s="822"/>
      <c r="N87" s="52">
        <f>L84+L85+L86</f>
        <v>226038.43019037502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979499.86415829184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7"/>
      <c r="J36" s="268"/>
      <c r="K36" s="269">
        <f>VLOOKUP(A36,EQUIPOS!A6:D163,4,FALSE)</f>
        <v>3898.0687376668757</v>
      </c>
      <c r="L36" s="270"/>
      <c r="M36" s="336">
        <v>2</v>
      </c>
      <c r="N36" s="272">
        <f>K36/M36</f>
        <v>1949.0343688334378</v>
      </c>
    </row>
    <row r="37" spans="1:14">
      <c r="A37" s="113" t="s">
        <v>363</v>
      </c>
      <c r="B37" s="869" t="str">
        <f>VLOOKUP(A37,EQUIPOS!A7:D154,3,FALSE)</f>
        <v>Vibrador de concreto, Motor de 3 hp a 18.000 rpm Mangueras de 4 mt</v>
      </c>
      <c r="C37" s="870"/>
      <c r="D37" s="870"/>
      <c r="E37" s="870"/>
      <c r="F37" s="870"/>
      <c r="G37" s="870"/>
      <c r="H37" s="871"/>
      <c r="I37" s="421"/>
      <c r="J37" s="422"/>
      <c r="K37" s="269">
        <f>VLOOKUP(A37,EQUIPOS!A7:D164,4,FALSE)</f>
        <v>9847.6058993043061</v>
      </c>
      <c r="L37" s="335"/>
      <c r="M37" s="336">
        <v>2</v>
      </c>
      <c r="N37" s="272">
        <f>K37/M37</f>
        <v>4923.8029496521531</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1506.9662925450248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8379.8036110306166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556299.63179025415</v>
      </c>
      <c r="N48" s="272">
        <f>K48*M48</f>
        <v>556299.63179025415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8113.153160115462</v>
      </c>
      <c r="N49" s="272">
        <f>K49*M49</f>
        <v>8113.153160115462</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9611.2861674258547</v>
      </c>
      <c r="N50" s="272">
        <f>K50*M50</f>
        <v>44211.916370158928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0" t="s">
        <v>953</v>
      </c>
      <c r="C55" s="821"/>
      <c r="D55" s="821"/>
      <c r="E55" s="821"/>
      <c r="F55" s="821"/>
      <c r="G55" s="821"/>
      <c r="H55" s="821"/>
      <c r="I55" s="821"/>
      <c r="J55" s="821"/>
      <c r="K55" s="821"/>
      <c r="L55" s="821"/>
      <c r="M55" s="822"/>
      <c r="N55" s="394">
        <f>SUM(N48:N54)</f>
        <v>608624.70132052852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7">
        <f>VLOOKUP(A60,TRANSPORTE!A2:D117,4,FALSE)</f>
        <v>988.51636113438963</v>
      </c>
      <c r="M60" s="908"/>
      <c r="N60" s="287">
        <f>K60*L60</f>
        <v>988.51636113438963</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988.51636113438963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30139.325850900495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648132.34714359394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129626.46942871879</v>
      </c>
      <c r="M84" s="856"/>
      <c r="N84" s="51"/>
    </row>
    <row r="85" spans="1:14">
      <c r="B85" s="89" t="s">
        <v>973</v>
      </c>
      <c r="C85" s="90"/>
      <c r="D85" s="90"/>
      <c r="E85" s="90"/>
      <c r="F85" s="90"/>
      <c r="G85" s="90"/>
      <c r="H85" s="90"/>
      <c r="I85" s="87"/>
      <c r="J85" s="88"/>
      <c r="K85" s="304">
        <v>0.05</v>
      </c>
      <c r="L85" s="855">
        <f>N79*K85</f>
        <v>32406.617357179697</v>
      </c>
      <c r="M85" s="856"/>
      <c r="N85" s="51"/>
    </row>
    <row r="86" spans="1:14" ht="15.75" thickBot="1">
      <c r="B86" s="91" t="s">
        <v>974</v>
      </c>
      <c r="C86" s="92"/>
      <c r="D86" s="92"/>
      <c r="E86" s="92"/>
      <c r="F86" s="92"/>
      <c r="G86" s="92"/>
      <c r="H86" s="92"/>
      <c r="I86" s="93"/>
      <c r="J86" s="94"/>
      <c r="K86" s="305">
        <v>0.05</v>
      </c>
      <c r="L86" s="857">
        <f>N79*K86</f>
        <v>32406.617357179697</v>
      </c>
      <c r="M86" s="858"/>
      <c r="N86" s="51"/>
    </row>
    <row r="87" spans="1:14" ht="15.75" thickBot="1">
      <c r="B87" s="820" t="s">
        <v>953</v>
      </c>
      <c r="C87" s="821"/>
      <c r="D87" s="821"/>
      <c r="E87" s="821"/>
      <c r="F87" s="821"/>
      <c r="G87" s="821"/>
      <c r="H87" s="821"/>
      <c r="I87" s="821"/>
      <c r="J87" s="821"/>
      <c r="K87" s="821"/>
      <c r="L87" s="821"/>
      <c r="M87" s="822"/>
      <c r="N87" s="52">
        <f>L84+L85+L86</f>
        <v>194439.70414307818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842572.05128667213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7"/>
      <c r="J36" s="268"/>
      <c r="K36" s="269">
        <f>VLOOKUP(A36,EQUIPOS!A6:D163,4,FALSE)</f>
        <v>10083.134543088971</v>
      </c>
      <c r="L36" s="270"/>
      <c r="M36" s="336">
        <v>1</v>
      </c>
      <c r="N36" s="272">
        <f>K36/M36</f>
        <v>10083.134543088971</v>
      </c>
    </row>
    <row r="37" spans="1:14">
      <c r="A37" s="113" t="s">
        <v>363</v>
      </c>
      <c r="B37" s="869" t="str">
        <f>VLOOKUP(A37,EQUIPOS!A7:D154,3,FALSE)</f>
        <v>Vibrador de concreto, Motor de 3 hp a 18.000 rpm Mangueras de 4 mt</v>
      </c>
      <c r="C37" s="870"/>
      <c r="D37" s="870"/>
      <c r="E37" s="870"/>
      <c r="F37" s="870"/>
      <c r="G37" s="870"/>
      <c r="H37" s="871"/>
      <c r="I37" s="421"/>
      <c r="J37" s="422"/>
      <c r="K37" s="269">
        <f>VLOOKUP(A37,EQUIPOS!A7:D164,4,FALSE)</f>
        <v>9847.6058993043061</v>
      </c>
      <c r="L37" s="335"/>
      <c r="M37" s="336">
        <v>1</v>
      </c>
      <c r="N37" s="272">
        <f>K37/M37</f>
        <v>9847.6058993043061</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N81*M41</f>
        <v>3796.3137725900497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23727.054214983324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88347.058842892904</v>
      </c>
      <c r="N48" s="272">
        <f>K48*M48</f>
        <v>83929.70590074826</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78.340711658105462</v>
      </c>
      <c r="N49" s="272">
        <f>K49*M49</f>
        <v>13317.920981877929</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67112.249371451573</v>
      </c>
      <c r="N50" s="272">
        <f>K50*M50</f>
        <v>36911.737154298367</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555.1683395471963</v>
      </c>
      <c r="N51" s="272">
        <f>K51*M51</f>
        <v>166550.5018641589</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9611.2861674258547</v>
      </c>
      <c r="N52" s="272">
        <f>K52*M52</f>
        <v>29794.987119020152</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0" t="s">
        <v>953</v>
      </c>
      <c r="C59" s="821"/>
      <c r="D59" s="821"/>
      <c r="E59" s="821"/>
      <c r="F59" s="821"/>
      <c r="G59" s="821"/>
      <c r="H59" s="821"/>
      <c r="I59" s="821"/>
      <c r="J59" s="821"/>
      <c r="K59" s="821"/>
      <c r="L59" s="821"/>
      <c r="M59" s="822"/>
      <c r="N59" s="394">
        <f>SUM(N48:N58)</f>
        <v>330504.85302010359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07">
        <f>VLOOKUP(A64,TRANSPORTE!A2:D117,4,FALSE)</f>
        <v>1540.7830144748382</v>
      </c>
      <c r="M64" s="908"/>
      <c r="N64" s="287">
        <f>K64*L64</f>
        <v>847.43065796116105</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07">
        <f>VLOOKUP(A65,TRANSPORTE!A3:D117,4,FALSE)</f>
        <v>988.51636113438963</v>
      </c>
      <c r="M65" s="908"/>
      <c r="N65" s="287">
        <f>K65*L65</f>
        <v>939.09054307767008</v>
      </c>
    </row>
    <row r="66" spans="1:15">
      <c r="B66" s="46"/>
      <c r="C66" s="47"/>
      <c r="D66" s="47"/>
      <c r="E66" s="47"/>
      <c r="F66" s="47"/>
      <c r="G66" s="47"/>
      <c r="H66" s="311"/>
      <c r="I66" s="279"/>
      <c r="J66" s="286"/>
      <c r="K66" s="279"/>
      <c r="L66" s="907"/>
      <c r="M66" s="908"/>
      <c r="N66" s="287"/>
    </row>
    <row r="67" spans="1:15">
      <c r="B67" s="46"/>
      <c r="C67" s="47"/>
      <c r="D67" s="47"/>
      <c r="E67" s="47"/>
      <c r="F67" s="47"/>
      <c r="G67" s="47"/>
      <c r="H67" s="311"/>
      <c r="I67" s="279"/>
      <c r="J67" s="286"/>
      <c r="K67" s="279"/>
      <c r="L67" s="907"/>
      <c r="M67" s="90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1786.5212010388311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75926.27545180099</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N43+N59+N70+N81</f>
        <v>431944.70388792676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86388.940777585362</v>
      </c>
      <c r="M88" s="856"/>
      <c r="N88" s="51"/>
    </row>
    <row r="89" spans="1:14">
      <c r="B89" s="89" t="s">
        <v>973</v>
      </c>
      <c r="C89" s="90"/>
      <c r="D89" s="90"/>
      <c r="E89" s="90"/>
      <c r="F89" s="90"/>
      <c r="G89" s="90"/>
      <c r="H89" s="90"/>
      <c r="I89" s="87"/>
      <c r="J89" s="88"/>
      <c r="K89" s="304">
        <v>0.05</v>
      </c>
      <c r="L89" s="855">
        <f>N83*K89</f>
        <v>21597.23519439634</v>
      </c>
      <c r="M89" s="856"/>
      <c r="N89" s="51"/>
    </row>
    <row r="90" spans="1:14" ht="15.75" thickBot="1">
      <c r="B90" s="91" t="s">
        <v>974</v>
      </c>
      <c r="C90" s="92"/>
      <c r="D90" s="92"/>
      <c r="E90" s="92"/>
      <c r="F90" s="92"/>
      <c r="G90" s="92"/>
      <c r="H90" s="92"/>
      <c r="I90" s="93"/>
      <c r="J90" s="94"/>
      <c r="K90" s="305">
        <v>0.05</v>
      </c>
      <c r="L90" s="857">
        <f>N83*K90</f>
        <v>21597.23519439634</v>
      </c>
      <c r="M90" s="858"/>
      <c r="N90" s="51"/>
    </row>
    <row r="91" spans="1:14" ht="15.75" thickBot="1">
      <c r="B91" s="820" t="s">
        <v>953</v>
      </c>
      <c r="C91" s="821"/>
      <c r="D91" s="821"/>
      <c r="E91" s="821"/>
      <c r="F91" s="821"/>
      <c r="G91" s="821"/>
      <c r="H91" s="821"/>
      <c r="I91" s="821"/>
      <c r="J91" s="821"/>
      <c r="K91" s="821"/>
      <c r="L91" s="821"/>
      <c r="M91" s="822"/>
      <c r="N91" s="52">
        <f>L88+L89+L90</f>
        <v>129583.41116637805</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561528.11505430483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0"/>
      <c r="K123" s="970"/>
      <c r="L123" s="970"/>
      <c r="M123" s="970"/>
      <c r="N123" s="971"/>
    </row>
    <row r="124" spans="2:14" ht="15.75" thickBot="1">
      <c r="B124" s="419" t="s">
        <v>2221</v>
      </c>
      <c r="C124" s="420"/>
      <c r="D124" s="420"/>
      <c r="E124" s="259"/>
      <c r="F124" s="259"/>
      <c r="G124" s="259"/>
      <c r="H124" s="259"/>
      <c r="I124" s="259"/>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7"/>
      <c r="J36" s="268"/>
      <c r="K36" s="269">
        <f>VLOOKUP(A36,EQUIPOS!A6:D163,4,FALSE)</f>
        <v>10083.134543088971</v>
      </c>
      <c r="L36" s="270"/>
      <c r="M36" s="336">
        <v>1</v>
      </c>
      <c r="N36" s="272">
        <f>K36/M36</f>
        <v>10083.134543088971</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N81*M41</f>
        <v>3796.3137725900497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13879.448315679019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88347.058842892904</v>
      </c>
      <c r="N48" s="272">
        <f>K48*M48</f>
        <v>74211.52942803003</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78.340711658105462</v>
      </c>
      <c r="N49" s="272">
        <f>K49*M49</f>
        <v>14493.03165674951</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67112.249371451573</v>
      </c>
      <c r="N50" s="272">
        <f>K50*M50</f>
        <v>42280.717104014489</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555.1683395471963</v>
      </c>
      <c r="N51" s="272">
        <f>K51*M51</f>
        <v>144343.76828227105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0" t="s">
        <v>953</v>
      </c>
      <c r="C59" s="821"/>
      <c r="D59" s="821"/>
      <c r="E59" s="821"/>
      <c r="F59" s="821"/>
      <c r="G59" s="821"/>
      <c r="H59" s="821"/>
      <c r="I59" s="821"/>
      <c r="J59" s="821"/>
      <c r="K59" s="821"/>
      <c r="L59" s="821"/>
      <c r="M59" s="822"/>
      <c r="N59" s="394">
        <f>SUM(N48:N58)</f>
        <v>275329.04647106508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07">
        <f>VLOOKUP(A64,TRANSPORTE!A2:D117,4,FALSE)</f>
        <v>1540.7830144748382</v>
      </c>
      <c r="M64" s="908"/>
      <c r="N64" s="287">
        <f>K64*L64</f>
        <v>970.69329911914804</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07">
        <f>VLOOKUP(A65,TRANSPORTE!A3:D117,4,FALSE)</f>
        <v>988.51636113438963</v>
      </c>
      <c r="M65" s="908"/>
      <c r="N65" s="287">
        <f>K65*L65</f>
        <v>830.35374335288725</v>
      </c>
    </row>
    <row r="66" spans="1:15">
      <c r="B66" s="46"/>
      <c r="C66" s="47"/>
      <c r="D66" s="47"/>
      <c r="E66" s="47"/>
      <c r="F66" s="47"/>
      <c r="G66" s="47"/>
      <c r="H66" s="311"/>
      <c r="I66" s="279"/>
      <c r="J66" s="286"/>
      <c r="K66" s="279"/>
      <c r="L66" s="907"/>
      <c r="M66" s="908"/>
      <c r="N66" s="287"/>
    </row>
    <row r="67" spans="1:15">
      <c r="B67" s="46"/>
      <c r="C67" s="47"/>
      <c r="D67" s="47"/>
      <c r="E67" s="47"/>
      <c r="F67" s="47"/>
      <c r="G67" s="47"/>
      <c r="H67" s="311"/>
      <c r="I67" s="279"/>
      <c r="J67" s="286"/>
      <c r="K67" s="279"/>
      <c r="L67" s="907"/>
      <c r="M67" s="90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1801.0470424720352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75926.27545180099</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N43+N59+N70+N81</f>
        <v>366935.8172810172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73387.163456203445</v>
      </c>
      <c r="M88" s="856"/>
      <c r="N88" s="51"/>
    </row>
    <row r="89" spans="1:14">
      <c r="B89" s="89" t="s">
        <v>973</v>
      </c>
      <c r="C89" s="90"/>
      <c r="D89" s="90"/>
      <c r="E89" s="90"/>
      <c r="F89" s="90"/>
      <c r="G89" s="90"/>
      <c r="H89" s="90"/>
      <c r="I89" s="87"/>
      <c r="J89" s="88"/>
      <c r="K89" s="304">
        <v>0.05</v>
      </c>
      <c r="L89" s="855">
        <f>N83*K89</f>
        <v>18346.790864050861</v>
      </c>
      <c r="M89" s="856"/>
      <c r="N89" s="51"/>
    </row>
    <row r="90" spans="1:14" ht="15.75" thickBot="1">
      <c r="B90" s="91" t="s">
        <v>974</v>
      </c>
      <c r="C90" s="92"/>
      <c r="D90" s="92"/>
      <c r="E90" s="92"/>
      <c r="F90" s="92"/>
      <c r="G90" s="92"/>
      <c r="H90" s="92"/>
      <c r="I90" s="93"/>
      <c r="J90" s="94"/>
      <c r="K90" s="305">
        <v>0.05</v>
      </c>
      <c r="L90" s="857">
        <f>N83*K90</f>
        <v>18346.790864050861</v>
      </c>
      <c r="M90" s="858"/>
      <c r="N90" s="51"/>
    </row>
    <row r="91" spans="1:14" ht="15.75" thickBot="1">
      <c r="B91" s="820" t="s">
        <v>953</v>
      </c>
      <c r="C91" s="821"/>
      <c r="D91" s="821"/>
      <c r="E91" s="821"/>
      <c r="F91" s="821"/>
      <c r="G91" s="821"/>
      <c r="H91" s="821"/>
      <c r="I91" s="821"/>
      <c r="J91" s="821"/>
      <c r="K91" s="821"/>
      <c r="L91" s="821"/>
      <c r="M91" s="822"/>
      <c r="N91" s="52">
        <f>L88+L89+L90</f>
        <v>110080.74518430515</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477016.56246532232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0"/>
      <c r="K123" s="970"/>
      <c r="L123" s="970"/>
      <c r="M123" s="970"/>
      <c r="N123" s="971"/>
    </row>
    <row r="124" spans="2:14" ht="15.75" thickBot="1">
      <c r="B124" s="419" t="s">
        <v>2221</v>
      </c>
      <c r="C124" s="420"/>
      <c r="D124" s="420"/>
      <c r="E124" s="259"/>
      <c r="F124" s="259"/>
      <c r="G124" s="259"/>
      <c r="H124" s="259"/>
      <c r="I124" s="259"/>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7"/>
      <c r="J36" s="268"/>
      <c r="K36" s="269">
        <f>VLOOKUP(A36,EQUIPOS!A6:D163,4,FALSE)</f>
        <v>10083.134543088971</v>
      </c>
      <c r="L36" s="270"/>
      <c r="M36" s="336">
        <v>1</v>
      </c>
      <c r="N36" s="272">
        <f>K36/M36</f>
        <v>10083.134543088971</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N81*M41</f>
        <v>3037.0510180720398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13120.18556116101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88347.058842892904</v>
      </c>
      <c r="N48" s="272">
        <f>K48*M48</f>
        <v>44526.917656818026</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78.340711658105462</v>
      </c>
      <c r="N49" s="272">
        <f>K49*M49</f>
        <v>8695.8189940497068</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66108.369109204141</v>
      </c>
      <c r="N50" s="272">
        <f>K50*M50</f>
        <v>26443.347643681656</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67112.249371451573</v>
      </c>
      <c r="N51" s="272">
        <f>K51*M51</f>
        <v>25368.430262408696</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555.1683395471963</v>
      </c>
      <c r="N52" s="272">
        <f>K52*M52</f>
        <v>86606.260969362629</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0" t="s">
        <v>953</v>
      </c>
      <c r="C59" s="821"/>
      <c r="D59" s="821"/>
      <c r="E59" s="821"/>
      <c r="F59" s="821"/>
      <c r="G59" s="821"/>
      <c r="H59" s="821"/>
      <c r="I59" s="821"/>
      <c r="J59" s="821"/>
      <c r="K59" s="821"/>
      <c r="L59" s="821"/>
      <c r="M59" s="822"/>
      <c r="N59" s="394">
        <f>SUM(N48:N58)</f>
        <v>191640.77552632074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07">
        <f>VLOOKUP(A64,TRANSPORTE!A2:D117,4,FALSE)</f>
        <v>1540.7830144748382</v>
      </c>
      <c r="M64" s="908"/>
      <c r="N64" s="287">
        <f>K64*L64</f>
        <v>582.41597947148887</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07">
        <f>VLOOKUP(A65,TRANSPORTE!A3:D117,4,FALSE)</f>
        <v>988.51636113438963</v>
      </c>
      <c r="M65" s="908"/>
      <c r="N65" s="287">
        <f>K65*L65</f>
        <v>498.21224601173236</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07">
        <f>VLOOKUP(A66,TRANSPORTE!A3:D117,4,FALSE)</f>
        <v>1540.7830144748382</v>
      </c>
      <c r="M66" s="908"/>
      <c r="N66" s="287">
        <f>K66*L66</f>
        <v>616.3132057899353</v>
      </c>
    </row>
    <row r="67" spans="1:15">
      <c r="B67" s="46"/>
      <c r="C67" s="47"/>
      <c r="D67" s="47"/>
      <c r="E67" s="47"/>
      <c r="F67" s="47"/>
      <c r="G67" s="47"/>
      <c r="H67" s="311"/>
      <c r="I67" s="279"/>
      <c r="J67" s="286"/>
      <c r="K67" s="279"/>
      <c r="L67" s="907"/>
      <c r="M67" s="90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1696.9414312731565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1">
        <f>SUM(N75:N80)</f>
        <v>60741.020361440795</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N43+N59+N70+N81</f>
        <v>267198.92288019572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53439.78457603915</v>
      </c>
      <c r="M88" s="856"/>
      <c r="N88" s="51"/>
    </row>
    <row r="89" spans="1:14">
      <c r="B89" s="89" t="s">
        <v>973</v>
      </c>
      <c r="C89" s="90"/>
      <c r="D89" s="90"/>
      <c r="E89" s="90"/>
      <c r="F89" s="90"/>
      <c r="G89" s="90"/>
      <c r="H89" s="90"/>
      <c r="I89" s="87"/>
      <c r="J89" s="88"/>
      <c r="K89" s="304">
        <v>0.05</v>
      </c>
      <c r="L89" s="855">
        <f>N83*K89</f>
        <v>13359.946144009788</v>
      </c>
      <c r="M89" s="856"/>
      <c r="N89" s="51"/>
    </row>
    <row r="90" spans="1:14" ht="15.75" thickBot="1">
      <c r="B90" s="91" t="s">
        <v>974</v>
      </c>
      <c r="C90" s="92"/>
      <c r="D90" s="92"/>
      <c r="E90" s="92"/>
      <c r="F90" s="92"/>
      <c r="G90" s="92"/>
      <c r="H90" s="92"/>
      <c r="I90" s="93"/>
      <c r="J90" s="94"/>
      <c r="K90" s="305">
        <v>0.05</v>
      </c>
      <c r="L90" s="857">
        <f>N83*K90</f>
        <v>13359.946144009788</v>
      </c>
      <c r="M90" s="858"/>
      <c r="N90" s="51"/>
    </row>
    <row r="91" spans="1:14" ht="15.75" thickBot="1">
      <c r="B91" s="820" t="s">
        <v>953</v>
      </c>
      <c r="C91" s="821"/>
      <c r="D91" s="821"/>
      <c r="E91" s="821"/>
      <c r="F91" s="821"/>
      <c r="G91" s="821"/>
      <c r="H91" s="821"/>
      <c r="I91" s="821"/>
      <c r="J91" s="821"/>
      <c r="K91" s="821"/>
      <c r="L91" s="821"/>
      <c r="M91" s="822"/>
      <c r="N91" s="52">
        <f>L88+L89+L90</f>
        <v>80159.67686405874</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347358.59974425449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0"/>
      <c r="K123" s="970"/>
      <c r="L123" s="970"/>
      <c r="M123" s="970"/>
      <c r="N123" s="971"/>
    </row>
    <row r="124" spans="2:14" ht="15.75" thickBot="1">
      <c r="B124" s="419" t="s">
        <v>2221</v>
      </c>
      <c r="C124" s="420"/>
      <c r="D124" s="420"/>
      <c r="E124" s="259"/>
      <c r="F124" s="259"/>
      <c r="G124" s="259"/>
      <c r="H124" s="259"/>
      <c r="I124" s="259"/>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363</v>
      </c>
      <c r="B36" s="869" t="str">
        <f>VLOOKUP(A36,EQUIPOS!A6:D154,3,FALSE)</f>
        <v>Vibrador de concreto, Motor de 3 hp a 18.000 rpm Mangueras de 4 mt</v>
      </c>
      <c r="C36" s="870"/>
      <c r="D36" s="870"/>
      <c r="E36" s="870"/>
      <c r="F36" s="870"/>
      <c r="G36" s="870"/>
      <c r="H36" s="871"/>
      <c r="I36" s="267"/>
      <c r="J36" s="268"/>
      <c r="K36" s="269">
        <f>VLOOKUP(A36,EQUIPOS!A6:D163,4,FALSE)</f>
        <v>9847.6058993043061</v>
      </c>
      <c r="L36" s="270"/>
      <c r="M36" s="336">
        <v>1</v>
      </c>
      <c r="N36" s="272">
        <f>K36/M36</f>
        <v>9847.6058993043061</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0.02</v>
      </c>
      <c r="N41" s="344">
        <f>N78*M41</f>
        <v>1732.1042859671059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11579.710185271411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3568.4417990871775</v>
      </c>
      <c r="N48" s="272">
        <f>K48*M48</f>
        <v>121726.68665046181</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36568.5537558375</v>
      </c>
      <c r="N49" s="272">
        <f>K49*M49</f>
        <v>5485.2830633756248</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556299.63179025415</v>
      </c>
      <c r="N50" s="272">
        <f>K50*M50</f>
        <v>70093.753605572027</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45012.334612700033</v>
      </c>
      <c r="N51" s="272">
        <f>K51*M51</f>
        <v>45012.334612700033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0" t="s">
        <v>953</v>
      </c>
      <c r="C56" s="821"/>
      <c r="D56" s="821"/>
      <c r="E56" s="821"/>
      <c r="F56" s="821"/>
      <c r="G56" s="821"/>
      <c r="H56" s="821"/>
      <c r="I56" s="821"/>
      <c r="J56" s="821"/>
      <c r="K56" s="821"/>
      <c r="L56" s="821"/>
      <c r="M56" s="822"/>
      <c r="N56" s="394">
        <f>SUM(N48:N55)</f>
        <v>242318.05793210951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07">
        <f>VLOOKUP(A61,TRANSPORTE!A3:D117,4,FALSE)</f>
        <v>988.51636113438963</v>
      </c>
      <c r="M61" s="908"/>
      <c r="N61" s="287">
        <f>K61*L61</f>
        <v>124.55306150293309</v>
      </c>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124.55306150293309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74"/>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1">
        <f>SUM(N72:N77)</f>
        <v>86605.214298355291</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340627.53547723911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68125.507095447829</v>
      </c>
      <c r="M85" s="856"/>
      <c r="N85" s="51"/>
    </row>
    <row r="86" spans="1:14">
      <c r="B86" s="89" t="s">
        <v>973</v>
      </c>
      <c r="C86" s="90"/>
      <c r="D86" s="90"/>
      <c r="E86" s="90"/>
      <c r="F86" s="90"/>
      <c r="G86" s="90"/>
      <c r="H86" s="90"/>
      <c r="I86" s="87"/>
      <c r="J86" s="88"/>
      <c r="K86" s="304">
        <v>0.05</v>
      </c>
      <c r="L86" s="855">
        <f>N80*K86</f>
        <v>17031.376773861957</v>
      </c>
      <c r="M86" s="856"/>
      <c r="N86" s="51"/>
    </row>
    <row r="87" spans="1:14" ht="15.75" thickBot="1">
      <c r="B87" s="91" t="s">
        <v>974</v>
      </c>
      <c r="C87" s="92"/>
      <c r="D87" s="92"/>
      <c r="E87" s="92"/>
      <c r="F87" s="92"/>
      <c r="G87" s="92"/>
      <c r="H87" s="92"/>
      <c r="I87" s="93"/>
      <c r="J87" s="94"/>
      <c r="K87" s="305">
        <v>0.05</v>
      </c>
      <c r="L87" s="857">
        <f>N80*K87</f>
        <v>17031.376773861957</v>
      </c>
      <c r="M87" s="858"/>
      <c r="N87" s="51"/>
    </row>
    <row r="88" spans="1:14" ht="15.75" thickBot="1">
      <c r="B88" s="820" t="s">
        <v>953</v>
      </c>
      <c r="C88" s="821"/>
      <c r="D88" s="821"/>
      <c r="E88" s="821"/>
      <c r="F88" s="821"/>
      <c r="G88" s="821"/>
      <c r="H88" s="821"/>
      <c r="I88" s="821"/>
      <c r="J88" s="821"/>
      <c r="K88" s="821"/>
      <c r="L88" s="821"/>
      <c r="M88" s="822"/>
      <c r="N88" s="52">
        <f>L85+L86+L87</f>
        <v>102188.26064317176</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8">
        <f>N80+N88</f>
        <v>442815.7961204109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0"/>
      <c r="K120" s="970"/>
      <c r="L120" s="970"/>
      <c r="M120" s="970"/>
      <c r="N120" s="971"/>
    </row>
    <row r="121" spans="2:14" ht="15.75" thickBot="1">
      <c r="B121" s="419" t="s">
        <v>2221</v>
      </c>
      <c r="C121" s="420"/>
      <c r="D121" s="420"/>
      <c r="E121" s="259"/>
      <c r="F121" s="259"/>
      <c r="G121" s="259"/>
      <c r="H121" s="259"/>
      <c r="I121" s="25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363</v>
      </c>
      <c r="B36" s="869" t="str">
        <f>VLOOKUP(A36,EQUIPOS!A6:D154,3,FALSE)</f>
        <v>Vibrador de concreto, Motor de 3 hp a 18.000 rpm Mangueras de 4 mt</v>
      </c>
      <c r="C36" s="870"/>
      <c r="D36" s="870"/>
      <c r="E36" s="870"/>
      <c r="F36" s="870"/>
      <c r="G36" s="870"/>
      <c r="H36" s="871"/>
      <c r="I36" s="267"/>
      <c r="J36" s="268"/>
      <c r="K36" s="269">
        <f>VLOOKUP(A36,EQUIPOS!A6:D163,4,FALSE)</f>
        <v>9847.6058993043061</v>
      </c>
      <c r="L36" s="270"/>
      <c r="M36" s="336">
        <v>1</v>
      </c>
      <c r="N36" s="272">
        <f>K36/M36</f>
        <v>9847.6058993043061</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0.02</v>
      </c>
      <c r="N41" s="344">
        <f>N78*M41</f>
        <v>1732.1042859671059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11579.710185271411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3568.4417990871775</v>
      </c>
      <c r="N48" s="272">
        <f>K48*M48</f>
        <v>121726.68665046181</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36568.5537558375</v>
      </c>
      <c r="N49" s="272">
        <f>K49*M49</f>
        <v>5485.2830633756248</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608886.39406726928</v>
      </c>
      <c r="N50" s="272">
        <f>K50*M50</f>
        <v>76719.685652475935</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45012.334612700033</v>
      </c>
      <c r="N51" s="272">
        <f>K51*M51</f>
        <v>45012.334612700033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0" t="s">
        <v>953</v>
      </c>
      <c r="C56" s="821"/>
      <c r="D56" s="821"/>
      <c r="E56" s="821"/>
      <c r="F56" s="821"/>
      <c r="G56" s="821"/>
      <c r="H56" s="821"/>
      <c r="I56" s="821"/>
      <c r="J56" s="821"/>
      <c r="K56" s="821"/>
      <c r="L56" s="821"/>
      <c r="M56" s="822"/>
      <c r="N56" s="394">
        <f>SUM(N48:N55)</f>
        <v>248943.98997901339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07">
        <f>VLOOKUP(A61,TRANSPORTE!A3:D117,4,FALSE)</f>
        <v>988.51636113438963</v>
      </c>
      <c r="M61" s="908"/>
      <c r="N61" s="287">
        <f>K61*L61</f>
        <v>124.55306150293309</v>
      </c>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124.55306150293309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74"/>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97"/>
      <c r="I77" s="126"/>
      <c r="J77" s="126"/>
      <c r="K77" s="126"/>
      <c r="L77" s="910"/>
      <c r="M77" s="910"/>
      <c r="N77" s="127"/>
    </row>
    <row r="78" spans="1:15" ht="15.75" thickBot="1">
      <c r="B78" s="909" t="s">
        <v>953</v>
      </c>
      <c r="C78" s="863"/>
      <c r="D78" s="863"/>
      <c r="E78" s="863"/>
      <c r="F78" s="863"/>
      <c r="G78" s="863"/>
      <c r="H78" s="863"/>
      <c r="I78" s="863"/>
      <c r="J78" s="863"/>
      <c r="K78" s="863"/>
      <c r="L78" s="863"/>
      <c r="M78" s="864"/>
      <c r="N78" s="460">
        <f>SUM(N72:N77)</f>
        <v>86605.214298355291</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347253.46752414299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69450.693504828596</v>
      </c>
      <c r="M85" s="856"/>
      <c r="N85" s="51"/>
    </row>
    <row r="86" spans="1:14">
      <c r="B86" s="89" t="s">
        <v>973</v>
      </c>
      <c r="C86" s="90"/>
      <c r="D86" s="90"/>
      <c r="E86" s="90"/>
      <c r="F86" s="90"/>
      <c r="G86" s="90"/>
      <c r="H86" s="90"/>
      <c r="I86" s="87"/>
      <c r="J86" s="88"/>
      <c r="K86" s="304">
        <v>0.05</v>
      </c>
      <c r="L86" s="855">
        <f>N80*K86</f>
        <v>17362.673376207149</v>
      </c>
      <c r="M86" s="856"/>
      <c r="N86" s="51"/>
    </row>
    <row r="87" spans="1:14" ht="15.75" thickBot="1">
      <c r="B87" s="91" t="s">
        <v>974</v>
      </c>
      <c r="C87" s="92"/>
      <c r="D87" s="92"/>
      <c r="E87" s="92"/>
      <c r="F87" s="92"/>
      <c r="G87" s="92"/>
      <c r="H87" s="92"/>
      <c r="I87" s="93"/>
      <c r="J87" s="94"/>
      <c r="K87" s="305">
        <v>0.05</v>
      </c>
      <c r="L87" s="857">
        <f>N80*K87</f>
        <v>17362.673376207149</v>
      </c>
      <c r="M87" s="858"/>
      <c r="N87" s="51"/>
    </row>
    <row r="88" spans="1:14" ht="15.75" thickBot="1">
      <c r="B88" s="820" t="s">
        <v>953</v>
      </c>
      <c r="C88" s="821"/>
      <c r="D88" s="821"/>
      <c r="E88" s="821"/>
      <c r="F88" s="821"/>
      <c r="G88" s="821"/>
      <c r="H88" s="821"/>
      <c r="I88" s="821"/>
      <c r="J88" s="821"/>
      <c r="K88" s="821"/>
      <c r="L88" s="821"/>
      <c r="M88" s="822"/>
      <c r="N88" s="52">
        <f>L85+L86+L87</f>
        <v>104176.0402572429</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8">
        <f>N80+N88</f>
        <v>451429.50778138591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0"/>
      <c r="K120" s="970"/>
      <c r="L120" s="970"/>
      <c r="M120" s="970"/>
      <c r="N120" s="971"/>
    </row>
    <row r="121" spans="2:14" ht="15.75" thickBot="1">
      <c r="B121" s="419" t="s">
        <v>2221</v>
      </c>
      <c r="C121" s="420"/>
      <c r="D121" s="420"/>
      <c r="E121" s="259"/>
      <c r="F121" s="259"/>
      <c r="G121" s="259"/>
      <c r="H121" s="259"/>
      <c r="I121" s="25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156</v>
      </c>
      <c r="B36" s="869" t="str">
        <f>VLOOKUP(A36,EQUIPOS!A6:D154,3,FALSE)</f>
        <v>Cizalla manual de 90 cm.</v>
      </c>
      <c r="C36" s="870"/>
      <c r="D36" s="870"/>
      <c r="E36" s="870"/>
      <c r="F36" s="870"/>
      <c r="G36" s="870"/>
      <c r="H36" s="871"/>
      <c r="I36" s="267"/>
      <c r="J36" s="268"/>
      <c r="K36" s="269">
        <f>VLOOKUP(A36,EQUIPOS!A6:D163,4,FALSE)</f>
        <v>1510.7281056957077</v>
      </c>
      <c r="L36" s="270"/>
      <c r="M36" s="336">
        <v>37.5</v>
      </c>
      <c r="N36" s="272">
        <f>K36/M36</f>
        <v>40.286082818552202</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0.02</v>
      </c>
      <c r="N41" s="344">
        <f>N78*M41</f>
        <v>16.927673861440798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57.213756679992997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3568.4417990871775</v>
      </c>
      <c r="N48" s="272">
        <f>K48*M48</f>
        <v>3746.8638890415364</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4711.7851550480855</v>
      </c>
      <c r="N49" s="272">
        <f>K49*M49</f>
        <v>141.35355465144255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0" t="s">
        <v>953</v>
      </c>
      <c r="C56" s="821"/>
      <c r="D56" s="821"/>
      <c r="E56" s="821"/>
      <c r="F56" s="821"/>
      <c r="G56" s="821"/>
      <c r="H56" s="821"/>
      <c r="I56" s="821"/>
      <c r="J56" s="821"/>
      <c r="K56" s="821"/>
      <c r="L56" s="821"/>
      <c r="M56" s="822"/>
      <c r="N56" s="394">
        <f>SUM(N48:N55)</f>
        <v>3888.217443692979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7">
        <f>VLOOKUP(A61,TRANSPORTE!A3:D117,4,FALSE)</f>
        <v>0.31951889393206562</v>
      </c>
      <c r="M61" s="908"/>
      <c r="N61" s="287">
        <f>K61*L61</f>
        <v>0.33549483862866891</v>
      </c>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0.33549483862866891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1">
        <f>SUM(N72:N77)</f>
        <v>846.38369307203993</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4792.1503882836405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958.43007765672814</v>
      </c>
      <c r="M85" s="856"/>
      <c r="N85" s="51"/>
    </row>
    <row r="86" spans="1:14">
      <c r="B86" s="89" t="s">
        <v>973</v>
      </c>
      <c r="C86" s="90"/>
      <c r="D86" s="90"/>
      <c r="E86" s="90"/>
      <c r="F86" s="90"/>
      <c r="G86" s="90"/>
      <c r="H86" s="90"/>
      <c r="I86" s="87"/>
      <c r="J86" s="88"/>
      <c r="K86" s="304">
        <v>0.05</v>
      </c>
      <c r="L86" s="855">
        <f>N80*K86</f>
        <v>239.60751941418204</v>
      </c>
      <c r="M86" s="856"/>
      <c r="N86" s="51"/>
    </row>
    <row r="87" spans="1:14" ht="15.75" thickBot="1">
      <c r="B87" s="91" t="s">
        <v>974</v>
      </c>
      <c r="C87" s="92"/>
      <c r="D87" s="92"/>
      <c r="E87" s="92"/>
      <c r="F87" s="92"/>
      <c r="G87" s="92"/>
      <c r="H87" s="92"/>
      <c r="I87" s="93"/>
      <c r="J87" s="94"/>
      <c r="K87" s="305">
        <v>0.05</v>
      </c>
      <c r="L87" s="857">
        <f>N80*K87</f>
        <v>239.60751941418204</v>
      </c>
      <c r="M87" s="858"/>
      <c r="N87" s="51"/>
    </row>
    <row r="88" spans="1:14" ht="15.75" thickBot="1">
      <c r="B88" s="820" t="s">
        <v>953</v>
      </c>
      <c r="C88" s="821"/>
      <c r="D88" s="821"/>
      <c r="E88" s="821"/>
      <c r="F88" s="821"/>
      <c r="G88" s="821"/>
      <c r="H88" s="821"/>
      <c r="I88" s="821"/>
      <c r="J88" s="821"/>
      <c r="K88" s="821"/>
      <c r="L88" s="821"/>
      <c r="M88" s="822"/>
      <c r="N88" s="52">
        <f>L85+L86+L87</f>
        <v>1437.6451164850921</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8">
        <f>N80+N88</f>
        <v>6229.7955047687328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0"/>
      <c r="K120" s="970"/>
      <c r="L120" s="970"/>
      <c r="M120" s="970"/>
      <c r="N120" s="971"/>
    </row>
    <row r="121" spans="2:14" ht="15.75" thickBot="1">
      <c r="B121" s="419" t="s">
        <v>2221</v>
      </c>
      <c r="C121" s="420"/>
      <c r="D121" s="420"/>
      <c r="E121" s="259"/>
      <c r="F121" s="259"/>
      <c r="G121" s="259"/>
      <c r="H121" s="259"/>
      <c r="I121" s="25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156</v>
      </c>
      <c r="B36" s="869" t="str">
        <f>VLOOKUP(A36,EQUIPOS!A6:D154,3,FALSE)</f>
        <v>Cizalla manual de 90 cm.</v>
      </c>
      <c r="C36" s="870"/>
      <c r="D36" s="870"/>
      <c r="E36" s="870"/>
      <c r="F36" s="870"/>
      <c r="G36" s="870"/>
      <c r="H36" s="871"/>
      <c r="I36" s="267"/>
      <c r="J36" s="268"/>
      <c r="K36" s="269">
        <f>VLOOKUP(A36,EQUIPOS!A6:D163,4,FALSE)</f>
        <v>1510.7281056957077</v>
      </c>
      <c r="L36" s="270"/>
      <c r="M36" s="336">
        <v>37.5</v>
      </c>
      <c r="N36" s="272">
        <f>K36/M36</f>
        <v>40.286082818552202</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0.02</v>
      </c>
      <c r="N41" s="344">
        <f>N78*M41</f>
        <v>16.927673861440798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57.213756679992997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4674.7021799415215</v>
      </c>
      <c r="N48" s="272">
        <f>K48*M48</f>
        <v>4908.4372889385977</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4711.7851550480855</v>
      </c>
      <c r="N49" s="272">
        <f>K49*M49</f>
        <v>141.35355465144255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0" t="s">
        <v>953</v>
      </c>
      <c r="C56" s="821"/>
      <c r="D56" s="821"/>
      <c r="E56" s="821"/>
      <c r="F56" s="821"/>
      <c r="G56" s="821"/>
      <c r="H56" s="821"/>
      <c r="I56" s="821"/>
      <c r="J56" s="821"/>
      <c r="K56" s="821"/>
      <c r="L56" s="821"/>
      <c r="M56" s="822"/>
      <c r="N56" s="394">
        <f>SUM(N48:N55)</f>
        <v>5049.7908435900399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7">
        <f>VLOOKUP(A61,TRANSPORTE!A3:D117,4,FALSE)</f>
        <v>0.31951889393206562</v>
      </c>
      <c r="M61" s="908"/>
      <c r="N61" s="287">
        <f>K61*L61</f>
        <v>0.33549483862866891</v>
      </c>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0.33549483862866891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1">
        <f>SUM(N72:N77)</f>
        <v>846.38369307203993</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5953.7237881807014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1190.7447576361403</v>
      </c>
      <c r="M85" s="856"/>
      <c r="N85" s="51"/>
    </row>
    <row r="86" spans="1:14">
      <c r="B86" s="89" t="s">
        <v>973</v>
      </c>
      <c r="C86" s="90"/>
      <c r="D86" s="90"/>
      <c r="E86" s="90"/>
      <c r="F86" s="90"/>
      <c r="G86" s="90"/>
      <c r="H86" s="90"/>
      <c r="I86" s="87"/>
      <c r="J86" s="88"/>
      <c r="K86" s="304">
        <v>0.05</v>
      </c>
      <c r="L86" s="855">
        <f>N80*K86</f>
        <v>297.68618940903508</v>
      </c>
      <c r="M86" s="856"/>
      <c r="N86" s="51"/>
    </row>
    <row r="87" spans="1:14" ht="15.75" thickBot="1">
      <c r="B87" s="91" t="s">
        <v>974</v>
      </c>
      <c r="C87" s="92"/>
      <c r="D87" s="92"/>
      <c r="E87" s="92"/>
      <c r="F87" s="92"/>
      <c r="G87" s="92"/>
      <c r="H87" s="92"/>
      <c r="I87" s="93"/>
      <c r="J87" s="94"/>
      <c r="K87" s="305">
        <v>0.05</v>
      </c>
      <c r="L87" s="857">
        <f>N80*K87</f>
        <v>297.68618940903508</v>
      </c>
      <c r="M87" s="858"/>
      <c r="N87" s="51"/>
    </row>
    <row r="88" spans="1:14" ht="15.75" thickBot="1">
      <c r="B88" s="820" t="s">
        <v>953</v>
      </c>
      <c r="C88" s="821"/>
      <c r="D88" s="821"/>
      <c r="E88" s="821"/>
      <c r="F88" s="821"/>
      <c r="G88" s="821"/>
      <c r="H88" s="821"/>
      <c r="I88" s="821"/>
      <c r="J88" s="821"/>
      <c r="K88" s="821"/>
      <c r="L88" s="821"/>
      <c r="M88" s="822"/>
      <c r="N88" s="52">
        <f>L85+L86+L87</f>
        <v>1786.1171364542104</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8">
        <f>N80+N88</f>
        <v>7739.840924634912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0"/>
      <c r="K120" s="970"/>
      <c r="L120" s="970"/>
      <c r="M120" s="970"/>
      <c r="N120" s="971"/>
    </row>
    <row r="121" spans="2:14" ht="15.75" thickBot="1">
      <c r="B121" s="419" t="s">
        <v>2221</v>
      </c>
      <c r="C121" s="420"/>
      <c r="D121" s="420"/>
      <c r="E121" s="259"/>
      <c r="F121" s="259"/>
      <c r="G121" s="259"/>
      <c r="H121" s="259"/>
      <c r="I121" s="25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123</v>
      </c>
      <c r="B36" s="869" t="str">
        <f>VLOOKUP(A36,EQUIPOS!A6:D154,3,FALSE)</f>
        <v>Bomba de inyección de lechada</v>
      </c>
      <c r="C36" s="870"/>
      <c r="D36" s="870"/>
      <c r="E36" s="870"/>
      <c r="F36" s="870"/>
      <c r="G36" s="870"/>
      <c r="H36" s="871"/>
      <c r="I36" s="267"/>
      <c r="J36" s="268"/>
      <c r="K36" s="269">
        <f>VLOOKUP(A36,EQUIPOS!A6:D163,4,FALSE)</f>
        <v>29158.167368418442</v>
      </c>
      <c r="L36" s="270"/>
      <c r="M36" s="336">
        <v>670</v>
      </c>
      <c r="N36" s="272">
        <f>K36/M36</f>
        <v>43.51965278868424</v>
      </c>
    </row>
    <row r="37" spans="1:14">
      <c r="A37" s="113" t="s">
        <v>125</v>
      </c>
      <c r="B37" s="869" t="str">
        <f>VLOOKUP(A37,EQUIPOS!A7:D154,3,FALSE)</f>
        <v>Bomba para gato de tensionamiento</v>
      </c>
      <c r="C37" s="870"/>
      <c r="D37" s="870"/>
      <c r="E37" s="870"/>
      <c r="F37" s="870"/>
      <c r="G37" s="870"/>
      <c r="H37" s="871"/>
      <c r="I37" s="421"/>
      <c r="J37" s="422"/>
      <c r="K37" s="269">
        <f>VLOOKUP(A37,EQUIPOS!A7:D164,4,FALSE)</f>
        <v>78634.512829952873</v>
      </c>
      <c r="L37" s="335"/>
      <c r="M37" s="336">
        <v>670</v>
      </c>
      <c r="N37" s="272">
        <f>K37/M37</f>
        <v>117.36494452231773</v>
      </c>
    </row>
    <row r="38" spans="1:14">
      <c r="A38" s="113" t="s">
        <v>240</v>
      </c>
      <c r="B38" s="869" t="str">
        <f>VLOOKUP(A38,EQUIPOS!A8:D154,3,FALSE)</f>
        <v>Gato para tensionamiento, fuerza Max 200 ton, área de tensión 314 cm2.</v>
      </c>
      <c r="C38" s="870"/>
      <c r="D38" s="870"/>
      <c r="E38" s="870"/>
      <c r="F38" s="870"/>
      <c r="G38" s="870"/>
      <c r="H38" s="871"/>
      <c r="I38" s="328"/>
      <c r="J38" s="330"/>
      <c r="K38" s="269">
        <f>VLOOKUP(A38,EQUIPOS!A8:D165,4,FALSE)</f>
        <v>216506.57006266961</v>
      </c>
      <c r="L38" s="423"/>
      <c r="M38" s="424">
        <v>670</v>
      </c>
      <c r="N38" s="272">
        <f>K38/M38</f>
        <v>323.14413442189493</v>
      </c>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0.02</v>
      </c>
      <c r="N41" s="344">
        <f>N78*M41</f>
        <v>6.9214099586390443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490.95014169153598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14751.556005221259</v>
      </c>
      <c r="N48" s="272">
        <f t="shared" ref="N48:N53" si="0">K48*M48</f>
        <v>59.006224020885035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27080.145714159684</v>
      </c>
      <c r="N49" s="272">
        <f t="shared" si="0"/>
        <v>108.32058285663874</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1692.159371815078</v>
      </c>
      <c r="N50" s="272">
        <f t="shared" si="0"/>
        <v>33.843187436301562</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5759.1614598944379</v>
      </c>
      <c r="N51" s="272">
        <f t="shared" si="0"/>
        <v>489.52872409102724</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110010.50392240644</v>
      </c>
      <c r="N52" s="272">
        <f t="shared" si="0"/>
        <v>110.01050392240644</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4711.7851550480855</v>
      </c>
      <c r="N53" s="272">
        <f t="shared" si="0"/>
        <v>94.235703100961715</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0" t="s">
        <v>953</v>
      </c>
      <c r="C56" s="821"/>
      <c r="D56" s="821"/>
      <c r="E56" s="821"/>
      <c r="F56" s="821"/>
      <c r="G56" s="821"/>
      <c r="H56" s="821"/>
      <c r="I56" s="821"/>
      <c r="J56" s="821"/>
      <c r="K56" s="821"/>
      <c r="L56" s="821"/>
      <c r="M56" s="822"/>
      <c r="N56" s="394">
        <f>SUM(N48:N55)</f>
        <v>894.9449254282207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B61" s="46"/>
      <c r="C61" s="317"/>
      <c r="D61" s="317"/>
      <c r="E61" s="317"/>
      <c r="F61" s="317"/>
      <c r="G61" s="31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97"/>
      <c r="I77" s="126"/>
      <c r="J77" s="126"/>
      <c r="K77" s="126"/>
      <c r="L77" s="910"/>
      <c r="M77" s="910"/>
      <c r="N77" s="127"/>
    </row>
    <row r="78" spans="1:15" ht="15.75" thickBot="1">
      <c r="B78" s="909" t="s">
        <v>953</v>
      </c>
      <c r="C78" s="863"/>
      <c r="D78" s="863"/>
      <c r="E78" s="863"/>
      <c r="F78" s="863"/>
      <c r="G78" s="863"/>
      <c r="H78" s="863"/>
      <c r="I78" s="863"/>
      <c r="J78" s="863"/>
      <c r="K78" s="863"/>
      <c r="L78" s="863"/>
      <c r="M78" s="864"/>
      <c r="N78" s="460">
        <f>SUM(N72:N77)</f>
        <v>346.07049793195222</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1731.9655650517088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346.39311301034178</v>
      </c>
      <c r="M85" s="856"/>
      <c r="N85" s="51"/>
    </row>
    <row r="86" spans="1:14">
      <c r="B86" s="89" t="s">
        <v>973</v>
      </c>
      <c r="C86" s="90"/>
      <c r="D86" s="90"/>
      <c r="E86" s="90"/>
      <c r="F86" s="90"/>
      <c r="G86" s="90"/>
      <c r="H86" s="90"/>
      <c r="I86" s="87"/>
      <c r="J86" s="88"/>
      <c r="K86" s="304">
        <v>0.05</v>
      </c>
      <c r="L86" s="855">
        <f>N80*K86</f>
        <v>86.598278252585445</v>
      </c>
      <c r="M86" s="856"/>
      <c r="N86" s="51"/>
    </row>
    <row r="87" spans="1:14" ht="15.75" thickBot="1">
      <c r="B87" s="91" t="s">
        <v>974</v>
      </c>
      <c r="C87" s="92"/>
      <c r="D87" s="92"/>
      <c r="E87" s="92"/>
      <c r="F87" s="92"/>
      <c r="G87" s="92"/>
      <c r="H87" s="92"/>
      <c r="I87" s="93"/>
      <c r="J87" s="94"/>
      <c r="K87" s="305">
        <v>0.05</v>
      </c>
      <c r="L87" s="857">
        <f>N80*K87</f>
        <v>86.598278252585445</v>
      </c>
      <c r="M87" s="858"/>
      <c r="N87" s="51"/>
    </row>
    <row r="88" spans="1:14" ht="15.75" thickBot="1">
      <c r="B88" s="820" t="s">
        <v>953</v>
      </c>
      <c r="C88" s="821"/>
      <c r="D88" s="821"/>
      <c r="E88" s="821"/>
      <c r="F88" s="821"/>
      <c r="G88" s="821"/>
      <c r="H88" s="821"/>
      <c r="I88" s="821"/>
      <c r="J88" s="821"/>
      <c r="K88" s="821"/>
      <c r="L88" s="821"/>
      <c r="M88" s="822"/>
      <c r="N88" s="52">
        <f>L85+L86+L87</f>
        <v>519.5896695155127</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8">
        <f>N80+N88</f>
        <v>2251.5552345672213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0"/>
      <c r="K120" s="970"/>
      <c r="L120" s="970"/>
      <c r="M120" s="970"/>
      <c r="N120" s="971"/>
    </row>
    <row r="121" spans="2:14" ht="15.75" thickBot="1">
      <c r="B121" s="419" t="s">
        <v>2221</v>
      </c>
      <c r="C121" s="420"/>
      <c r="D121" s="420"/>
      <c r="E121" s="259"/>
      <c r="F121" s="259"/>
      <c r="G121" s="259"/>
      <c r="H121" s="259"/>
      <c r="I121" s="25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123</v>
      </c>
      <c r="B36" s="869" t="str">
        <f>VLOOKUP(A36,EQUIPOS!A6:D154,3,FALSE)</f>
        <v>Bomba de inyección de lechada</v>
      </c>
      <c r="C36" s="870"/>
      <c r="D36" s="870"/>
      <c r="E36" s="870"/>
      <c r="F36" s="870"/>
      <c r="G36" s="870"/>
      <c r="H36" s="871"/>
      <c r="I36" s="267"/>
      <c r="J36" s="268"/>
      <c r="K36" s="269">
        <f>VLOOKUP(A36,EQUIPOS!A6:D163,4,FALSE)</f>
        <v>29158.167368418442</v>
      </c>
      <c r="L36" s="270"/>
      <c r="M36" s="336">
        <v>670</v>
      </c>
      <c r="N36" s="272">
        <f>K36/M36</f>
        <v>43.51965278868424</v>
      </c>
    </row>
    <row r="37" spans="1:14">
      <c r="A37" s="113" t="s">
        <v>125</v>
      </c>
      <c r="B37" s="869" t="str">
        <f>VLOOKUP(A37,EQUIPOS!A7:D154,3,FALSE)</f>
        <v>Bomba para gato de tensionamiento</v>
      </c>
      <c r="C37" s="870"/>
      <c r="D37" s="870"/>
      <c r="E37" s="870"/>
      <c r="F37" s="870"/>
      <c r="G37" s="870"/>
      <c r="H37" s="871"/>
      <c r="I37" s="421"/>
      <c r="J37" s="422"/>
      <c r="K37" s="269">
        <f>VLOOKUP(A37,EQUIPOS!A7:D164,4,FALSE)</f>
        <v>78634.512829952873</v>
      </c>
      <c r="L37" s="335"/>
      <c r="M37" s="336">
        <v>670</v>
      </c>
      <c r="N37" s="272">
        <f>K37/M37</f>
        <v>117.36494452231773</v>
      </c>
    </row>
    <row r="38" spans="1:14">
      <c r="A38" s="113" t="s">
        <v>240</v>
      </c>
      <c r="B38" s="869" t="str">
        <f>VLOOKUP(A38,EQUIPOS!A8:D154,3,FALSE)</f>
        <v>Gato para tensionamiento, fuerza Max 200 ton, área de tensión 314 cm2.</v>
      </c>
      <c r="C38" s="870"/>
      <c r="D38" s="870"/>
      <c r="E38" s="870"/>
      <c r="F38" s="870"/>
      <c r="G38" s="870"/>
      <c r="H38" s="871"/>
      <c r="I38" s="328"/>
      <c r="J38" s="330"/>
      <c r="K38" s="269">
        <f>VLOOKUP(A38,EQUIPOS!A8:D165,4,FALSE)</f>
        <v>216506.57006266961</v>
      </c>
      <c r="L38" s="423"/>
      <c r="M38" s="424">
        <v>670</v>
      </c>
      <c r="N38" s="272">
        <f>K38/M38</f>
        <v>323.14413442189493</v>
      </c>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0.02</v>
      </c>
      <c r="N41" s="344">
        <f>N78*M41</f>
        <v>6.9214099586390443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490.95014169153598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14751.556005221259</v>
      </c>
      <c r="N48" s="272">
        <f t="shared" ref="N48:N53" si="0">K48*M48</f>
        <v>59.006224020885035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27080.145714159684</v>
      </c>
      <c r="N49" s="272">
        <f t="shared" si="0"/>
        <v>108.32058285663874</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1692.159371815078</v>
      </c>
      <c r="N50" s="272">
        <f t="shared" si="0"/>
        <v>33.843187436301562</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5759.1614598944379</v>
      </c>
      <c r="N51" s="272">
        <f t="shared" si="0"/>
        <v>31848.162873216243</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110010.50392240644</v>
      </c>
      <c r="N52" s="272">
        <f t="shared" si="0"/>
        <v>110.01050392240644</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4711.7851550480855</v>
      </c>
      <c r="N53" s="272">
        <f t="shared" si="0"/>
        <v>94.235703100961715</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0" t="s">
        <v>953</v>
      </c>
      <c r="C56" s="821"/>
      <c r="D56" s="821"/>
      <c r="E56" s="821"/>
      <c r="F56" s="821"/>
      <c r="G56" s="821"/>
      <c r="H56" s="821"/>
      <c r="I56" s="821"/>
      <c r="J56" s="821"/>
      <c r="K56" s="821"/>
      <c r="L56" s="821"/>
      <c r="M56" s="822"/>
      <c r="N56" s="394">
        <f>SUM(N48:N55)</f>
        <v>32253.57907455344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B61" s="46"/>
      <c r="C61" s="317"/>
      <c r="D61" s="317"/>
      <c r="E61" s="317"/>
      <c r="F61" s="317"/>
      <c r="G61" s="31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1">
        <f>SUM(N72:N77)</f>
        <v>346.07049793195222</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33090.599714176926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6618.1199428353857</v>
      </c>
      <c r="M85" s="856"/>
      <c r="N85" s="51"/>
    </row>
    <row r="86" spans="1:14">
      <c r="B86" s="89" t="s">
        <v>973</v>
      </c>
      <c r="C86" s="90"/>
      <c r="D86" s="90"/>
      <c r="E86" s="90"/>
      <c r="F86" s="90"/>
      <c r="G86" s="90"/>
      <c r="H86" s="90"/>
      <c r="I86" s="87"/>
      <c r="J86" s="88"/>
      <c r="K86" s="304">
        <v>0.05</v>
      </c>
      <c r="L86" s="855">
        <f>N80*K86</f>
        <v>1654.5299857088464</v>
      </c>
      <c r="M86" s="856"/>
      <c r="N86" s="51"/>
    </row>
    <row r="87" spans="1:14" ht="15.75" thickBot="1">
      <c r="B87" s="91" t="s">
        <v>974</v>
      </c>
      <c r="C87" s="92"/>
      <c r="D87" s="92"/>
      <c r="E87" s="92"/>
      <c r="F87" s="92"/>
      <c r="G87" s="92"/>
      <c r="H87" s="92"/>
      <c r="I87" s="93"/>
      <c r="J87" s="94"/>
      <c r="K87" s="305">
        <v>0.05</v>
      </c>
      <c r="L87" s="857">
        <f>N80*K87</f>
        <v>1654.5299857088464</v>
      </c>
      <c r="M87" s="858"/>
      <c r="N87" s="51"/>
    </row>
    <row r="88" spans="1:14" ht="15.75" thickBot="1">
      <c r="B88" s="820" t="s">
        <v>953</v>
      </c>
      <c r="C88" s="821"/>
      <c r="D88" s="821"/>
      <c r="E88" s="821"/>
      <c r="F88" s="821"/>
      <c r="G88" s="821"/>
      <c r="H88" s="821"/>
      <c r="I88" s="821"/>
      <c r="J88" s="821"/>
      <c r="K88" s="821"/>
      <c r="L88" s="821"/>
      <c r="M88" s="822"/>
      <c r="N88" s="52">
        <f>L85+L86+L87</f>
        <v>9927.1799142530781</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8">
        <f>N80+N88</f>
        <v>43017.779628430006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0"/>
      <c r="K120" s="970"/>
      <c r="L120" s="970"/>
      <c r="M120" s="970"/>
      <c r="N120" s="971"/>
    </row>
    <row r="121" spans="2:14" ht="15.75" thickBot="1">
      <c r="B121" s="419" t="s">
        <v>2221</v>
      </c>
      <c r="C121" s="420"/>
      <c r="D121" s="420"/>
      <c r="E121" s="259"/>
      <c r="F121" s="259"/>
      <c r="G121" s="259"/>
      <c r="H121" s="259"/>
      <c r="I121" s="25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79" t="s">
        <v>933</v>
      </c>
      <c r="L1" s="931" t="s">
        <v>2198</v>
      </c>
      <c r="M1" s="932"/>
      <c r="N1" s="933"/>
    </row>
    <row r="2" spans="2:14">
      <c r="B2" s="915"/>
      <c r="C2" s="937" t="s">
        <v>934</v>
      </c>
      <c r="D2" s="938"/>
      <c r="E2" s="938"/>
      <c r="F2" s="938"/>
      <c r="G2" s="938"/>
      <c r="H2" s="938"/>
      <c r="I2" s="938"/>
      <c r="J2" s="939"/>
      <c r="K2" s="978"/>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78"/>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980" t="s">
        <v>945</v>
      </c>
      <c r="M30" s="797"/>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5" t="s">
        <v>948</v>
      </c>
      <c r="J35" s="892"/>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955"/>
      <c r="D41" s="955"/>
      <c r="E41" s="38"/>
      <c r="F41" s="39"/>
      <c r="G41" s="39"/>
      <c r="H41" s="40"/>
      <c r="I41" s="36"/>
      <c r="J41" s="37"/>
      <c r="K41" s="279"/>
      <c r="L41" s="276"/>
      <c r="M41" s="401">
        <v>0.01</v>
      </c>
      <c r="N41" s="344">
        <f>N78*M41</f>
        <v>19.5595296875</v>
      </c>
    </row>
    <row r="42" spans="1:14" ht="15.75" thickBot="1">
      <c r="B42" s="956"/>
      <c r="C42" s="957"/>
      <c r="D42" s="957"/>
      <c r="E42" s="957"/>
      <c r="F42" s="957"/>
      <c r="G42" s="957"/>
      <c r="H42" s="958"/>
      <c r="I42" s="879"/>
      <c r="J42" s="880"/>
      <c r="K42" s="41"/>
      <c r="L42" s="881"/>
      <c r="M42" s="959"/>
      <c r="N42" s="105"/>
    </row>
    <row r="43" spans="1:14" ht="15.75" thickBot="1">
      <c r="B43" s="820" t="s">
        <v>953</v>
      </c>
      <c r="C43" s="821"/>
      <c r="D43" s="821"/>
      <c r="E43" s="821"/>
      <c r="F43" s="821"/>
      <c r="G43" s="821"/>
      <c r="H43" s="821"/>
      <c r="I43" s="821"/>
      <c r="J43" s="821"/>
      <c r="K43" s="821"/>
      <c r="L43" s="821"/>
      <c r="M43" s="822"/>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395749.29647115665</v>
      </c>
      <c r="N48" s="272">
        <f>K48*M48</f>
        <v>395749.29647115665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0" t="s">
        <v>953</v>
      </c>
      <c r="C56" s="821"/>
      <c r="D56" s="821"/>
      <c r="E56" s="821"/>
      <c r="F56" s="821"/>
      <c r="G56" s="821"/>
      <c r="H56" s="821"/>
      <c r="I56" s="821"/>
      <c r="J56" s="821"/>
      <c r="K56" s="821"/>
      <c r="L56" s="821"/>
      <c r="M56" s="822"/>
      <c r="N56" s="394">
        <f>SUM(N48:N55)</f>
        <v>395749.29647115665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B61" s="46"/>
      <c r="C61" s="317"/>
      <c r="D61" s="317"/>
      <c r="E61" s="317"/>
      <c r="F61" s="317"/>
      <c r="G61" s="31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981"/>
      <c r="I71" s="73" t="s">
        <v>964</v>
      </c>
      <c r="J71" s="75" t="s">
        <v>1410</v>
      </c>
      <c r="K71" s="74" t="s">
        <v>966</v>
      </c>
      <c r="L71" s="861" t="s">
        <v>950</v>
      </c>
      <c r="M71" s="974"/>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80"/>
      <c r="I77" s="126"/>
      <c r="J77" s="126"/>
      <c r="K77" s="126"/>
      <c r="L77" s="982"/>
      <c r="M77" s="882"/>
      <c r="N77" s="127"/>
    </row>
    <row r="78" spans="1:15" ht="15.75" thickBot="1">
      <c r="B78" s="909" t="s">
        <v>953</v>
      </c>
      <c r="C78" s="863"/>
      <c r="D78" s="863"/>
      <c r="E78" s="863"/>
      <c r="F78" s="863"/>
      <c r="G78" s="863"/>
      <c r="H78" s="863"/>
      <c r="I78" s="863"/>
      <c r="J78" s="863"/>
      <c r="K78" s="863"/>
      <c r="L78" s="863"/>
      <c r="M78" s="864"/>
      <c r="N78" s="460">
        <f>SUM(N72:N77)</f>
        <v>1955.9529687499999</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397724.80896959413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79544.961793918832</v>
      </c>
      <c r="M85" s="856"/>
      <c r="N85" s="51"/>
    </row>
    <row r="86" spans="1:14">
      <c r="B86" s="89" t="s">
        <v>973</v>
      </c>
      <c r="C86" s="90"/>
      <c r="D86" s="90"/>
      <c r="E86" s="90"/>
      <c r="F86" s="90"/>
      <c r="G86" s="90"/>
      <c r="H86" s="90"/>
      <c r="I86" s="87"/>
      <c r="J86" s="88"/>
      <c r="K86" s="304">
        <v>0.05</v>
      </c>
      <c r="L86" s="855">
        <f>N80*K86</f>
        <v>19886.240448479708</v>
      </c>
      <c r="M86" s="856"/>
      <c r="N86" s="51"/>
    </row>
    <row r="87" spans="1:14" ht="15.75" thickBot="1">
      <c r="B87" s="91" t="s">
        <v>974</v>
      </c>
      <c r="C87" s="92"/>
      <c r="D87" s="92"/>
      <c r="E87" s="92"/>
      <c r="F87" s="92"/>
      <c r="G87" s="92"/>
      <c r="H87" s="92"/>
      <c r="I87" s="93"/>
      <c r="J87" s="94"/>
      <c r="K87" s="305">
        <v>0.05</v>
      </c>
      <c r="L87" s="857">
        <f>N80*K87</f>
        <v>19886.240448479708</v>
      </c>
      <c r="M87" s="858"/>
      <c r="N87" s="51"/>
    </row>
    <row r="88" spans="1:14" ht="15.75" thickBot="1">
      <c r="B88" s="820" t="s">
        <v>953</v>
      </c>
      <c r="C88" s="821"/>
      <c r="D88" s="821"/>
      <c r="E88" s="821"/>
      <c r="F88" s="821"/>
      <c r="G88" s="821"/>
      <c r="H88" s="821"/>
      <c r="I88" s="821"/>
      <c r="J88" s="821"/>
      <c r="K88" s="821"/>
      <c r="L88" s="821"/>
      <c r="M88" s="822"/>
      <c r="N88" s="52">
        <f>L85+L86+L87</f>
        <v>119317.44269087826</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8">
        <f>N80+N88</f>
        <v>517042.25166047236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0"/>
      <c r="K120" s="970"/>
      <c r="L120" s="970"/>
      <c r="M120" s="970"/>
      <c r="N120" s="971"/>
    </row>
    <row r="121" spans="2:14" ht="15.75" thickBot="1">
      <c r="B121" s="419" t="s">
        <v>2221</v>
      </c>
      <c r="C121" s="420"/>
      <c r="D121" s="420"/>
      <c r="E121" s="259"/>
      <c r="F121" s="259"/>
      <c r="G121" s="259"/>
      <c r="H121" s="259"/>
      <c r="I121" s="25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N78*M41</f>
        <v>62.590495000000004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46109.104575913501</v>
      </c>
      <c r="N48" s="272">
        <f>K48*M48</f>
        <v>48414.559804709177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0" t="s">
        <v>953</v>
      </c>
      <c r="C56" s="821"/>
      <c r="D56" s="821"/>
      <c r="E56" s="821"/>
      <c r="F56" s="821"/>
      <c r="G56" s="821"/>
      <c r="H56" s="821"/>
      <c r="I56" s="821"/>
      <c r="J56" s="821"/>
      <c r="K56" s="821"/>
      <c r="L56" s="821"/>
      <c r="M56" s="822"/>
      <c r="N56" s="394">
        <f>SUM(N48:N55)</f>
        <v>48414.559804709177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B61" s="46"/>
      <c r="C61" s="317"/>
      <c r="D61" s="317"/>
      <c r="E61" s="317"/>
      <c r="F61" s="317"/>
      <c r="G61" s="31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74"/>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1">
        <f>SUM(N72:N77)</f>
        <v>1251.8099</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49728.960199709174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9945.7920399418363</v>
      </c>
      <c r="M85" s="856"/>
      <c r="N85" s="51"/>
    </row>
    <row r="86" spans="1:14">
      <c r="B86" s="89" t="s">
        <v>973</v>
      </c>
      <c r="C86" s="90"/>
      <c r="D86" s="90"/>
      <c r="E86" s="90"/>
      <c r="F86" s="90"/>
      <c r="G86" s="90"/>
      <c r="H86" s="90"/>
      <c r="I86" s="87"/>
      <c r="J86" s="88"/>
      <c r="K86" s="304">
        <v>0.05</v>
      </c>
      <c r="L86" s="855">
        <f>N80*K86</f>
        <v>2486.4480099854591</v>
      </c>
      <c r="M86" s="856"/>
      <c r="N86" s="51"/>
    </row>
    <row r="87" spans="1:14" ht="15.75" thickBot="1">
      <c r="B87" s="91" t="s">
        <v>974</v>
      </c>
      <c r="C87" s="92"/>
      <c r="D87" s="92"/>
      <c r="E87" s="92"/>
      <c r="F87" s="92"/>
      <c r="G87" s="92"/>
      <c r="H87" s="92"/>
      <c r="I87" s="93"/>
      <c r="J87" s="94"/>
      <c r="K87" s="305">
        <v>0.05</v>
      </c>
      <c r="L87" s="857">
        <f>N80*K87</f>
        <v>2486.4480099854591</v>
      </c>
      <c r="M87" s="858"/>
      <c r="N87" s="51"/>
    </row>
    <row r="88" spans="1:14" ht="15.75" thickBot="1">
      <c r="B88" s="820" t="s">
        <v>953</v>
      </c>
      <c r="C88" s="821"/>
      <c r="D88" s="821"/>
      <c r="E88" s="821"/>
      <c r="F88" s="821"/>
      <c r="G88" s="821"/>
      <c r="H88" s="821"/>
      <c r="I88" s="821"/>
      <c r="J88" s="821"/>
      <c r="K88" s="821"/>
      <c r="L88" s="821"/>
      <c r="M88" s="822"/>
      <c r="N88" s="52">
        <f>L85+L86+L87</f>
        <v>14918.688059912754</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8">
        <f>N80+N88</f>
        <v>64647.648259621928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0"/>
      <c r="K120" s="970"/>
      <c r="L120" s="970"/>
      <c r="M120" s="970"/>
      <c r="N120" s="971"/>
    </row>
    <row r="121" spans="2:14" ht="15.75" thickBot="1">
      <c r="B121" s="419" t="s">
        <v>2221</v>
      </c>
      <c r="C121" s="420"/>
      <c r="D121" s="420"/>
      <c r="E121" s="259"/>
      <c r="F121" s="259"/>
      <c r="G121" s="259"/>
      <c r="H121" s="259"/>
      <c r="I121" s="25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190</v>
      </c>
      <c r="B36" s="869" t="str">
        <f>VLOOKUP(A36,EQUIPOS!A6:D154,3,FALSE)</f>
        <v>Diferencial de 3 ton</v>
      </c>
      <c r="C36" s="870"/>
      <c r="D36" s="870"/>
      <c r="E36" s="870"/>
      <c r="F36" s="870"/>
      <c r="G36" s="870"/>
      <c r="H36" s="871"/>
      <c r="I36" s="267"/>
      <c r="J36" s="268"/>
      <c r="K36" s="269">
        <f>VLOOKUP(A36,EQUIPOS!A6:D163,4,FALSE)</f>
        <v>8491.5741217748564</v>
      </c>
      <c r="L36" s="270"/>
      <c r="M36" s="336">
        <v>40</v>
      </c>
      <c r="N36" s="272">
        <f>K36/M36</f>
        <v>212.28935304437141</v>
      </c>
    </row>
    <row r="37" spans="1:14">
      <c r="A37" s="113" t="s">
        <v>195</v>
      </c>
      <c r="B37" s="869" t="str">
        <f>VLOOKUP(A37,EQUIPOS!A7:D154,3,FALSE)</f>
        <v xml:space="preserve">Equipo de oxicorte, Capacidad de corte: hasta 6´´ (152mm) </v>
      </c>
      <c r="C37" s="870"/>
      <c r="D37" s="870"/>
      <c r="E37" s="870"/>
      <c r="F37" s="870"/>
      <c r="G37" s="870"/>
      <c r="H37" s="871"/>
      <c r="I37" s="421"/>
      <c r="J37" s="422"/>
      <c r="K37" s="269">
        <f>VLOOKUP(A37,EQUIPOS!A7:D164,4,FALSE)</f>
        <v>17769.172829907999</v>
      </c>
      <c r="L37" s="335"/>
      <c r="M37" s="336">
        <v>40</v>
      </c>
      <c r="N37" s="272">
        <f t="shared" ref="N37:N43" si="0">K37/M37</f>
        <v>444.22932074769994</v>
      </c>
    </row>
    <row r="38" spans="1:14">
      <c r="A38" s="113" t="s">
        <v>204</v>
      </c>
      <c r="B38" s="869" t="str">
        <f>VLOOKUP(A38,EQUIPOS!A8:D154,3,FALSE)</f>
        <v xml:space="preserve">Equipo de soldadura 250 AMP
</v>
      </c>
      <c r="C38" s="870"/>
      <c r="D38" s="870"/>
      <c r="E38" s="870"/>
      <c r="F38" s="870"/>
      <c r="G38" s="870"/>
      <c r="H38" s="871"/>
      <c r="I38" s="421"/>
      <c r="J38" s="422"/>
      <c r="K38" s="269">
        <f>VLOOKUP(A38,EQUIPOS!A8:D165,4,FALSE)</f>
        <v>21838.661823110458</v>
      </c>
      <c r="L38" s="335"/>
      <c r="M38" s="336">
        <v>40</v>
      </c>
      <c r="N38" s="272">
        <f t="shared" si="0"/>
        <v>545.96654557776151</v>
      </c>
    </row>
    <row r="39" spans="1:14">
      <c r="A39" s="113" t="s">
        <v>208</v>
      </c>
      <c r="B39" s="869" t="str">
        <f>VLOOKUP(A39,EQUIPOS!A9:D154,3,FALSE)</f>
        <v>Equipo de soldadura 400</v>
      </c>
      <c r="C39" s="870"/>
      <c r="D39" s="870"/>
      <c r="E39" s="870"/>
      <c r="F39" s="870"/>
      <c r="G39" s="870"/>
      <c r="H39" s="871"/>
      <c r="I39" s="421"/>
      <c r="J39" s="422"/>
      <c r="K39" s="269">
        <f>VLOOKUP(A39,EQUIPOS!A9:D166,4,FALSE)</f>
        <v>23226.747794764451</v>
      </c>
      <c r="L39" s="335"/>
      <c r="M39" s="336">
        <v>40</v>
      </c>
      <c r="N39" s="272">
        <f t="shared" si="0"/>
        <v>580.66869486911128</v>
      </c>
    </row>
    <row r="40" spans="1:14">
      <c r="A40" s="113" t="s">
        <v>210</v>
      </c>
      <c r="B40" s="869" t="str">
        <f>VLOOKUP(A40,EQUIPOS!A10:D154,3,FALSE)</f>
        <v>Equipo de soldadura 600</v>
      </c>
      <c r="C40" s="870"/>
      <c r="D40" s="870"/>
      <c r="E40" s="870"/>
      <c r="F40" s="870"/>
      <c r="G40" s="870"/>
      <c r="H40" s="871"/>
      <c r="I40" s="421"/>
      <c r="J40" s="422"/>
      <c r="K40" s="269">
        <f>VLOOKUP(A40,EQUIPOS!A10:D167,4,FALSE)</f>
        <v>25379.95344356506</v>
      </c>
      <c r="L40" s="335"/>
      <c r="M40" s="336">
        <v>40</v>
      </c>
      <c r="N40" s="272">
        <f t="shared" si="0"/>
        <v>634.49883608912648</v>
      </c>
    </row>
    <row r="41" spans="1:14">
      <c r="A41" s="113" t="s">
        <v>202</v>
      </c>
      <c r="B41" s="869" t="str">
        <f>VLOOKUP(A41,EQUIPOS!A11:D155,3,FALSE)</f>
        <v xml:space="preserve">Equipo de rayos X y/o ultrasonido
</v>
      </c>
      <c r="C41" s="870"/>
      <c r="D41" s="870"/>
      <c r="E41" s="870"/>
      <c r="F41" s="870"/>
      <c r="G41" s="870"/>
      <c r="H41" s="871"/>
      <c r="I41" s="421"/>
      <c r="J41" s="422"/>
      <c r="K41" s="269">
        <f>VLOOKUP(A41,EQUIPOS!A11:D168,4,FALSE)</f>
        <v>98285.127488909944</v>
      </c>
      <c r="L41" s="335"/>
      <c r="M41" s="336">
        <v>4000</v>
      </c>
      <c r="N41" s="272">
        <f t="shared" si="0"/>
        <v>24.571281872227487</v>
      </c>
    </row>
    <row r="42" spans="1:14">
      <c r="A42" s="113" t="s">
        <v>294</v>
      </c>
      <c r="B42" s="869" t="str">
        <f>VLOOKUP(A42,EQUIPOS!A12:D156,3,FALSE)</f>
        <v>Puente grúa</v>
      </c>
      <c r="C42" s="870"/>
      <c r="D42" s="870"/>
      <c r="E42" s="870"/>
      <c r="F42" s="870"/>
      <c r="G42" s="870"/>
      <c r="H42" s="871"/>
      <c r="I42" s="421"/>
      <c r="J42" s="422"/>
      <c r="K42" s="269">
        <f>VLOOKUP(A42,EQUIPOS!A12:D169,4,FALSE)</f>
        <v>679776.08212034625</v>
      </c>
      <c r="L42" s="335"/>
      <c r="M42" s="336">
        <v>40000</v>
      </c>
      <c r="N42" s="272">
        <f t="shared" si="0"/>
        <v>16.994402053008656</v>
      </c>
    </row>
    <row r="43" spans="1:14">
      <c r="A43" s="113" t="s">
        <v>334</v>
      </c>
      <c r="B43" s="869" t="str">
        <f>VLOOKUP(A43,EQUIPOS!A13:D157,3,FALSE)</f>
        <v>Taladro industrial</v>
      </c>
      <c r="C43" s="870"/>
      <c r="D43" s="870"/>
      <c r="E43" s="870"/>
      <c r="F43" s="870"/>
      <c r="G43" s="870"/>
      <c r="H43" s="871"/>
      <c r="I43" s="421"/>
      <c r="J43" s="422"/>
      <c r="K43" s="269">
        <f>VLOOKUP(A43,EQUIPOS!A13:D170,4,FALSE)</f>
        <v>5467.3305891552209</v>
      </c>
      <c r="L43" s="335"/>
      <c r="M43" s="336">
        <v>40</v>
      </c>
      <c r="N43" s="272">
        <f t="shared" si="0"/>
        <v>136.68326472888052</v>
      </c>
    </row>
    <row r="44" spans="1:14">
      <c r="B44" s="869"/>
      <c r="C44" s="870"/>
      <c r="D44" s="870"/>
      <c r="E44" s="870"/>
      <c r="F44" s="870"/>
      <c r="G44" s="870"/>
      <c r="H44" s="871"/>
      <c r="I44" s="36"/>
      <c r="J44" s="37"/>
      <c r="K44" s="269"/>
      <c r="L44" s="276"/>
      <c r="M44" s="336"/>
      <c r="N44" s="272"/>
    </row>
    <row r="45" spans="1:14">
      <c r="B45" s="320"/>
      <c r="C45" s="321"/>
      <c r="D45" s="321"/>
      <c r="E45" s="321"/>
      <c r="F45" s="323"/>
      <c r="G45" s="323"/>
      <c r="H45" s="125"/>
      <c r="I45" s="36"/>
      <c r="J45" s="37"/>
      <c r="K45" s="269"/>
      <c r="L45" s="276"/>
      <c r="M45" s="277"/>
      <c r="N45" s="273"/>
    </row>
    <row r="46" spans="1:14">
      <c r="B46" s="877" t="s">
        <v>952</v>
      </c>
      <c r="C46" s="878"/>
      <c r="D46" s="878"/>
      <c r="E46" s="38"/>
      <c r="F46" s="39"/>
      <c r="G46" s="39"/>
      <c r="H46" s="40"/>
      <c r="I46" s="36"/>
      <c r="J46" s="37"/>
      <c r="K46" s="279"/>
      <c r="L46" s="276"/>
      <c r="M46" s="401">
        <v>0.1</v>
      </c>
      <c r="N46" s="344">
        <f>N83*M46</f>
        <v>209.53877274730041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4">
        <f>SUM(N36:N46)</f>
        <v>2805.4404717294883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5" t="s">
        <v>945</v>
      </c>
      <c r="K52" s="85" t="s">
        <v>946</v>
      </c>
      <c r="L52" s="901" t="s">
        <v>955</v>
      </c>
      <c r="M52" s="900"/>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30934.508727738474</v>
      </c>
      <c r="N53" s="272">
        <f t="shared" ref="N53:N58" si="1">K53*M53</f>
        <v>154.67254363869236</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3504.0681171646888</v>
      </c>
      <c r="N54" s="272">
        <f t="shared" si="1"/>
        <v>17.520340585823444</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13768.939650423878</v>
      </c>
      <c r="N55" s="272">
        <f t="shared" si="1"/>
        <v>68.844698252119386</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11191.530236872208</v>
      </c>
      <c r="N56" s="272">
        <f t="shared" si="1"/>
        <v>111.91530236872208</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27861.31452469336</v>
      </c>
      <c r="N57" s="272">
        <f t="shared" si="1"/>
        <v>278.61314524693358</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5031.7119944977449</v>
      </c>
      <c r="N58" s="272">
        <f t="shared" si="1"/>
        <v>5031.7119944977449</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0" t="s">
        <v>953</v>
      </c>
      <c r="C61" s="821"/>
      <c r="D61" s="821"/>
      <c r="E61" s="821"/>
      <c r="F61" s="821"/>
      <c r="G61" s="821"/>
      <c r="H61" s="821"/>
      <c r="I61" s="821"/>
      <c r="J61" s="821"/>
      <c r="K61" s="821"/>
      <c r="L61" s="821"/>
      <c r="M61" s="822"/>
      <c r="N61" s="394">
        <f>SUM(N53:N60)</f>
        <v>5663.2780245900358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6" t="s">
        <v>961</v>
      </c>
      <c r="M65" s="885"/>
      <c r="N65" s="76" t="s">
        <v>951</v>
      </c>
    </row>
    <row r="66" spans="1:15">
      <c r="B66" s="46"/>
      <c r="C66" s="317"/>
      <c r="D66" s="317"/>
      <c r="E66" s="317"/>
      <c r="F66" s="317"/>
      <c r="G66" s="317"/>
      <c r="H66" s="311"/>
      <c r="I66" s="279"/>
      <c r="J66" s="286"/>
      <c r="K66" s="279"/>
      <c r="L66" s="907"/>
      <c r="M66" s="908"/>
      <c r="N66" s="287"/>
    </row>
    <row r="67" spans="1:15">
      <c r="B67" s="46"/>
      <c r="C67" s="47"/>
      <c r="D67" s="47"/>
      <c r="E67" s="47"/>
      <c r="F67" s="47"/>
      <c r="G67" s="47"/>
      <c r="H67" s="311"/>
      <c r="I67" s="279"/>
      <c r="J67" s="286"/>
      <c r="K67" s="279"/>
      <c r="L67" s="907"/>
      <c r="M67" s="908"/>
      <c r="N67" s="287"/>
    </row>
    <row r="68" spans="1:15">
      <c r="B68" s="46"/>
      <c r="C68" s="47"/>
      <c r="D68" s="47"/>
      <c r="E68" s="47"/>
      <c r="F68" s="47"/>
      <c r="G68" s="47"/>
      <c r="H68" s="311"/>
      <c r="I68" s="279"/>
      <c r="J68" s="286"/>
      <c r="K68" s="279"/>
      <c r="L68" s="907"/>
      <c r="M68" s="908"/>
      <c r="N68" s="287"/>
    </row>
    <row r="69" spans="1:15">
      <c r="B69" s="46"/>
      <c r="C69" s="47"/>
      <c r="D69" s="47"/>
      <c r="E69" s="47"/>
      <c r="F69" s="47"/>
      <c r="G69" s="47"/>
      <c r="H69" s="311"/>
      <c r="I69" s="279"/>
      <c r="J69" s="286"/>
      <c r="K69" s="279"/>
      <c r="L69" s="907"/>
      <c r="M69" s="908"/>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6"/>
      <c r="C82" s="897" t="e">
        <f>VLOOKUP(B82,'MANO DE OBRA'!B12:E73,3,FALSE)</f>
        <v>#N/A</v>
      </c>
      <c r="D82" s="897" t="e">
        <f>VLOOKUP(C82,'MANO DE OBRA'!C12:F73,3,FALSE)</f>
        <v>#N/A</v>
      </c>
      <c r="E82" s="897" t="e">
        <f>VLOOKUP(D82,'MANO DE OBRA'!D12:G73,3,FALSE)</f>
        <v>#N/A</v>
      </c>
      <c r="F82" s="897" t="e">
        <f>VLOOKUP(E82,'MANO DE OBRA'!E12:H73,3,FALSE)</f>
        <v>#N/A</v>
      </c>
      <c r="G82" s="897" t="e">
        <f>VLOOKUP(F82,'MANO DE OBRA'!F12:I73,3,FALSE)</f>
        <v>#N/A</v>
      </c>
      <c r="H82" s="897" t="e">
        <f>VLOOKUP(G82,'MANO DE OBRA'!G12:J73,3,FALSE)</f>
        <v>#N/A</v>
      </c>
      <c r="I82" s="470"/>
      <c r="J82" s="471"/>
      <c r="K82" s="474"/>
      <c r="L82" s="475"/>
      <c r="M82" s="476"/>
      <c r="N82" s="440"/>
    </row>
    <row r="83" spans="1:14" ht="15.75" thickBot="1">
      <c r="B83" s="909" t="s">
        <v>953</v>
      </c>
      <c r="C83" s="863"/>
      <c r="D83" s="863"/>
      <c r="E83" s="863"/>
      <c r="F83" s="863"/>
      <c r="G83" s="863"/>
      <c r="H83" s="863"/>
      <c r="I83" s="863"/>
      <c r="J83" s="863"/>
      <c r="K83" s="863"/>
      <c r="L83" s="863"/>
      <c r="M83" s="864"/>
      <c r="N83" s="460">
        <f>SUM(N77:N82)</f>
        <v>2095.3877274730039</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N48+N61+N72+N83</f>
        <v>10564.106223792529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4"/>
      <c r="J89" s="334"/>
      <c r="K89" s="302" t="s">
        <v>970</v>
      </c>
      <c r="L89" s="867" t="s">
        <v>971</v>
      </c>
      <c r="M89" s="868"/>
      <c r="N89" s="303"/>
    </row>
    <row r="90" spans="1:14">
      <c r="B90" s="853" t="s">
        <v>972</v>
      </c>
      <c r="C90" s="854"/>
      <c r="D90" s="854"/>
      <c r="E90" s="854"/>
      <c r="F90" s="854"/>
      <c r="G90" s="854"/>
      <c r="H90" s="854"/>
      <c r="I90" s="87"/>
      <c r="J90" s="88"/>
      <c r="K90" s="304">
        <v>0.2</v>
      </c>
      <c r="L90" s="855">
        <f>N85*K90</f>
        <v>2112.8212447585061</v>
      </c>
      <c r="M90" s="856"/>
      <c r="N90" s="51"/>
    </row>
    <row r="91" spans="1:14">
      <c r="B91" s="89" t="s">
        <v>973</v>
      </c>
      <c r="C91" s="90"/>
      <c r="D91" s="90"/>
      <c r="E91" s="90"/>
      <c r="F91" s="90"/>
      <c r="G91" s="90"/>
      <c r="H91" s="90"/>
      <c r="I91" s="87"/>
      <c r="J91" s="88"/>
      <c r="K91" s="304">
        <v>0.05</v>
      </c>
      <c r="L91" s="855">
        <f>N85*K91</f>
        <v>528.20531118962651</v>
      </c>
      <c r="M91" s="856"/>
      <c r="N91" s="51"/>
    </row>
    <row r="92" spans="1:14" ht="15.75" thickBot="1">
      <c r="B92" s="91" t="s">
        <v>974</v>
      </c>
      <c r="C92" s="92"/>
      <c r="D92" s="92"/>
      <c r="E92" s="92"/>
      <c r="F92" s="92"/>
      <c r="G92" s="92"/>
      <c r="H92" s="92"/>
      <c r="I92" s="93"/>
      <c r="J92" s="94"/>
      <c r="K92" s="305">
        <v>0.05</v>
      </c>
      <c r="L92" s="857">
        <f>N85*K92</f>
        <v>528.20531118962651</v>
      </c>
      <c r="M92" s="858"/>
      <c r="N92" s="51"/>
    </row>
    <row r="93" spans="1:14" ht="15.75" thickBot="1">
      <c r="B93" s="820" t="s">
        <v>953</v>
      </c>
      <c r="C93" s="821"/>
      <c r="D93" s="821"/>
      <c r="E93" s="821"/>
      <c r="F93" s="821"/>
      <c r="G93" s="821"/>
      <c r="H93" s="821"/>
      <c r="I93" s="821"/>
      <c r="J93" s="821"/>
      <c r="K93" s="821"/>
      <c r="L93" s="821"/>
      <c r="M93" s="822"/>
      <c r="N93" s="52">
        <f>L90+L91+L92</f>
        <v>3169.2318671377593</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8">
        <f>N85+N93</f>
        <v>13733.338090930289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4" t="s">
        <v>2218</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2219</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0"/>
      <c r="K125" s="970"/>
      <c r="L125" s="970"/>
      <c r="M125" s="970"/>
      <c r="N125" s="971"/>
    </row>
    <row r="126" spans="2:14" ht="15.75" thickBot="1">
      <c r="B126" s="419" t="s">
        <v>2221</v>
      </c>
      <c r="C126" s="420"/>
      <c r="D126" s="420"/>
      <c r="E126" s="259"/>
      <c r="F126" s="259"/>
      <c r="G126" s="259"/>
      <c r="H126" s="259"/>
      <c r="I126" s="259"/>
      <c r="J126" s="972"/>
      <c r="K126" s="972"/>
      <c r="L126" s="972"/>
      <c r="M126" s="972"/>
      <c r="N126" s="973"/>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190</v>
      </c>
      <c r="B36" s="869" t="str">
        <f>VLOOKUP(A36,EQUIPOS!A6:D154,3,FALSE)</f>
        <v>Diferencial de 3 ton</v>
      </c>
      <c r="C36" s="870"/>
      <c r="D36" s="870"/>
      <c r="E36" s="870"/>
      <c r="F36" s="870"/>
      <c r="G36" s="870"/>
      <c r="H36" s="871"/>
      <c r="I36" s="267"/>
      <c r="J36" s="268"/>
      <c r="K36" s="269">
        <f>VLOOKUP(A36,EQUIPOS!A6:D163,4,FALSE)</f>
        <v>8491.5741217748564</v>
      </c>
      <c r="L36" s="270"/>
      <c r="M36" s="336">
        <v>40</v>
      </c>
      <c r="N36" s="272">
        <f t="shared" ref="N36:N41" si="0">K36/M36</f>
        <v>212.28935304437141</v>
      </c>
    </row>
    <row r="37" spans="1:14">
      <c r="A37" s="113" t="s">
        <v>334</v>
      </c>
      <c r="B37" s="869" t="str">
        <f>VLOOKUP(A37,EQUIPOS!A7:D154,3,FALSE)</f>
        <v>Taladro industrial</v>
      </c>
      <c r="C37" s="870"/>
      <c r="D37" s="870"/>
      <c r="E37" s="870"/>
      <c r="F37" s="870"/>
      <c r="G37" s="870"/>
      <c r="H37" s="871"/>
      <c r="I37" s="421"/>
      <c r="J37" s="422"/>
      <c r="K37" s="269">
        <f>VLOOKUP(A37,EQUIPOS!A7:D164,4,FALSE)</f>
        <v>5467.3305891552209</v>
      </c>
      <c r="L37" s="335"/>
      <c r="M37" s="336">
        <v>40</v>
      </c>
      <c r="N37" s="272">
        <f t="shared" si="0"/>
        <v>136.68326472888052</v>
      </c>
    </row>
    <row r="38" spans="1:14">
      <c r="A38" s="113" t="s">
        <v>195</v>
      </c>
      <c r="B38" s="869" t="str">
        <f>VLOOKUP(A38,EQUIPOS!A8:D154,3,FALSE)</f>
        <v xml:space="preserve">Equipo de oxicorte, Capacidad de corte: hasta 6´´ (152mm) </v>
      </c>
      <c r="C38" s="870"/>
      <c r="D38" s="870"/>
      <c r="E38" s="870"/>
      <c r="F38" s="870"/>
      <c r="G38" s="870"/>
      <c r="H38" s="871"/>
      <c r="I38" s="421"/>
      <c r="J38" s="422"/>
      <c r="K38" s="269">
        <f>VLOOKUP(A38,EQUIPOS!A8:D165,4,FALSE)</f>
        <v>17769.172829907999</v>
      </c>
      <c r="L38" s="335"/>
      <c r="M38" s="336">
        <v>40</v>
      </c>
      <c r="N38" s="272">
        <f t="shared" si="0"/>
        <v>444.22932074769994</v>
      </c>
    </row>
    <row r="39" spans="1:14">
      <c r="A39" s="113" t="s">
        <v>204</v>
      </c>
      <c r="B39" s="869" t="str">
        <f>VLOOKUP(A39,EQUIPOS!A9:D154,3,FALSE)</f>
        <v xml:space="preserve">Equipo de soldadura 250 AMP
</v>
      </c>
      <c r="C39" s="870"/>
      <c r="D39" s="870"/>
      <c r="E39" s="870"/>
      <c r="F39" s="870"/>
      <c r="G39" s="870"/>
      <c r="H39" s="871"/>
      <c r="I39" s="421"/>
      <c r="J39" s="422"/>
      <c r="K39" s="269">
        <f>VLOOKUP(A39,EQUIPOS!A9:D166,4,FALSE)</f>
        <v>21838.661823110458</v>
      </c>
      <c r="L39" s="335"/>
      <c r="M39" s="336">
        <v>40</v>
      </c>
      <c r="N39" s="272">
        <f t="shared" si="0"/>
        <v>545.96654557776151</v>
      </c>
    </row>
    <row r="40" spans="1:14">
      <c r="A40" s="113" t="s">
        <v>208</v>
      </c>
      <c r="B40" s="869" t="str">
        <f>VLOOKUP(A40,EQUIPOS!A10:D154,3,FALSE)</f>
        <v>Equipo de soldadura 400</v>
      </c>
      <c r="C40" s="870"/>
      <c r="D40" s="870"/>
      <c r="E40" s="870"/>
      <c r="F40" s="870"/>
      <c r="G40" s="870"/>
      <c r="H40" s="871"/>
      <c r="I40" s="421"/>
      <c r="J40" s="422"/>
      <c r="K40" s="269">
        <f>VLOOKUP(A40,EQUIPOS!A10:D167,4,FALSE)</f>
        <v>23226.747794764451</v>
      </c>
      <c r="L40" s="335"/>
      <c r="M40" s="336">
        <v>40</v>
      </c>
      <c r="N40" s="272">
        <f t="shared" si="0"/>
        <v>580.66869486911128</v>
      </c>
    </row>
    <row r="41" spans="1:14">
      <c r="A41" s="113" t="s">
        <v>210</v>
      </c>
      <c r="B41" s="869" t="str">
        <f>VLOOKUP(A41,EQUIPOS!A11:D155,3,FALSE)</f>
        <v>Equipo de soldadura 600</v>
      </c>
      <c r="C41" s="870"/>
      <c r="D41" s="870"/>
      <c r="E41" s="870"/>
      <c r="F41" s="870"/>
      <c r="G41" s="870"/>
      <c r="H41" s="871"/>
      <c r="I41" s="421"/>
      <c r="J41" s="422"/>
      <c r="K41" s="269">
        <f>VLOOKUP(A41,EQUIPOS!A11:D168,4,FALSE)</f>
        <v>25379.95344356506</v>
      </c>
      <c r="L41" s="335"/>
      <c r="M41" s="336">
        <v>40</v>
      </c>
      <c r="N41" s="272">
        <f t="shared" si="0"/>
        <v>634.49883608912648</v>
      </c>
    </row>
    <row r="42" spans="1:14">
      <c r="B42" s="869"/>
      <c r="C42" s="870"/>
      <c r="D42" s="870"/>
      <c r="E42" s="870"/>
      <c r="F42" s="870"/>
      <c r="G42" s="870"/>
      <c r="H42" s="871"/>
      <c r="I42" s="36"/>
      <c r="J42" s="37"/>
      <c r="K42" s="269"/>
      <c r="L42" s="276"/>
      <c r="M42" s="336"/>
      <c r="N42" s="272"/>
    </row>
    <row r="43" spans="1:14">
      <c r="B43" s="320"/>
      <c r="C43" s="321"/>
      <c r="D43" s="321"/>
      <c r="E43" s="321"/>
      <c r="F43" s="323"/>
      <c r="G43" s="323"/>
      <c r="H43" s="125"/>
      <c r="I43" s="36"/>
      <c r="J43" s="37"/>
      <c r="K43" s="269"/>
      <c r="L43" s="276"/>
      <c r="M43" s="277"/>
      <c r="N43" s="273"/>
    </row>
    <row r="44" spans="1:14">
      <c r="B44" s="877" t="s">
        <v>952</v>
      </c>
      <c r="C44" s="878"/>
      <c r="D44" s="878"/>
      <c r="E44" s="38"/>
      <c r="F44" s="39"/>
      <c r="G44" s="39"/>
      <c r="H44" s="40"/>
      <c r="I44" s="36"/>
      <c r="J44" s="37"/>
      <c r="K44" s="279"/>
      <c r="L44" s="276"/>
      <c r="M44" s="401">
        <v>0.05</v>
      </c>
      <c r="N44" s="344">
        <f>N81*M44</f>
        <v>104.76938637365021</v>
      </c>
    </row>
    <row r="45" spans="1:14" ht="15.75" thickBot="1">
      <c r="B45" s="869"/>
      <c r="C45" s="870"/>
      <c r="D45" s="870"/>
      <c r="E45" s="870"/>
      <c r="F45" s="870"/>
      <c r="G45" s="870"/>
      <c r="H45" s="871"/>
      <c r="I45" s="879"/>
      <c r="J45" s="880"/>
      <c r="K45" s="41"/>
      <c r="L45" s="881"/>
      <c r="M45" s="882"/>
      <c r="N45" s="105"/>
    </row>
    <row r="46" spans="1:14" ht="15.75" thickBot="1">
      <c r="B46" s="820" t="s">
        <v>953</v>
      </c>
      <c r="C46" s="821"/>
      <c r="D46" s="821"/>
      <c r="E46" s="821"/>
      <c r="F46" s="821"/>
      <c r="G46" s="821"/>
      <c r="H46" s="821"/>
      <c r="I46" s="821"/>
      <c r="J46" s="821"/>
      <c r="K46" s="821"/>
      <c r="L46" s="821"/>
      <c r="M46" s="822"/>
      <c r="N46" s="394">
        <f>SUM(N36:N44)</f>
        <v>2659.1054014306014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5" t="s">
        <v>944</v>
      </c>
      <c r="C50" s="866"/>
      <c r="D50" s="866"/>
      <c r="E50" s="866"/>
      <c r="F50" s="866"/>
      <c r="G50" s="866"/>
      <c r="H50" s="866"/>
      <c r="I50" s="900"/>
      <c r="J50" s="315" t="s">
        <v>945</v>
      </c>
      <c r="K50" s="85" t="s">
        <v>946</v>
      </c>
      <c r="L50" s="901" t="s">
        <v>955</v>
      </c>
      <c r="M50" s="900"/>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30934.508727738474</v>
      </c>
      <c r="N51" s="272">
        <f t="shared" ref="N51:N56" si="1">K51*M51</f>
        <v>154.67254363869236</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3504.0681171646888</v>
      </c>
      <c r="N52" s="272">
        <f t="shared" si="1"/>
        <v>17.520340585823444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13768.939650423878</v>
      </c>
      <c r="N53" s="272">
        <f t="shared" si="1"/>
        <v>68.844698252119386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11191.530236872208</v>
      </c>
      <c r="N54" s="272">
        <f t="shared" si="1"/>
        <v>111.91530236872208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27861.31452469336</v>
      </c>
      <c r="N55" s="272">
        <f t="shared" si="1"/>
        <v>278.61314524693358</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5031.7119944977449</v>
      </c>
      <c r="N56" s="272">
        <f t="shared" si="1"/>
        <v>5031.7119944977449</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0" t="s">
        <v>953</v>
      </c>
      <c r="C59" s="821"/>
      <c r="D59" s="821"/>
      <c r="E59" s="821"/>
      <c r="F59" s="821"/>
      <c r="G59" s="821"/>
      <c r="H59" s="821"/>
      <c r="I59" s="821"/>
      <c r="J59" s="821"/>
      <c r="K59" s="821"/>
      <c r="L59" s="821"/>
      <c r="M59" s="822"/>
      <c r="N59" s="394">
        <f>SUM(N51:N58)</f>
        <v>5663.2780245900358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B64" s="46"/>
      <c r="C64" s="317"/>
      <c r="D64" s="317"/>
      <c r="E64" s="317"/>
      <c r="F64" s="317"/>
      <c r="G64" s="317"/>
      <c r="H64" s="311"/>
      <c r="I64" s="279"/>
      <c r="J64" s="286"/>
      <c r="K64" s="279"/>
      <c r="L64" s="907"/>
      <c r="M64" s="908"/>
      <c r="N64" s="287"/>
    </row>
    <row r="65" spans="1:15">
      <c r="B65" s="46"/>
      <c r="C65" s="47"/>
      <c r="D65" s="47"/>
      <c r="E65" s="47"/>
      <c r="F65" s="47"/>
      <c r="G65" s="47"/>
      <c r="H65" s="311"/>
      <c r="I65" s="279"/>
      <c r="J65" s="286"/>
      <c r="K65" s="279"/>
      <c r="L65" s="907"/>
      <c r="M65" s="908"/>
      <c r="N65" s="287"/>
    </row>
    <row r="66" spans="1:15">
      <c r="B66" s="46"/>
      <c r="C66" s="47"/>
      <c r="D66" s="47"/>
      <c r="E66" s="47"/>
      <c r="F66" s="47"/>
      <c r="G66" s="47"/>
      <c r="H66" s="311"/>
      <c r="I66" s="279"/>
      <c r="J66" s="286"/>
      <c r="K66" s="279"/>
      <c r="L66" s="907"/>
      <c r="M66" s="908"/>
      <c r="N66" s="287"/>
    </row>
    <row r="67" spans="1:15">
      <c r="B67" s="46"/>
      <c r="C67" s="47"/>
      <c r="D67" s="47"/>
      <c r="E67" s="47"/>
      <c r="F67" s="47"/>
      <c r="G67" s="47"/>
      <c r="H67" s="311"/>
      <c r="I67" s="279"/>
      <c r="J67" s="286"/>
      <c r="K67" s="279"/>
      <c r="L67" s="907"/>
      <c r="M67" s="90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6"/>
      <c r="C80" s="897"/>
      <c r="D80" s="897"/>
      <c r="E80" s="897"/>
      <c r="F80" s="897"/>
      <c r="G80" s="897"/>
      <c r="H80" s="897"/>
      <c r="I80" s="470"/>
      <c r="J80" s="471"/>
      <c r="K80" s="472"/>
      <c r="L80" s="475"/>
      <c r="M80" s="476"/>
      <c r="N80" s="440"/>
    </row>
    <row r="81" spans="1:14" ht="15.75" thickBot="1">
      <c r="B81" s="909" t="s">
        <v>953</v>
      </c>
      <c r="C81" s="863"/>
      <c r="D81" s="863"/>
      <c r="E81" s="863"/>
      <c r="F81" s="863"/>
      <c r="G81" s="863"/>
      <c r="H81" s="863"/>
      <c r="I81" s="863"/>
      <c r="J81" s="863"/>
      <c r="K81" s="863"/>
      <c r="L81" s="863"/>
      <c r="M81" s="864"/>
      <c r="N81" s="301">
        <f>SUM(N75:N80)</f>
        <v>2095.3877274730039</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N46+N59+N70+N81</f>
        <v>10417.771153493641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2083.5542306987281</v>
      </c>
      <c r="M88" s="856"/>
      <c r="N88" s="51"/>
    </row>
    <row r="89" spans="1:14">
      <c r="B89" s="89" t="s">
        <v>973</v>
      </c>
      <c r="C89" s="90"/>
      <c r="D89" s="90"/>
      <c r="E89" s="90"/>
      <c r="F89" s="90"/>
      <c r="G89" s="90"/>
      <c r="H89" s="90"/>
      <c r="I89" s="87"/>
      <c r="J89" s="88"/>
      <c r="K89" s="304">
        <v>0.05</v>
      </c>
      <c r="L89" s="855">
        <f>N83*K89</f>
        <v>520.88855767468203</v>
      </c>
      <c r="M89" s="856"/>
      <c r="N89" s="51"/>
    </row>
    <row r="90" spans="1:14" ht="15.75" thickBot="1">
      <c r="B90" s="91" t="s">
        <v>974</v>
      </c>
      <c r="C90" s="92"/>
      <c r="D90" s="92"/>
      <c r="E90" s="92"/>
      <c r="F90" s="92"/>
      <c r="G90" s="92"/>
      <c r="H90" s="92"/>
      <c r="I90" s="93"/>
      <c r="J90" s="94"/>
      <c r="K90" s="305">
        <v>0.05</v>
      </c>
      <c r="L90" s="857">
        <f>N83*K90</f>
        <v>520.88855767468203</v>
      </c>
      <c r="M90" s="858"/>
      <c r="N90" s="51"/>
    </row>
    <row r="91" spans="1:14" ht="15.75" thickBot="1">
      <c r="B91" s="820" t="s">
        <v>953</v>
      </c>
      <c r="C91" s="821"/>
      <c r="D91" s="821"/>
      <c r="E91" s="821"/>
      <c r="F91" s="821"/>
      <c r="G91" s="821"/>
      <c r="H91" s="821"/>
      <c r="I91" s="821"/>
      <c r="J91" s="821"/>
      <c r="K91" s="821"/>
      <c r="L91" s="821"/>
      <c r="M91" s="822"/>
      <c r="N91" s="52">
        <f>L88+L89+L90</f>
        <v>3125.3313460480922</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13543.102499541732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0"/>
      <c r="K123" s="970"/>
      <c r="L123" s="970"/>
      <c r="M123" s="970"/>
      <c r="N123" s="971"/>
    </row>
    <row r="124" spans="2:14" ht="15.75" thickBot="1">
      <c r="B124" s="419" t="s">
        <v>2221</v>
      </c>
      <c r="C124" s="420"/>
      <c r="D124" s="420"/>
      <c r="E124" s="259"/>
      <c r="F124" s="259"/>
      <c r="G124" s="259"/>
      <c r="H124" s="259"/>
      <c r="I124" s="259"/>
      <c r="J124" s="972"/>
      <c r="K124" s="972"/>
      <c r="L124" s="972"/>
      <c r="M124" s="972"/>
      <c r="N124" s="973"/>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0" t="s">
        <v>953</v>
      </c>
      <c r="C56" s="821"/>
      <c r="D56" s="821"/>
      <c r="E56" s="821"/>
      <c r="F56" s="821"/>
      <c r="G56" s="821"/>
      <c r="H56" s="821"/>
      <c r="I56" s="821"/>
      <c r="J56" s="821"/>
      <c r="K56" s="821"/>
      <c r="L56" s="821"/>
      <c r="M56" s="822"/>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6" t="s">
        <v>961</v>
      </c>
      <c r="M60" s="885"/>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07">
        <f>VLOOKUP(A61,TRANSPORTE!A3:D117,4,FALSE)</f>
        <v>1.0318542391799475</v>
      </c>
      <c r="M61" s="908"/>
      <c r="N61" s="287">
        <f>K61*L61</f>
        <v>1.0318542391799475</v>
      </c>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311"/>
      <c r="I64" s="279"/>
      <c r="J64" s="286"/>
      <c r="K64" s="279"/>
      <c r="L64" s="907"/>
      <c r="M64" s="90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1.0318542391799475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6"/>
      <c r="C77" s="897"/>
      <c r="D77" s="897"/>
      <c r="E77" s="897"/>
      <c r="F77" s="897"/>
      <c r="G77" s="897"/>
      <c r="H77" s="897"/>
      <c r="I77" s="126"/>
      <c r="J77" s="126"/>
      <c r="K77" s="126"/>
      <c r="L77" s="910"/>
      <c r="M77" s="910"/>
      <c r="N77" s="127"/>
    </row>
    <row r="78" spans="1:15" ht="15.75" thickBot="1">
      <c r="B78" s="909" t="s">
        <v>953</v>
      </c>
      <c r="C78" s="863"/>
      <c r="D78" s="863"/>
      <c r="E78" s="863"/>
      <c r="F78" s="863"/>
      <c r="G78" s="863"/>
      <c r="H78" s="863"/>
      <c r="I78" s="863"/>
      <c r="J78" s="863"/>
      <c r="K78" s="863"/>
      <c r="L78" s="863"/>
      <c r="M78" s="864"/>
      <c r="N78" s="460"/>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1.0318542391799475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4"/>
      <c r="J84" s="334"/>
      <c r="K84" s="302" t="s">
        <v>970</v>
      </c>
      <c r="L84" s="867" t="s">
        <v>971</v>
      </c>
      <c r="M84" s="868"/>
      <c r="N84" s="303"/>
    </row>
    <row r="85" spans="1:14">
      <c r="B85" s="853" t="s">
        <v>972</v>
      </c>
      <c r="C85" s="854"/>
      <c r="D85" s="854"/>
      <c r="E85" s="854"/>
      <c r="F85" s="854"/>
      <c r="G85" s="854"/>
      <c r="H85" s="854"/>
      <c r="I85" s="87"/>
      <c r="J85" s="88"/>
      <c r="K85" s="304">
        <v>0.2</v>
      </c>
      <c r="L85" s="855">
        <f>N80*K85</f>
        <v>0.2063708478359895</v>
      </c>
      <c r="M85" s="856"/>
      <c r="N85" s="51"/>
    </row>
    <row r="86" spans="1:14">
      <c r="B86" s="89" t="s">
        <v>973</v>
      </c>
      <c r="C86" s="90"/>
      <c r="D86" s="90"/>
      <c r="E86" s="90"/>
      <c r="F86" s="90"/>
      <c r="G86" s="90"/>
      <c r="H86" s="90"/>
      <c r="I86" s="87"/>
      <c r="J86" s="88"/>
      <c r="K86" s="304">
        <v>0.05</v>
      </c>
      <c r="L86" s="855">
        <f>N80*K86</f>
        <v>5.1592711958997374E-2</v>
      </c>
      <c r="M86" s="856"/>
      <c r="N86" s="51"/>
    </row>
    <row r="87" spans="1:14" ht="15.75" thickBot="1">
      <c r="B87" s="91" t="s">
        <v>974</v>
      </c>
      <c r="C87" s="92"/>
      <c r="D87" s="92"/>
      <c r="E87" s="92"/>
      <c r="F87" s="92"/>
      <c r="G87" s="92"/>
      <c r="H87" s="92"/>
      <c r="I87" s="93"/>
      <c r="J87" s="94"/>
      <c r="K87" s="305">
        <v>0.05</v>
      </c>
      <c r="L87" s="857">
        <f>N80*K87</f>
        <v>5.1592711958997374E-2</v>
      </c>
      <c r="M87" s="858"/>
      <c r="N87" s="51"/>
    </row>
    <row r="88" spans="1:14" ht="15.75" thickBot="1">
      <c r="B88" s="820" t="s">
        <v>953</v>
      </c>
      <c r="C88" s="821"/>
      <c r="D88" s="821"/>
      <c r="E88" s="821"/>
      <c r="F88" s="821"/>
      <c r="G88" s="821"/>
      <c r="H88" s="821"/>
      <c r="I88" s="821"/>
      <c r="J88" s="821"/>
      <c r="K88" s="821"/>
      <c r="L88" s="821"/>
      <c r="M88" s="822"/>
      <c r="N88" s="52">
        <f>L85+L86+L87</f>
        <v>0.30955627175398426</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52">
        <f>N80+N88</f>
        <v>1.3414105109339318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0"/>
      <c r="K120" s="970"/>
      <c r="L120" s="970"/>
      <c r="M120" s="970"/>
      <c r="N120" s="971"/>
    </row>
    <row r="121" spans="2:14" ht="15.75" thickBot="1">
      <c r="B121" s="419" t="s">
        <v>2221</v>
      </c>
      <c r="C121" s="420"/>
      <c r="D121" s="420"/>
      <c r="E121" s="259"/>
      <c r="F121" s="259"/>
      <c r="G121" s="259"/>
      <c r="H121" s="259"/>
      <c r="I121" s="259"/>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190</v>
      </c>
      <c r="B36" s="869" t="str">
        <f>VLOOKUP(A36,EQUIPOS!A6:D154,3,FALSE)</f>
        <v>Diferencial de 3 ton</v>
      </c>
      <c r="C36" s="870"/>
      <c r="D36" s="870"/>
      <c r="E36" s="870"/>
      <c r="F36" s="870"/>
      <c r="G36" s="870"/>
      <c r="H36" s="871"/>
      <c r="I36" s="267"/>
      <c r="J36" s="268"/>
      <c r="K36" s="269">
        <f>VLOOKUP(A36,EQUIPOS!A6:D163,4,FALSE)</f>
        <v>8491.5741217748564</v>
      </c>
      <c r="L36" s="270"/>
      <c r="M36" s="336">
        <v>40</v>
      </c>
      <c r="N36" s="272">
        <f t="shared" ref="N36:N41" si="0">K36/M36</f>
        <v>212.28935304437141</v>
      </c>
    </row>
    <row r="37" spans="1:14">
      <c r="A37" s="113" t="s">
        <v>195</v>
      </c>
      <c r="B37" s="869" t="str">
        <f>VLOOKUP(A37,EQUIPOS!A7:D154,3,FALSE)</f>
        <v xml:space="preserve">Equipo de oxicorte, Capacidad de corte: hasta 6´´ (152mm) </v>
      </c>
      <c r="C37" s="870"/>
      <c r="D37" s="870"/>
      <c r="E37" s="870"/>
      <c r="F37" s="870"/>
      <c r="G37" s="870"/>
      <c r="H37" s="871"/>
      <c r="I37" s="421"/>
      <c r="J37" s="422"/>
      <c r="K37" s="269">
        <f>VLOOKUP(A37,EQUIPOS!A7:D164,4,FALSE)</f>
        <v>17769.172829907999</v>
      </c>
      <c r="L37" s="335"/>
      <c r="M37" s="336">
        <v>400</v>
      </c>
      <c r="N37" s="272">
        <f t="shared" si="0"/>
        <v>44.422932074769996</v>
      </c>
    </row>
    <row r="38" spans="1:14">
      <c r="A38" s="113" t="s">
        <v>204</v>
      </c>
      <c r="B38" s="869" t="str">
        <f>VLOOKUP(A38,EQUIPOS!A8:D154,3,FALSE)</f>
        <v xml:space="preserve">Equipo de soldadura 250 AMP
</v>
      </c>
      <c r="C38" s="870"/>
      <c r="D38" s="870"/>
      <c r="E38" s="870"/>
      <c r="F38" s="870"/>
      <c r="G38" s="870"/>
      <c r="H38" s="871"/>
      <c r="I38" s="421"/>
      <c r="J38" s="422"/>
      <c r="K38" s="269">
        <f>VLOOKUP(A38,EQUIPOS!A8:D165,4,FALSE)</f>
        <v>21838.661823110458</v>
      </c>
      <c r="L38" s="335"/>
      <c r="M38" s="336">
        <v>400</v>
      </c>
      <c r="N38" s="272">
        <f t="shared" si="0"/>
        <v>54.596654557776148</v>
      </c>
    </row>
    <row r="39" spans="1:14">
      <c r="A39" s="113" t="s">
        <v>208</v>
      </c>
      <c r="B39" s="869" t="str">
        <f>VLOOKUP(A39,EQUIPOS!A9:D154,3,FALSE)</f>
        <v>Equipo de soldadura 400</v>
      </c>
      <c r="C39" s="870"/>
      <c r="D39" s="870"/>
      <c r="E39" s="870"/>
      <c r="F39" s="870"/>
      <c r="G39" s="870"/>
      <c r="H39" s="871"/>
      <c r="I39" s="421"/>
      <c r="J39" s="422"/>
      <c r="K39" s="269">
        <f>VLOOKUP(A39,EQUIPOS!A9:D166,4,FALSE)</f>
        <v>23226.747794764451</v>
      </c>
      <c r="L39" s="335"/>
      <c r="M39" s="336">
        <v>400</v>
      </c>
      <c r="N39" s="272">
        <f t="shared" si="0"/>
        <v>58.066869486911131</v>
      </c>
    </row>
    <row r="40" spans="1:14">
      <c r="A40" s="113" t="s">
        <v>210</v>
      </c>
      <c r="B40" s="869" t="str">
        <f>VLOOKUP(A40,EQUIPOS!A10:D154,3,FALSE)</f>
        <v>Equipo de soldadura 600</v>
      </c>
      <c r="C40" s="870"/>
      <c r="D40" s="870"/>
      <c r="E40" s="870"/>
      <c r="F40" s="870"/>
      <c r="G40" s="870"/>
      <c r="H40" s="871"/>
      <c r="I40" s="421"/>
      <c r="J40" s="422"/>
      <c r="K40" s="269">
        <f>VLOOKUP(A40,EQUIPOS!A10:D167,4,FALSE)</f>
        <v>25379.95344356506</v>
      </c>
      <c r="L40" s="335"/>
      <c r="M40" s="336">
        <v>400</v>
      </c>
      <c r="N40" s="272">
        <f t="shared" si="0"/>
        <v>63.44988360891265</v>
      </c>
    </row>
    <row r="41" spans="1:14">
      <c r="A41" s="113" t="s">
        <v>243</v>
      </c>
      <c r="B41" s="869" t="str">
        <f>VLOOKUP(A41,EQUIPOS!A11:D155,3,FALSE)</f>
        <v>Grúa 10 ton</v>
      </c>
      <c r="C41" s="870"/>
      <c r="D41" s="870"/>
      <c r="E41" s="870"/>
      <c r="F41" s="870"/>
      <c r="G41" s="870"/>
      <c r="H41" s="871"/>
      <c r="I41" s="421"/>
      <c r="J41" s="422"/>
      <c r="K41" s="269">
        <f>VLOOKUP(A41,EQUIPOS!A11:D168,4,FALSE)</f>
        <v>221038.75437975675</v>
      </c>
      <c r="L41" s="335"/>
      <c r="M41" s="336">
        <v>400</v>
      </c>
      <c r="N41" s="272">
        <f t="shared" si="0"/>
        <v>552.59688594939189</v>
      </c>
    </row>
    <row r="42" spans="1:14">
      <c r="B42" s="869"/>
      <c r="C42" s="870"/>
      <c r="D42" s="870"/>
      <c r="E42" s="870"/>
      <c r="F42" s="870"/>
      <c r="G42" s="870"/>
      <c r="H42" s="871"/>
      <c r="I42" s="36"/>
      <c r="J42" s="37"/>
      <c r="K42" s="269"/>
      <c r="L42" s="276"/>
      <c r="M42" s="336"/>
      <c r="N42" s="272"/>
    </row>
    <row r="43" spans="1:14">
      <c r="B43" s="320"/>
      <c r="C43" s="321"/>
      <c r="D43" s="321"/>
      <c r="E43" s="321"/>
      <c r="F43" s="323"/>
      <c r="G43" s="323"/>
      <c r="H43" s="125"/>
      <c r="I43" s="36"/>
      <c r="J43" s="37"/>
      <c r="K43" s="269"/>
      <c r="L43" s="276"/>
      <c r="M43" s="277"/>
      <c r="N43" s="273"/>
    </row>
    <row r="44" spans="1:14">
      <c r="B44" s="877" t="s">
        <v>952</v>
      </c>
      <c r="C44" s="878"/>
      <c r="D44" s="878"/>
      <c r="E44" s="38"/>
      <c r="F44" s="39"/>
      <c r="G44" s="39"/>
      <c r="H44" s="40"/>
      <c r="I44" s="36"/>
      <c r="J44" s="37"/>
      <c r="K44" s="279"/>
      <c r="L44" s="276"/>
      <c r="M44" s="401">
        <v>0.05</v>
      </c>
      <c r="N44" s="344">
        <f>N81*M44</f>
        <v>104.76938637365021</v>
      </c>
    </row>
    <row r="45" spans="1:14" ht="15.75" thickBot="1">
      <c r="B45" s="869"/>
      <c r="C45" s="870"/>
      <c r="D45" s="870"/>
      <c r="E45" s="870"/>
      <c r="F45" s="870"/>
      <c r="G45" s="870"/>
      <c r="H45" s="871"/>
      <c r="I45" s="879"/>
      <c r="J45" s="880"/>
      <c r="K45" s="41"/>
      <c r="L45" s="881"/>
      <c r="M45" s="882"/>
      <c r="N45" s="105"/>
    </row>
    <row r="46" spans="1:14" ht="15.75" thickBot="1">
      <c r="B46" s="820" t="s">
        <v>953</v>
      </c>
      <c r="C46" s="821"/>
      <c r="D46" s="821"/>
      <c r="E46" s="821"/>
      <c r="F46" s="821"/>
      <c r="G46" s="821"/>
      <c r="H46" s="821"/>
      <c r="I46" s="821"/>
      <c r="J46" s="821"/>
      <c r="K46" s="821"/>
      <c r="L46" s="821"/>
      <c r="M46" s="822"/>
      <c r="N46" s="394">
        <f>SUM(N36:N44)</f>
        <v>1090.1919650957834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5" t="s">
        <v>944</v>
      </c>
      <c r="C50" s="866"/>
      <c r="D50" s="866"/>
      <c r="E50" s="866"/>
      <c r="F50" s="866"/>
      <c r="G50" s="866"/>
      <c r="H50" s="866"/>
      <c r="I50" s="900"/>
      <c r="J50" s="315" t="s">
        <v>945</v>
      </c>
      <c r="K50" s="85" t="s">
        <v>946</v>
      </c>
      <c r="L50" s="901" t="s">
        <v>955</v>
      </c>
      <c r="M50" s="900"/>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30934.508727738474</v>
      </c>
      <c r="N51" s="272">
        <f>K51*M51</f>
        <v>154.67254363869236</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3504.0681171646888</v>
      </c>
      <c r="N52" s="272">
        <f t="shared" ref="N52:N58" si="1">K52*M52</f>
        <v>17.520340585823444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13768.939650423878</v>
      </c>
      <c r="N53" s="272">
        <f t="shared" si="1"/>
        <v>68.844698252119386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11191.530236872208</v>
      </c>
      <c r="N54" s="272">
        <f t="shared" si="1"/>
        <v>111.91530236872208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27861.31452469336</v>
      </c>
      <c r="N55" s="272">
        <f t="shared" si="1"/>
        <v>278.61314524693358</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36568.5537558375</v>
      </c>
      <c r="N56" s="272">
        <f t="shared" si="1"/>
        <v>18.284276877918749</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93285.881136424607</v>
      </c>
      <c r="N57" s="272">
        <f t="shared" si="1"/>
        <v>93.285881136424607</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24735.22304913251</v>
      </c>
      <c r="N58" s="272">
        <f t="shared" si="1"/>
        <v>24.735223049132511</v>
      </c>
    </row>
    <row r="59" spans="1:14" ht="15.75" thickBot="1">
      <c r="B59" s="820" t="s">
        <v>953</v>
      </c>
      <c r="C59" s="821"/>
      <c r="D59" s="821"/>
      <c r="E59" s="821"/>
      <c r="F59" s="821"/>
      <c r="G59" s="821"/>
      <c r="H59" s="821"/>
      <c r="I59" s="821"/>
      <c r="J59" s="821"/>
      <c r="K59" s="821"/>
      <c r="L59" s="821"/>
      <c r="M59" s="822"/>
      <c r="N59" s="394">
        <f>SUM(N51:N58)</f>
        <v>767.87141115576674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6" t="s">
        <v>961</v>
      </c>
      <c r="M63" s="885"/>
      <c r="N63" s="76" t="s">
        <v>951</v>
      </c>
    </row>
    <row r="64" spans="1:14">
      <c r="B64" s="46"/>
      <c r="C64" s="317"/>
      <c r="D64" s="317"/>
      <c r="E64" s="317"/>
      <c r="F64" s="317"/>
      <c r="G64" s="317"/>
      <c r="H64" s="311"/>
      <c r="I64" s="279"/>
      <c r="J64" s="286"/>
      <c r="K64" s="279"/>
      <c r="L64" s="907"/>
      <c r="M64" s="908"/>
      <c r="N64" s="287"/>
    </row>
    <row r="65" spans="1:15">
      <c r="B65" s="46"/>
      <c r="C65" s="47"/>
      <c r="D65" s="47"/>
      <c r="E65" s="47"/>
      <c r="F65" s="47"/>
      <c r="G65" s="47"/>
      <c r="H65" s="311"/>
      <c r="I65" s="279"/>
      <c r="J65" s="286"/>
      <c r="K65" s="279"/>
      <c r="L65" s="907"/>
      <c r="M65" s="908"/>
      <c r="N65" s="287"/>
    </row>
    <row r="66" spans="1:15">
      <c r="B66" s="46"/>
      <c r="C66" s="47"/>
      <c r="D66" s="47"/>
      <c r="E66" s="47"/>
      <c r="F66" s="47"/>
      <c r="G66" s="47"/>
      <c r="H66" s="311"/>
      <c r="I66" s="279"/>
      <c r="J66" s="286"/>
      <c r="K66" s="279"/>
      <c r="L66" s="907"/>
      <c r="M66" s="908"/>
      <c r="N66" s="287"/>
    </row>
    <row r="67" spans="1:15">
      <c r="B67" s="46"/>
      <c r="C67" s="47"/>
      <c r="D67" s="47"/>
      <c r="E67" s="47"/>
      <c r="F67" s="47"/>
      <c r="G67" s="47"/>
      <c r="H67" s="311"/>
      <c r="I67" s="279"/>
      <c r="J67" s="286"/>
      <c r="K67" s="279"/>
      <c r="L67" s="907"/>
      <c r="M67" s="90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6"/>
      <c r="C80" s="897"/>
      <c r="D80" s="897"/>
      <c r="E80" s="897"/>
      <c r="F80" s="897"/>
      <c r="G80" s="897"/>
      <c r="H80" s="897"/>
      <c r="I80" s="470"/>
      <c r="J80" s="471"/>
      <c r="K80" s="474"/>
      <c r="L80" s="475"/>
      <c r="M80" s="476"/>
      <c r="N80" s="395"/>
    </row>
    <row r="81" spans="1:14" ht="15.75" thickBot="1">
      <c r="B81" s="909" t="s">
        <v>953</v>
      </c>
      <c r="C81" s="863"/>
      <c r="D81" s="863"/>
      <c r="E81" s="863"/>
      <c r="F81" s="863"/>
      <c r="G81" s="863"/>
      <c r="H81" s="863"/>
      <c r="I81" s="863"/>
      <c r="J81" s="863"/>
      <c r="K81" s="863"/>
      <c r="L81" s="863"/>
      <c r="M81" s="864"/>
      <c r="N81" s="301">
        <f>SUM(N75:N80)</f>
        <v>2095.3877274730039</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N46+N59+N70+N81</f>
        <v>3953.4511037245538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4"/>
      <c r="J87" s="334"/>
      <c r="K87" s="302" t="s">
        <v>970</v>
      </c>
      <c r="L87" s="867" t="s">
        <v>971</v>
      </c>
      <c r="M87" s="868"/>
      <c r="N87" s="303"/>
    </row>
    <row r="88" spans="1:14">
      <c r="B88" s="853" t="s">
        <v>972</v>
      </c>
      <c r="C88" s="854"/>
      <c r="D88" s="854"/>
      <c r="E88" s="854"/>
      <c r="F88" s="854"/>
      <c r="G88" s="854"/>
      <c r="H88" s="854"/>
      <c r="I88" s="87"/>
      <c r="J88" s="88"/>
      <c r="K88" s="304">
        <v>0.2</v>
      </c>
      <c r="L88" s="855">
        <f>N83*K88</f>
        <v>790.69022074491079</v>
      </c>
      <c r="M88" s="856"/>
      <c r="N88" s="51"/>
    </row>
    <row r="89" spans="1:14">
      <c r="B89" s="89" t="s">
        <v>973</v>
      </c>
      <c r="C89" s="90"/>
      <c r="D89" s="90"/>
      <c r="E89" s="90"/>
      <c r="F89" s="90"/>
      <c r="G89" s="90"/>
      <c r="H89" s="90"/>
      <c r="I89" s="87"/>
      <c r="J89" s="88"/>
      <c r="K89" s="304">
        <v>0.05</v>
      </c>
      <c r="L89" s="855">
        <f>N83*K89</f>
        <v>197.6725551862277</v>
      </c>
      <c r="M89" s="856"/>
      <c r="N89" s="51"/>
    </row>
    <row r="90" spans="1:14" ht="15.75" thickBot="1">
      <c r="B90" s="91" t="s">
        <v>974</v>
      </c>
      <c r="C90" s="92"/>
      <c r="D90" s="92"/>
      <c r="E90" s="92"/>
      <c r="F90" s="92"/>
      <c r="G90" s="92"/>
      <c r="H90" s="92"/>
      <c r="I90" s="93"/>
      <c r="J90" s="94"/>
      <c r="K90" s="305">
        <v>0.05</v>
      </c>
      <c r="L90" s="857">
        <f>N83*K90</f>
        <v>197.6725551862277</v>
      </c>
      <c r="M90" s="858"/>
      <c r="N90" s="51"/>
    </row>
    <row r="91" spans="1:14" ht="15.75" thickBot="1">
      <c r="B91" s="820" t="s">
        <v>953</v>
      </c>
      <c r="C91" s="821"/>
      <c r="D91" s="821"/>
      <c r="E91" s="821"/>
      <c r="F91" s="821"/>
      <c r="G91" s="821"/>
      <c r="H91" s="821"/>
      <c r="I91" s="821"/>
      <c r="J91" s="821"/>
      <c r="K91" s="821"/>
      <c r="L91" s="821"/>
      <c r="M91" s="822"/>
      <c r="N91" s="52">
        <f>L88+L89+L90</f>
        <v>1186.0353311173662</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8">
        <f>N83+N91</f>
        <v>5139.4864348419196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0"/>
      <c r="K123" s="970"/>
      <c r="L123" s="970"/>
      <c r="M123" s="970"/>
      <c r="N123" s="971"/>
    </row>
    <row r="124" spans="2:14" ht="15.75" thickBot="1">
      <c r="B124" s="419" t="s">
        <v>2221</v>
      </c>
      <c r="C124" s="420"/>
      <c r="D124" s="420"/>
      <c r="E124" s="259"/>
      <c r="F124" s="259"/>
      <c r="G124" s="259"/>
      <c r="H124" s="259"/>
      <c r="I124" s="259"/>
      <c r="J124" s="972"/>
      <c r="K124" s="972"/>
      <c r="L124" s="972"/>
      <c r="M124" s="972"/>
      <c r="N124" s="973"/>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42.75" customHeight="1" thickBot="1">
      <c r="A31" t="s">
        <v>1845</v>
      </c>
      <c r="B31" s="80" t="s">
        <v>1128</v>
      </c>
      <c r="C31" s="962" t="s">
        <v>2132</v>
      </c>
      <c r="D31" s="963"/>
      <c r="E31" s="963"/>
      <c r="F31" s="963"/>
      <c r="G31" s="963"/>
      <c r="H31" s="963"/>
      <c r="I31" s="963"/>
      <c r="J31" s="963"/>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188</v>
      </c>
      <c r="B36" s="869" t="str">
        <f>VLOOKUP(A36,EQUIPOS!A6:D154,3,FALSE)</f>
        <v>Diferencial</v>
      </c>
      <c r="C36" s="870"/>
      <c r="D36" s="870"/>
      <c r="E36" s="870"/>
      <c r="F36" s="870"/>
      <c r="G36" s="870"/>
      <c r="H36" s="871"/>
      <c r="I36" s="267"/>
      <c r="J36" s="268"/>
      <c r="K36" s="269">
        <f>VLOOKUP(A36,EQUIPOS!A6:D163,4,FALSE)</f>
        <v>3610.9746511601279</v>
      </c>
      <c r="L36" s="270"/>
      <c r="M36" s="336">
        <v>4</v>
      </c>
      <c r="N36" s="272">
        <f>K36/M36</f>
        <v>902.74366279003198</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N75*M41</f>
        <v>1115.7756987950249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2018.5193615850569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540183.82824915822</v>
      </c>
      <c r="N48" s="272">
        <f>K48*M48</f>
        <v>5401.8382824915825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170788.34717978831</v>
      </c>
      <c r="N49" s="272">
        <f>K49*M49</f>
        <v>170788.34717978831</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543500.99781136715</v>
      </c>
      <c r="N50" s="272">
        <f>K50*M50</f>
        <v>198377.864201149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374568.04966342892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7">
        <f>VLOOKUP(A58,TRANSPORTE!A1:D117,4,FALSE)</f>
        <v>4.1274169567197898</v>
      </c>
      <c r="M58" s="908"/>
      <c r="N58" s="287">
        <f>K58*L58</f>
        <v>1.1556767478815413</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f>
        <v>1.1556767478815413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11157.756987950248</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387745.48168971209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77549.096337942421</v>
      </c>
      <c r="M82" s="856"/>
      <c r="N82" s="51"/>
    </row>
    <row r="83" spans="1:14">
      <c r="B83" s="89" t="s">
        <v>973</v>
      </c>
      <c r="C83" s="90"/>
      <c r="D83" s="90"/>
      <c r="E83" s="90"/>
      <c r="F83" s="90"/>
      <c r="G83" s="90"/>
      <c r="H83" s="90"/>
      <c r="I83" s="87"/>
      <c r="J83" s="88"/>
      <c r="K83" s="304">
        <v>0.05</v>
      </c>
      <c r="L83" s="855">
        <f>N77*K83</f>
        <v>19387.274084485605</v>
      </c>
      <c r="M83" s="856"/>
      <c r="N83" s="51"/>
    </row>
    <row r="84" spans="1:14" ht="15.75" thickBot="1">
      <c r="B84" s="91" t="s">
        <v>974</v>
      </c>
      <c r="C84" s="92"/>
      <c r="D84" s="92"/>
      <c r="E84" s="92"/>
      <c r="F84" s="92"/>
      <c r="G84" s="92"/>
      <c r="H84" s="92"/>
      <c r="I84" s="93"/>
      <c r="J84" s="94"/>
      <c r="K84" s="305">
        <v>0.05</v>
      </c>
      <c r="L84" s="857">
        <f>N77*K84</f>
        <v>19387.274084485605</v>
      </c>
      <c r="M84" s="858"/>
      <c r="N84" s="51"/>
    </row>
    <row r="85" spans="1:14" ht="15.75" thickBot="1">
      <c r="B85" s="820" t="s">
        <v>953</v>
      </c>
      <c r="C85" s="821"/>
      <c r="D85" s="821"/>
      <c r="E85" s="821"/>
      <c r="F85" s="821"/>
      <c r="G85" s="821"/>
      <c r="H85" s="821"/>
      <c r="I85" s="821"/>
      <c r="J85" s="821"/>
      <c r="K85" s="821"/>
      <c r="L85" s="821"/>
      <c r="M85" s="822"/>
      <c r="N85" s="52">
        <f>L82+L83+L84</f>
        <v>116323.64450691362</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504069.1261966257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45" customHeight="1" thickBot="1">
      <c r="A31" t="s">
        <v>1845</v>
      </c>
      <c r="B31" s="80" t="s">
        <v>1129</v>
      </c>
      <c r="C31" s="983" t="s">
        <v>2133</v>
      </c>
      <c r="D31" s="984"/>
      <c r="E31" s="984"/>
      <c r="F31" s="984"/>
      <c r="G31" s="984"/>
      <c r="H31" s="984"/>
      <c r="I31" s="984"/>
      <c r="J31" s="984"/>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188</v>
      </c>
      <c r="B36" s="869" t="str">
        <f>VLOOKUP(A36,EQUIPOS!A6:D154,3,FALSE)</f>
        <v>Diferencial</v>
      </c>
      <c r="C36" s="870"/>
      <c r="D36" s="870"/>
      <c r="E36" s="870"/>
      <c r="F36" s="870"/>
      <c r="G36" s="870"/>
      <c r="H36" s="871"/>
      <c r="I36" s="267"/>
      <c r="J36" s="268"/>
      <c r="K36" s="269">
        <f>VLOOKUP(A36,EQUIPOS!A6:D163,4,FALSE)</f>
        <v>3610.9746511601279</v>
      </c>
      <c r="L36" s="270"/>
      <c r="M36" s="441">
        <v>4</v>
      </c>
      <c r="N36" s="272">
        <f>K36/M36</f>
        <v>902.74366279003198</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N75*M41</f>
        <v>1115.7756987950249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2018.5193615850569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540183.82824915822</v>
      </c>
      <c r="N48" s="272">
        <f>K48*M48</f>
        <v>10803.676564983165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170788.34717978831</v>
      </c>
      <c r="N49" s="272">
        <f>K49*M49</f>
        <v>170788.34717978831</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543500.99781136715</v>
      </c>
      <c r="N50" s="272">
        <f>K50*M50</f>
        <v>250010.45899322891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431602.4827380004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7">
        <f>VLOOKUP(A58,TRANSPORTE!A1:D117,4,FALSE)</f>
        <v>4.1274169567197898</v>
      </c>
      <c r="M58" s="908"/>
      <c r="N58" s="287">
        <f>K58*L58</f>
        <v>1.1556767478815413</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f>
        <v>1.1556767478815413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11157.756987950248</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444779.91476428357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88955.982952856721</v>
      </c>
      <c r="M82" s="856"/>
      <c r="N82" s="51"/>
    </row>
    <row r="83" spans="1:14">
      <c r="B83" s="89" t="s">
        <v>973</v>
      </c>
      <c r="C83" s="90"/>
      <c r="D83" s="90"/>
      <c r="E83" s="90"/>
      <c r="F83" s="90"/>
      <c r="G83" s="90"/>
      <c r="H83" s="90"/>
      <c r="I83" s="87"/>
      <c r="J83" s="88"/>
      <c r="K83" s="304">
        <v>0.05</v>
      </c>
      <c r="L83" s="855">
        <f>N77*K83</f>
        <v>22238.99573821418</v>
      </c>
      <c r="M83" s="856"/>
      <c r="N83" s="51"/>
    </row>
    <row r="84" spans="1:14" ht="15.75" thickBot="1">
      <c r="B84" s="91" t="s">
        <v>974</v>
      </c>
      <c r="C84" s="92"/>
      <c r="D84" s="92"/>
      <c r="E84" s="92"/>
      <c r="F84" s="92"/>
      <c r="G84" s="92"/>
      <c r="H84" s="92"/>
      <c r="I84" s="93"/>
      <c r="J84" s="94"/>
      <c r="K84" s="305">
        <v>0.05</v>
      </c>
      <c r="L84" s="857">
        <f>N77*K84</f>
        <v>22238.99573821418</v>
      </c>
      <c r="M84" s="858"/>
      <c r="N84" s="51"/>
    </row>
    <row r="85" spans="1:14" ht="15.75" thickBot="1">
      <c r="B85" s="820" t="s">
        <v>953</v>
      </c>
      <c r="C85" s="821"/>
      <c r="D85" s="821"/>
      <c r="E85" s="821"/>
      <c r="F85" s="821"/>
      <c r="G85" s="821"/>
      <c r="H85" s="821"/>
      <c r="I85" s="821"/>
      <c r="J85" s="821"/>
      <c r="K85" s="821"/>
      <c r="L85" s="821"/>
      <c r="M85" s="822"/>
      <c r="N85" s="52">
        <f>L82+L83+L84</f>
        <v>133433.97442928507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578213.88919356861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310</v>
      </c>
      <c r="B36" s="869" t="str">
        <f>VLOOKUP(A36,EQUIPOS!A6:D154,3,FALSE)</f>
        <v>Retroexcavadora A25C</v>
      </c>
      <c r="C36" s="870"/>
      <c r="D36" s="870"/>
      <c r="E36" s="870"/>
      <c r="F36" s="870"/>
      <c r="G36" s="870"/>
      <c r="H36" s="871"/>
      <c r="I36" s="267"/>
      <c r="J36" s="268"/>
      <c r="K36" s="269">
        <f>VLOOKUP(A36,EQUIPOS!A6:D163,4,FALSE)</f>
        <v>283084.52491995314</v>
      </c>
      <c r="L36" s="270"/>
      <c r="M36" s="336">
        <v>3</v>
      </c>
      <c r="N36" s="272">
        <f>K36/M36</f>
        <v>94361.508306651041</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N75*M41</f>
        <v>1487.7009317267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95849.209238377734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540183.82824915822</v>
      </c>
      <c r="N48" s="272">
        <f>K48*M48</f>
        <v>10803.676564983165</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51310.9278300117</v>
      </c>
      <c r="N49" s="272">
        <f>K49*M49</f>
        <v>23603.026801805383</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499279.9043864141</v>
      </c>
      <c r="N50" s="272">
        <f>K50*M50</f>
        <v>499279.9043864141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533686.60775320267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7">
        <f>VLOOKUP(A58,TRANSPORTE!A1:D117,4,FALSE)</f>
        <v>4.1274169567197898</v>
      </c>
      <c r="M58" s="908"/>
      <c r="N58" s="287">
        <f>K58*L58</f>
        <v>1.1556767478815413</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07">
        <f>VLOOKUP(A59,TRANSPORTE!A1:D117,4,FALSE)</f>
        <v>988.51636113438963</v>
      </c>
      <c r="M59" s="908"/>
      <c r="N59" s="287">
        <f>K59*L59</f>
        <v>454.71752612181928</v>
      </c>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455.87320286970083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14877.009317266999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644868.69951171707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128973.73990234343</v>
      </c>
      <c r="M82" s="856"/>
      <c r="N82" s="51"/>
    </row>
    <row r="83" spans="1:14">
      <c r="B83" s="89" t="s">
        <v>973</v>
      </c>
      <c r="C83" s="90"/>
      <c r="D83" s="90"/>
      <c r="E83" s="90"/>
      <c r="F83" s="90"/>
      <c r="G83" s="90"/>
      <c r="H83" s="90"/>
      <c r="I83" s="87"/>
      <c r="J83" s="88"/>
      <c r="K83" s="304">
        <v>0.05</v>
      </c>
      <c r="L83" s="855">
        <f>N77*K83</f>
        <v>32243.434975585857</v>
      </c>
      <c r="M83" s="856"/>
      <c r="N83" s="51"/>
    </row>
    <row r="84" spans="1:14" ht="15.75" thickBot="1">
      <c r="B84" s="91" t="s">
        <v>974</v>
      </c>
      <c r="C84" s="92"/>
      <c r="D84" s="92"/>
      <c r="E84" s="92"/>
      <c r="F84" s="92"/>
      <c r="G84" s="92"/>
      <c r="H84" s="92"/>
      <c r="I84" s="93"/>
      <c r="J84" s="94"/>
      <c r="K84" s="305">
        <v>0.05</v>
      </c>
      <c r="L84" s="857">
        <f>N77*K84</f>
        <v>32243.434975585857</v>
      </c>
      <c r="M84" s="858"/>
      <c r="N84" s="51"/>
    </row>
    <row r="85" spans="1:14" ht="15.75" thickBot="1">
      <c r="B85" s="820" t="s">
        <v>953</v>
      </c>
      <c r="C85" s="821"/>
      <c r="D85" s="821"/>
      <c r="E85" s="821"/>
      <c r="F85" s="821"/>
      <c r="G85" s="821"/>
      <c r="H85" s="821"/>
      <c r="I85" s="821"/>
      <c r="J85" s="821"/>
      <c r="K85" s="821"/>
      <c r="L85" s="821"/>
      <c r="M85" s="822"/>
      <c r="N85" s="52">
        <f>L82+L83+L84</f>
        <v>193460.60985351511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838329.30936523224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7"/>
      <c r="J36" s="268"/>
      <c r="K36" s="269">
        <f>VLOOKUP(A36,EQUIPOS!A6:D163,4,FALSE)</f>
        <v>9736.1130501754724</v>
      </c>
      <c r="L36" s="270"/>
      <c r="M36" s="336">
        <v>0.5</v>
      </c>
      <c r="N36" s="272">
        <f>K36/M36</f>
        <v>19472.226100350945</v>
      </c>
    </row>
    <row r="37" spans="1:14">
      <c r="A37" s="113" t="s">
        <v>320</v>
      </c>
      <c r="B37" s="869" t="str">
        <f>VLOOKUP(A37,EQUIPOS!A7:D154,3,FALSE)</f>
        <v>Retroexcavadora sobre llantas, motor 62HP, Profundidad de excavación de 5.41 metros.</v>
      </c>
      <c r="C37" s="870"/>
      <c r="D37" s="870"/>
      <c r="E37" s="870"/>
      <c r="F37" s="870"/>
      <c r="G37" s="870"/>
      <c r="H37" s="871"/>
      <c r="I37" s="421"/>
      <c r="J37" s="422"/>
      <c r="K37" s="269">
        <f>VLOOKUP(A37,EQUIPOS!A7:D164,4,FALSE)</f>
        <v>204450.01209000027</v>
      </c>
      <c r="L37" s="335"/>
      <c r="M37" s="336">
        <v>1.5</v>
      </c>
      <c r="N37" s="272">
        <f>K37/M37</f>
        <v>136300.00806000017</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N75*M41</f>
        <v>2975.4018634534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158747.63602380449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51310.9278300117</v>
      </c>
      <c r="N48" s="272">
        <f>K48*M48</f>
        <v>29760.338141406784</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239272.67815828047</v>
      </c>
      <c r="N49" s="272">
        <f>K49*M49</f>
        <v>239272.67815828047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269033.01629968727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7">
        <f>VLOOKUP(A58,TRANSPORTE!A1:D117,4,FALSE)</f>
        <v>1599.3740707289182</v>
      </c>
      <c r="M58" s="908"/>
      <c r="N58" s="287">
        <f>K58*L58</f>
        <v>1599.3740707289182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7">
        <f>VLOOKUP(A59,TRANSPORTE!A1:D117,4,FALSE)</f>
        <v>988.51636113438963</v>
      </c>
      <c r="M59" s="908"/>
      <c r="N59" s="287">
        <f>K59*L59</f>
        <v>573.33948945794589</v>
      </c>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f>
        <v>2172.713560186864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29754.018634533997</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459707.38451821258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91941.476903642528</v>
      </c>
      <c r="M82" s="856"/>
      <c r="N82" s="51"/>
    </row>
    <row r="83" spans="1:14">
      <c r="B83" s="89" t="s">
        <v>973</v>
      </c>
      <c r="C83" s="90"/>
      <c r="D83" s="90"/>
      <c r="E83" s="90"/>
      <c r="F83" s="90"/>
      <c r="G83" s="90"/>
      <c r="H83" s="90"/>
      <c r="I83" s="87"/>
      <c r="J83" s="88"/>
      <c r="K83" s="304">
        <v>0.05</v>
      </c>
      <c r="L83" s="855">
        <f>N77*K83</f>
        <v>22985.369225910632</v>
      </c>
      <c r="M83" s="856"/>
      <c r="N83" s="51"/>
    </row>
    <row r="84" spans="1:14" ht="15.75" thickBot="1">
      <c r="B84" s="91" t="s">
        <v>974</v>
      </c>
      <c r="C84" s="92"/>
      <c r="D84" s="92"/>
      <c r="E84" s="92"/>
      <c r="F84" s="92"/>
      <c r="G84" s="92"/>
      <c r="H84" s="92"/>
      <c r="I84" s="93"/>
      <c r="J84" s="94"/>
      <c r="K84" s="305">
        <v>0.05</v>
      </c>
      <c r="L84" s="857">
        <f>N77*K84</f>
        <v>22985.369225910632</v>
      </c>
      <c r="M84" s="858"/>
      <c r="N84" s="51"/>
    </row>
    <row r="85" spans="1:14" ht="15.75" thickBot="1">
      <c r="B85" s="820" t="s">
        <v>953</v>
      </c>
      <c r="C85" s="821"/>
      <c r="D85" s="821"/>
      <c r="E85" s="821"/>
      <c r="F85" s="821"/>
      <c r="G85" s="821"/>
      <c r="H85" s="821"/>
      <c r="I85" s="821"/>
      <c r="J85" s="821"/>
      <c r="K85" s="821"/>
      <c r="L85" s="821"/>
      <c r="M85" s="822"/>
      <c r="N85" s="52">
        <f>L82+L83+L84</f>
        <v>137912.21535546379</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597619.59987367643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7"/>
      <c r="J36" s="268"/>
      <c r="K36" s="269">
        <f>VLOOKUP(A36,EQUIPOS!A6:D163,4,FALSE)</f>
        <v>9736.1130501754724</v>
      </c>
      <c r="L36" s="270"/>
      <c r="M36" s="336">
        <v>0.5</v>
      </c>
      <c r="N36" s="272">
        <f>K36/M36</f>
        <v>19472.226100350945</v>
      </c>
    </row>
    <row r="37" spans="1:14">
      <c r="A37" s="113" t="s">
        <v>303</v>
      </c>
      <c r="B37" s="869" t="str">
        <f>VLOOKUP(A37,EQUIPOS!A7:D154,3,FALSE)</f>
        <v>Retrocargador, pala de 1,1 m3 de capacidad, profundidad de excavación de 4.400 mm y una altura de 5.680 mm</v>
      </c>
      <c r="C37" s="870"/>
      <c r="D37" s="870"/>
      <c r="E37" s="870"/>
      <c r="F37" s="870"/>
      <c r="G37" s="870"/>
      <c r="H37" s="871"/>
      <c r="I37" s="421"/>
      <c r="J37" s="422"/>
      <c r="K37" s="269">
        <f>VLOOKUP(A37,EQUIPOS!A7:D164,4,FALSE)</f>
        <v>188722.55205976407</v>
      </c>
      <c r="L37" s="335"/>
      <c r="M37" s="336">
        <v>1.5</v>
      </c>
      <c r="N37" s="272">
        <f>K37/M37</f>
        <v>125815.03470650938</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N75*M41</f>
        <v>2975.4018634534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148262.6626703137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51310.9278300117</v>
      </c>
      <c r="N48" s="272">
        <f>K48*M48</f>
        <v>29760.338141406784</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239272.67815828047</v>
      </c>
      <c r="N49" s="272">
        <f>K49*M49</f>
        <v>239272.67815828047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269033.01629968727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7">
        <f>VLOOKUP(A58,TRANSPORTE!A1:D117,4,FALSE)</f>
        <v>1599.3740707289182</v>
      </c>
      <c r="M58" s="908"/>
      <c r="N58" s="287">
        <f>K58*L58</f>
        <v>1599.3740707289182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7">
        <f>VLOOKUP(A59,TRANSPORTE!A1:D117,4,FALSE)</f>
        <v>988.51636113438963</v>
      </c>
      <c r="M59" s="908"/>
      <c r="N59" s="287">
        <f>K59*L59</f>
        <v>573.33948945794589</v>
      </c>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2172.713560186864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29754.018634533997</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449222.41116472177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89844.482232944356</v>
      </c>
      <c r="M82" s="856"/>
      <c r="N82" s="51"/>
    </row>
    <row r="83" spans="1:14">
      <c r="B83" s="89" t="s">
        <v>973</v>
      </c>
      <c r="C83" s="90"/>
      <c r="D83" s="90"/>
      <c r="E83" s="90"/>
      <c r="F83" s="90"/>
      <c r="G83" s="90"/>
      <c r="H83" s="90"/>
      <c r="I83" s="87"/>
      <c r="J83" s="88"/>
      <c r="K83" s="304">
        <v>0.05</v>
      </c>
      <c r="L83" s="855">
        <f>N77*K83</f>
        <v>22461.120558236089</v>
      </c>
      <c r="M83" s="856"/>
      <c r="N83" s="51"/>
    </row>
    <row r="84" spans="1:14" ht="15.75" thickBot="1">
      <c r="B84" s="91" t="s">
        <v>974</v>
      </c>
      <c r="C84" s="92"/>
      <c r="D84" s="92"/>
      <c r="E84" s="92"/>
      <c r="F84" s="92"/>
      <c r="G84" s="92"/>
      <c r="H84" s="92"/>
      <c r="I84" s="93"/>
      <c r="J84" s="94"/>
      <c r="K84" s="305">
        <v>0.05</v>
      </c>
      <c r="L84" s="857">
        <f>N77*K84</f>
        <v>22461.120558236089</v>
      </c>
      <c r="M84" s="858"/>
      <c r="N84" s="51"/>
    </row>
    <row r="85" spans="1:14" ht="15.75" thickBot="1">
      <c r="B85" s="820" t="s">
        <v>953</v>
      </c>
      <c r="C85" s="821"/>
      <c r="D85" s="821"/>
      <c r="E85" s="821"/>
      <c r="F85" s="821"/>
      <c r="G85" s="821"/>
      <c r="H85" s="821"/>
      <c r="I85" s="821"/>
      <c r="J85" s="821"/>
      <c r="K85" s="821"/>
      <c r="L85" s="821"/>
      <c r="M85" s="822"/>
      <c r="N85" s="52">
        <f>L82+L83+L84</f>
        <v>134766.72334941654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583989.13451413834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147.22886430720399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19250.551160443883</v>
      </c>
      <c r="N48" s="272">
        <f>K48*M48</f>
        <v>19250.551160443883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19250.551160443883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B58" s="46"/>
      <c r="C58" s="317"/>
      <c r="D58" s="317"/>
      <c r="E58" s="317"/>
      <c r="F58" s="317"/>
      <c r="G58" s="317"/>
      <c r="H58" s="311"/>
      <c r="I58" s="279"/>
      <c r="J58" s="286"/>
      <c r="K58" s="279"/>
      <c r="L58" s="907"/>
      <c r="M58" s="908"/>
      <c r="N58" s="287"/>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2944.5772861440796</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22342.357310895164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4468.4714621790326</v>
      </c>
      <c r="M82" s="856"/>
      <c r="N82" s="51"/>
    </row>
    <row r="83" spans="1:14">
      <c r="B83" s="89" t="s">
        <v>973</v>
      </c>
      <c r="C83" s="90"/>
      <c r="D83" s="90"/>
      <c r="E83" s="90"/>
      <c r="F83" s="90"/>
      <c r="G83" s="90"/>
      <c r="H83" s="90"/>
      <c r="I83" s="87"/>
      <c r="J83" s="88"/>
      <c r="K83" s="304">
        <v>0.05</v>
      </c>
      <c r="L83" s="855">
        <f>N77*K83</f>
        <v>1117.1178655447582</v>
      </c>
      <c r="M83" s="856"/>
      <c r="N83" s="51"/>
    </row>
    <row r="84" spans="1:14" ht="15.75" thickBot="1">
      <c r="B84" s="91" t="s">
        <v>974</v>
      </c>
      <c r="C84" s="92"/>
      <c r="D84" s="92"/>
      <c r="E84" s="92"/>
      <c r="F84" s="92"/>
      <c r="G84" s="92"/>
      <c r="H84" s="92"/>
      <c r="I84" s="93"/>
      <c r="J84" s="94"/>
      <c r="K84" s="305">
        <v>0.05</v>
      </c>
      <c r="L84" s="857">
        <f>N77*K84</f>
        <v>1117.1178655447582</v>
      </c>
      <c r="M84" s="858"/>
      <c r="N84" s="51"/>
    </row>
    <row r="85" spans="1:14" ht="15.75" thickBot="1">
      <c r="B85" s="820" t="s">
        <v>953</v>
      </c>
      <c r="C85" s="821"/>
      <c r="D85" s="821"/>
      <c r="E85" s="821"/>
      <c r="F85" s="821"/>
      <c r="G85" s="821"/>
      <c r="H85" s="821"/>
      <c r="I85" s="821"/>
      <c r="J85" s="821"/>
      <c r="K85" s="821"/>
      <c r="L85" s="821"/>
      <c r="M85" s="822"/>
      <c r="N85" s="52">
        <f>L82+L83+L84</f>
        <v>6702.7071932685494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29045.064504163714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985" t="s">
        <v>944</v>
      </c>
      <c r="D30" s="986"/>
      <c r="E30" s="986"/>
      <c r="F30" s="986"/>
      <c r="G30" s="986"/>
      <c r="H30" s="986"/>
      <c r="I30" s="986"/>
      <c r="J30" s="454"/>
      <c r="K30" s="307"/>
      <c r="L30" s="796" t="s">
        <v>945</v>
      </c>
      <c r="M30" s="797"/>
      <c r="N30" s="71" t="s">
        <v>946</v>
      </c>
    </row>
    <row r="31" spans="1:14" ht="30" customHeight="1" thickBot="1">
      <c r="A31" t="s">
        <v>1845</v>
      </c>
      <c r="B31" s="80" t="s">
        <v>1132</v>
      </c>
      <c r="C31" s="987" t="s">
        <v>2137</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2231.5513975900499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6714.9181421233252</v>
      </c>
      <c r="N49" s="272">
        <f>K49*M49</f>
        <v>7722.1558634418234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537419.52028065082</v>
      </c>
      <c r="N50" s="272">
        <f>K50*M50</f>
        <v>64490.342433678095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9611.2861674258547</v>
      </c>
      <c r="N51" s="272">
        <f>K51*M51</f>
        <v>19222.572334851709</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217115.68659532085</v>
      </c>
      <c r="N52" s="272">
        <f>K52*M52</f>
        <v>108557.84329766042</v>
      </c>
    </row>
    <row r="53" spans="1:14" ht="15.75" thickBot="1">
      <c r="B53" s="820" t="s">
        <v>953</v>
      </c>
      <c r="C53" s="821"/>
      <c r="D53" s="821"/>
      <c r="E53" s="821"/>
      <c r="F53" s="821"/>
      <c r="G53" s="821"/>
      <c r="H53" s="821"/>
      <c r="I53" s="821"/>
      <c r="J53" s="821"/>
      <c r="K53" s="821"/>
      <c r="L53" s="821"/>
      <c r="M53" s="822"/>
      <c r="N53" s="394">
        <f>SUM(N48:N52)</f>
        <v>276591.21624515887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7">
        <f>VLOOKUP(A58,TRANSPORTE!A1:D117,4,FALSE)</f>
        <v>1540.7830144748382</v>
      </c>
      <c r="M58" s="908"/>
      <c r="N58" s="287">
        <f>K58*L58</f>
        <v>1694.8613159223221</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1694.8613159223221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44631.027951800992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325148.6569104722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65029.73138209444</v>
      </c>
      <c r="M82" s="856"/>
      <c r="N82" s="51"/>
    </row>
    <row r="83" spans="1:14">
      <c r="B83" s="89" t="s">
        <v>973</v>
      </c>
      <c r="C83" s="90"/>
      <c r="D83" s="90"/>
      <c r="E83" s="90"/>
      <c r="F83" s="90"/>
      <c r="G83" s="90"/>
      <c r="H83" s="90"/>
      <c r="I83" s="87"/>
      <c r="J83" s="88"/>
      <c r="K83" s="304">
        <v>0.05</v>
      </c>
      <c r="L83" s="855">
        <f>N77*K83</f>
        <v>16257.43284552361</v>
      </c>
      <c r="M83" s="856"/>
      <c r="N83" s="51"/>
    </row>
    <row r="84" spans="1:14" ht="15.75" thickBot="1">
      <c r="B84" s="91" t="s">
        <v>974</v>
      </c>
      <c r="C84" s="92"/>
      <c r="D84" s="92"/>
      <c r="E84" s="92"/>
      <c r="F84" s="92"/>
      <c r="G84" s="92"/>
      <c r="H84" s="92"/>
      <c r="I84" s="93"/>
      <c r="J84" s="94"/>
      <c r="K84" s="305">
        <v>0.05</v>
      </c>
      <c r="L84" s="857">
        <f>N77*K84</f>
        <v>16257.43284552361</v>
      </c>
      <c r="M84" s="858"/>
      <c r="N84" s="51"/>
    </row>
    <row r="85" spans="1:14" ht="15.75" thickBot="1">
      <c r="B85" s="820" t="s">
        <v>953</v>
      </c>
      <c r="C85" s="821"/>
      <c r="D85" s="821"/>
      <c r="E85" s="821"/>
      <c r="F85" s="821"/>
      <c r="G85" s="821"/>
      <c r="H85" s="821"/>
      <c r="I85" s="821"/>
      <c r="J85" s="821"/>
      <c r="K85" s="821"/>
      <c r="L85" s="821"/>
      <c r="M85" s="822"/>
      <c r="N85" s="52">
        <f>L82+L83+L84</f>
        <v>97544.59707314166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422693.25398361386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985" t="s">
        <v>944</v>
      </c>
      <c r="D30" s="986"/>
      <c r="E30" s="986"/>
      <c r="F30" s="986"/>
      <c r="G30" s="986"/>
      <c r="H30" s="986"/>
      <c r="I30" s="986"/>
      <c r="J30" s="454"/>
      <c r="K30" s="307"/>
      <c r="L30" s="796" t="s">
        <v>945</v>
      </c>
      <c r="M30" s="797"/>
      <c r="N30" s="71" t="s">
        <v>946</v>
      </c>
    </row>
    <row r="31" spans="1:14" ht="27" customHeight="1" thickBot="1">
      <c r="A31" t="s">
        <v>1845</v>
      </c>
      <c r="B31" s="80" t="s">
        <v>1133</v>
      </c>
      <c r="C31" s="987" t="s">
        <v>2138</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2231.5513975900499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6714.9181421233252</v>
      </c>
      <c r="N49" s="272">
        <f>K49*M49</f>
        <v>7722.1558634418234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537419.52028065082</v>
      </c>
      <c r="N50" s="272">
        <f>K50*M50</f>
        <v>64490.342433678095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9611.2861674258547</v>
      </c>
      <c r="N51" s="272">
        <f>K51*M51</f>
        <v>19222.572334851709</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162478.63597891072</v>
      </c>
      <c r="N52" s="272">
        <f>K52*M52</f>
        <v>81239.317989455361</v>
      </c>
    </row>
    <row r="53" spans="1:14" ht="15.75" thickBot="1">
      <c r="B53" s="820" t="s">
        <v>953</v>
      </c>
      <c r="C53" s="821"/>
      <c r="D53" s="821"/>
      <c r="E53" s="821"/>
      <c r="F53" s="821"/>
      <c r="G53" s="821"/>
      <c r="H53" s="821"/>
      <c r="I53" s="821"/>
      <c r="J53" s="821"/>
      <c r="K53" s="821"/>
      <c r="L53" s="821"/>
      <c r="M53" s="822"/>
      <c r="N53" s="394">
        <f>SUM(N48:N52)</f>
        <v>249272.69093695382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7">
        <f>VLOOKUP(A58,TRANSPORTE!A1:D117,4,FALSE)</f>
        <v>1540.7830144748382</v>
      </c>
      <c r="M58" s="908"/>
      <c r="N58" s="287">
        <f>K58*L58</f>
        <v>1694.8613159223221</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1694.8613159223221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44631.027951800992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297830.13160226715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59566.026320453435</v>
      </c>
      <c r="M82" s="856"/>
      <c r="N82" s="51"/>
    </row>
    <row r="83" spans="1:14">
      <c r="B83" s="89" t="s">
        <v>973</v>
      </c>
      <c r="C83" s="90"/>
      <c r="D83" s="90"/>
      <c r="E83" s="90"/>
      <c r="F83" s="90"/>
      <c r="G83" s="90"/>
      <c r="H83" s="90"/>
      <c r="I83" s="87"/>
      <c r="J83" s="88"/>
      <c r="K83" s="304">
        <v>0.05</v>
      </c>
      <c r="L83" s="855">
        <f>N77*K83</f>
        <v>14891.506580113359</v>
      </c>
      <c r="M83" s="856"/>
      <c r="N83" s="51"/>
    </row>
    <row r="84" spans="1:14" ht="15.75" thickBot="1">
      <c r="B84" s="91" t="s">
        <v>974</v>
      </c>
      <c r="C84" s="92"/>
      <c r="D84" s="92"/>
      <c r="E84" s="92"/>
      <c r="F84" s="92"/>
      <c r="G84" s="92"/>
      <c r="H84" s="92"/>
      <c r="I84" s="93"/>
      <c r="J84" s="94"/>
      <c r="K84" s="305">
        <v>0.05</v>
      </c>
      <c r="L84" s="857">
        <f>N77*K84</f>
        <v>14891.506580113359</v>
      </c>
      <c r="M84" s="858"/>
      <c r="N84" s="51"/>
    </row>
    <row r="85" spans="1:14" ht="15.75" thickBot="1">
      <c r="B85" s="820" t="s">
        <v>953</v>
      </c>
      <c r="C85" s="821"/>
      <c r="D85" s="821"/>
      <c r="E85" s="821"/>
      <c r="F85" s="821"/>
      <c r="G85" s="821"/>
      <c r="H85" s="821"/>
      <c r="I85" s="821"/>
      <c r="J85" s="821"/>
      <c r="K85" s="821"/>
      <c r="L85" s="821"/>
      <c r="M85" s="822"/>
      <c r="N85" s="52">
        <f>L82+L83+L84</f>
        <v>89349.039480680149</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387179.17108294729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985" t="s">
        <v>944</v>
      </c>
      <c r="D30" s="986"/>
      <c r="E30" s="986"/>
      <c r="F30" s="986"/>
      <c r="G30" s="986"/>
      <c r="H30" s="986"/>
      <c r="I30" s="986"/>
      <c r="J30" s="454"/>
      <c r="K30" s="307"/>
      <c r="L30" s="796" t="s">
        <v>945</v>
      </c>
      <c r="M30" s="797"/>
      <c r="N30" s="71" t="s">
        <v>946</v>
      </c>
    </row>
    <row r="31" spans="1:14" ht="27" customHeight="1" thickBot="1">
      <c r="A31" t="s">
        <v>1845</v>
      </c>
      <c r="B31" s="80" t="s">
        <v>1680</v>
      </c>
      <c r="C31" s="987" t="s">
        <v>2139</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2231.5513975900499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6714.9181421233252</v>
      </c>
      <c r="N49" s="272">
        <f>K49*M49</f>
        <v>7722.1558634418234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537419.52028065082</v>
      </c>
      <c r="N50" s="272">
        <f>K50*M50</f>
        <v>64490.342433678095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9611.2861674258547</v>
      </c>
      <c r="N51" s="272">
        <f>K51*M51</f>
        <v>19222.572334851709</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186172.2246433929</v>
      </c>
      <c r="N52" s="272">
        <f>K52*M52</f>
        <v>93086.112321696448</v>
      </c>
    </row>
    <row r="53" spans="1:14" ht="15.75" thickBot="1">
      <c r="B53" s="820" t="s">
        <v>953</v>
      </c>
      <c r="C53" s="821"/>
      <c r="D53" s="821"/>
      <c r="E53" s="821"/>
      <c r="F53" s="821"/>
      <c r="G53" s="821"/>
      <c r="H53" s="821"/>
      <c r="I53" s="821"/>
      <c r="J53" s="821"/>
      <c r="K53" s="821"/>
      <c r="L53" s="821"/>
      <c r="M53" s="822"/>
      <c r="N53" s="394">
        <f>SUM(N48:N52)</f>
        <v>261119.48526919491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7">
        <f>VLOOKUP(A58,TRANSPORTE!A1:D117,4,FALSE)</f>
        <v>1540.7830144748382</v>
      </c>
      <c r="M58" s="908"/>
      <c r="N58" s="287">
        <f>K58*L58</f>
        <v>1694.8613159223221</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1694.8613159223221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44631.027951800992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309676.92593450833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61935.385186901665</v>
      </c>
      <c r="M82" s="856"/>
      <c r="N82" s="51"/>
    </row>
    <row r="83" spans="1:14">
      <c r="B83" s="89" t="s">
        <v>973</v>
      </c>
      <c r="C83" s="90"/>
      <c r="D83" s="90"/>
      <c r="E83" s="90"/>
      <c r="F83" s="90"/>
      <c r="G83" s="90"/>
      <c r="H83" s="90"/>
      <c r="I83" s="87"/>
      <c r="J83" s="88"/>
      <c r="K83" s="304">
        <v>0.05</v>
      </c>
      <c r="L83" s="855">
        <f>N77*K83</f>
        <v>15483.846296725416</v>
      </c>
      <c r="M83" s="856"/>
      <c r="N83" s="51"/>
    </row>
    <row r="84" spans="1:14" ht="15.75" thickBot="1">
      <c r="B84" s="91" t="s">
        <v>974</v>
      </c>
      <c r="C84" s="92"/>
      <c r="D84" s="92"/>
      <c r="E84" s="92"/>
      <c r="F84" s="92"/>
      <c r="G84" s="92"/>
      <c r="H84" s="92"/>
      <c r="I84" s="93"/>
      <c r="J84" s="94"/>
      <c r="K84" s="305">
        <v>0.05</v>
      </c>
      <c r="L84" s="857">
        <f>N77*K84</f>
        <v>15483.846296725416</v>
      </c>
      <c r="M84" s="858"/>
      <c r="N84" s="51"/>
    </row>
    <row r="85" spans="1:14" ht="15.75" thickBot="1">
      <c r="B85" s="820" t="s">
        <v>953</v>
      </c>
      <c r="C85" s="821"/>
      <c r="D85" s="821"/>
      <c r="E85" s="821"/>
      <c r="F85" s="821"/>
      <c r="G85" s="821"/>
      <c r="H85" s="821"/>
      <c r="I85" s="821"/>
      <c r="J85" s="821"/>
      <c r="K85" s="821"/>
      <c r="L85" s="821"/>
      <c r="M85" s="822"/>
      <c r="N85" s="52">
        <f>L82+L83+L84</f>
        <v>92903.077780352498</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402580.00371486082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985" t="s">
        <v>944</v>
      </c>
      <c r="D30" s="986"/>
      <c r="E30" s="986"/>
      <c r="F30" s="986"/>
      <c r="G30" s="986"/>
      <c r="H30" s="986"/>
      <c r="I30" s="986"/>
      <c r="J30" s="454"/>
      <c r="K30" s="307"/>
      <c r="L30" s="796" t="s">
        <v>945</v>
      </c>
      <c r="M30" s="797"/>
      <c r="N30" s="71" t="s">
        <v>946</v>
      </c>
    </row>
    <row r="31" spans="1:14" ht="28.5" customHeight="1" thickBot="1">
      <c r="A31" t="s">
        <v>1845</v>
      </c>
      <c r="B31" s="80" t="s">
        <v>1681</v>
      </c>
      <c r="C31" s="987" t="s">
        <v>2140</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2231.5513975900499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6714.9181421233252</v>
      </c>
      <c r="N49" s="272">
        <f>K49*M49</f>
        <v>7722.1558634418234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537419.52028065082</v>
      </c>
      <c r="N50" s="272">
        <f>K50*M50</f>
        <v>64490.342433678095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9611.2861674258547</v>
      </c>
      <c r="N51" s="272">
        <f>K51*M51</f>
        <v>19222.572334851709</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191905.6455837425</v>
      </c>
      <c r="N52" s="272">
        <f>K52*M52</f>
        <v>95952.822791871251</v>
      </c>
    </row>
    <row r="53" spans="1:14" ht="15.75" thickBot="1">
      <c r="B53" s="820" t="s">
        <v>953</v>
      </c>
      <c r="C53" s="821"/>
      <c r="D53" s="821"/>
      <c r="E53" s="821"/>
      <c r="F53" s="821"/>
      <c r="G53" s="821"/>
      <c r="H53" s="821"/>
      <c r="I53" s="821"/>
      <c r="J53" s="821"/>
      <c r="K53" s="821"/>
      <c r="L53" s="821"/>
      <c r="M53" s="822"/>
      <c r="N53" s="394">
        <f>SUM(N48:N52)</f>
        <v>263986.19573936972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7">
        <f>VLOOKUP(A58,TRANSPORTE!A1:D117,4,FALSE)</f>
        <v>1540.7830144748382</v>
      </c>
      <c r="M58" s="908"/>
      <c r="N58" s="287">
        <f>K58*L58</f>
        <v>1694.8613159223221</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1694.8613159223221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44631.027951800992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312543.63640468311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62508.727280936626</v>
      </c>
      <c r="M82" s="856"/>
      <c r="N82" s="51"/>
    </row>
    <row r="83" spans="1:14">
      <c r="B83" s="89" t="s">
        <v>973</v>
      </c>
      <c r="C83" s="90"/>
      <c r="D83" s="90"/>
      <c r="E83" s="90"/>
      <c r="F83" s="90"/>
      <c r="G83" s="90"/>
      <c r="H83" s="90"/>
      <c r="I83" s="87"/>
      <c r="J83" s="88"/>
      <c r="K83" s="304">
        <v>0.05</v>
      </c>
      <c r="L83" s="855">
        <f>N77*K83</f>
        <v>15627.181820234156</v>
      </c>
      <c r="M83" s="856"/>
      <c r="N83" s="51"/>
    </row>
    <row r="84" spans="1:14" ht="15.75" thickBot="1">
      <c r="B84" s="91" t="s">
        <v>974</v>
      </c>
      <c r="C84" s="92"/>
      <c r="D84" s="92"/>
      <c r="E84" s="92"/>
      <c r="F84" s="92"/>
      <c r="G84" s="92"/>
      <c r="H84" s="92"/>
      <c r="I84" s="93"/>
      <c r="J84" s="94"/>
      <c r="K84" s="305">
        <v>0.05</v>
      </c>
      <c r="L84" s="857">
        <f>N77*K84</f>
        <v>15627.181820234156</v>
      </c>
      <c r="M84" s="858"/>
      <c r="N84" s="51"/>
    </row>
    <row r="85" spans="1:14" ht="15.75" thickBot="1">
      <c r="B85" s="820" t="s">
        <v>953</v>
      </c>
      <c r="C85" s="821"/>
      <c r="D85" s="821"/>
      <c r="E85" s="821"/>
      <c r="F85" s="821"/>
      <c r="G85" s="821"/>
      <c r="H85" s="821"/>
      <c r="I85" s="821"/>
      <c r="J85" s="821"/>
      <c r="K85" s="821"/>
      <c r="L85" s="821"/>
      <c r="M85" s="822"/>
      <c r="N85" s="52">
        <f>L82+L83+L84</f>
        <v>93763.090921404932</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406306.72732608806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7"/>
      <c r="J36" s="268"/>
      <c r="K36" s="269">
        <f>VLOOKUP(A36,EQUIPOS!A6:D163,4,FALSE)</f>
        <v>10083.134543088971</v>
      </c>
      <c r="L36" s="270"/>
      <c r="M36" s="336">
        <v>1</v>
      </c>
      <c r="N36" s="272">
        <f>K36*M36</f>
        <v>10083.134543088971</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3796.3137725900497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13879.448315679019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88347.058842892904</v>
      </c>
      <c r="N48" s="272">
        <f t="shared" ref="N48:N53" si="0">K48*M48</f>
        <v>44526.917656818026</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9611.2861674258547</v>
      </c>
      <c r="N49" s="272">
        <f t="shared" si="0"/>
        <v>19222.572334851709</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78.340711658105462</v>
      </c>
      <c r="N50" s="272">
        <f t="shared" si="0"/>
        <v>8695.8189940497068</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66108.369109204141</v>
      </c>
      <c r="N51" s="272">
        <f t="shared" si="0"/>
        <v>26443.347643681656</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67112.249371451573</v>
      </c>
      <c r="N52" s="273">
        <f t="shared" si="0"/>
        <v>25368.430262408696</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555.1683395471963</v>
      </c>
      <c r="N53" s="273">
        <f t="shared" si="0"/>
        <v>86606.260969362629</v>
      </c>
    </row>
    <row r="54" spans="1:14">
      <c r="B54" s="320"/>
      <c r="C54" s="317"/>
      <c r="D54" s="317"/>
      <c r="E54" s="317"/>
      <c r="F54" s="317"/>
      <c r="G54" s="317"/>
      <c r="H54" s="317"/>
      <c r="I54" s="317"/>
      <c r="J54" s="311"/>
      <c r="K54" s="44"/>
      <c r="L54" s="318"/>
      <c r="M54" s="426"/>
      <c r="N54" s="273"/>
    </row>
    <row r="55" spans="1:14" ht="15.75" thickBot="1">
      <c r="B55" s="909" t="s">
        <v>953</v>
      </c>
      <c r="C55" s="863"/>
      <c r="D55" s="863"/>
      <c r="E55" s="863"/>
      <c r="F55" s="863"/>
      <c r="G55" s="863"/>
      <c r="H55" s="863"/>
      <c r="I55" s="863"/>
      <c r="J55" s="863"/>
      <c r="K55" s="863"/>
      <c r="L55" s="863"/>
      <c r="M55" s="864"/>
      <c r="N55" s="104">
        <f>SUM(N48:N54)</f>
        <v>210863.34786117243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07">
        <f>VLOOKUP(A60,TRANSPORTE!A1:D117,4,FALSE)</f>
        <v>1540.7830144748382</v>
      </c>
      <c r="M60" s="908"/>
      <c r="N60" s="287">
        <f>K60*L60</f>
        <v>616.3132057899353</v>
      </c>
    </row>
    <row r="61" spans="1:14">
      <c r="A61" t="s">
        <v>1229</v>
      </c>
      <c r="B61" s="46" t="str">
        <f>VLOOKUP(A61,TRANSPORTE!A1:D117,3,FALSE)</f>
        <v>Transporte de arena</v>
      </c>
      <c r="C61" s="47"/>
      <c r="D61" s="47"/>
      <c r="E61" s="47"/>
      <c r="F61" s="47"/>
      <c r="G61" s="47"/>
      <c r="H61" s="311" t="s">
        <v>339</v>
      </c>
      <c r="I61" s="279">
        <v>0.378</v>
      </c>
      <c r="J61" s="286">
        <v>1</v>
      </c>
      <c r="K61" s="279">
        <f>I61*J61</f>
        <v>0.378</v>
      </c>
      <c r="L61" s="907">
        <f>VLOOKUP(A61,TRANSPORTE!A1:D117,4,FALSE)</f>
        <v>1540.7830144748382</v>
      </c>
      <c r="M61" s="908"/>
      <c r="N61" s="287">
        <f t="shared" ref="N61:N62" si="1">K61*L61</f>
        <v>582.41597947148887</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07">
        <f>VLOOKUP(A62,TRANSPORTE!A1:D117,4,FALSE)</f>
        <v>988.51636113438963</v>
      </c>
      <c r="M62" s="908"/>
      <c r="N62" s="287">
        <f t="shared" si="1"/>
        <v>498.21224601173236</v>
      </c>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1696.9414312731565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75926.27545180099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302366.01305992558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60473.202611985122</v>
      </c>
      <c r="M84" s="856"/>
      <c r="N84" s="51"/>
    </row>
    <row r="85" spans="1:14">
      <c r="B85" s="89" t="s">
        <v>973</v>
      </c>
      <c r="C85" s="90"/>
      <c r="D85" s="90"/>
      <c r="E85" s="90"/>
      <c r="F85" s="90"/>
      <c r="G85" s="90"/>
      <c r="H85" s="90"/>
      <c r="I85" s="87"/>
      <c r="J85" s="88"/>
      <c r="K85" s="304">
        <v>0.05</v>
      </c>
      <c r="L85" s="855">
        <f>N79*K85</f>
        <v>15118.30065299628</v>
      </c>
      <c r="M85" s="856"/>
      <c r="N85" s="51"/>
    </row>
    <row r="86" spans="1:14" ht="15.75" thickBot="1">
      <c r="B86" s="91" t="s">
        <v>974</v>
      </c>
      <c r="C86" s="92"/>
      <c r="D86" s="92"/>
      <c r="E86" s="92"/>
      <c r="F86" s="92"/>
      <c r="G86" s="92"/>
      <c r="H86" s="92"/>
      <c r="I86" s="93"/>
      <c r="J86" s="94"/>
      <c r="K86" s="305">
        <v>0.05</v>
      </c>
      <c r="L86" s="857">
        <f>N79*K86</f>
        <v>15118.30065299628</v>
      </c>
      <c r="M86" s="858"/>
      <c r="N86" s="51"/>
    </row>
    <row r="87" spans="1:14" ht="15.75" thickBot="1">
      <c r="B87" s="820" t="s">
        <v>953</v>
      </c>
      <c r="C87" s="821"/>
      <c r="D87" s="821"/>
      <c r="E87" s="821"/>
      <c r="F87" s="821"/>
      <c r="G87" s="821"/>
      <c r="H87" s="821"/>
      <c r="I87" s="821"/>
      <c r="J87" s="821"/>
      <c r="K87" s="821"/>
      <c r="L87" s="821"/>
      <c r="M87" s="822"/>
      <c r="N87" s="52">
        <f>L84+L85+L86</f>
        <v>90709.803917977697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393075.81697790325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1472.28864307204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2342.3872785773538</v>
      </c>
      <c r="N48" s="272">
        <f>K48*M48</f>
        <v>1171.1936392886769</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543500.99781136715</v>
      </c>
      <c r="N49" s="272">
        <f>K49*M49</f>
        <v>548936.00778948085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9611.2861674258547</v>
      </c>
      <c r="N50" s="272">
        <f>K50*M50</f>
        <v>2883.3858502277562</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09" t="s">
        <v>953</v>
      </c>
      <c r="C55" s="863"/>
      <c r="D55" s="863"/>
      <c r="E55" s="863"/>
      <c r="F55" s="863"/>
      <c r="G55" s="863"/>
      <c r="H55" s="863"/>
      <c r="I55" s="863"/>
      <c r="J55" s="863"/>
      <c r="K55" s="863"/>
      <c r="L55" s="863"/>
      <c r="M55" s="864"/>
      <c r="N55" s="104">
        <f>SUM(N48:N54)</f>
        <v>552990.58727899729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07">
        <f>VLOOKUP(A60,TRANSPORTE!A1:D117,4,FALSE)</f>
        <v>988.51636113438963</v>
      </c>
      <c r="M60" s="908"/>
      <c r="N60" s="287">
        <f>K60*L60</f>
        <v>998.40152474573358</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998.40152474573358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29445.772861440797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584907.05030825583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116981.41006165117</v>
      </c>
      <c r="M84" s="856"/>
      <c r="N84" s="51"/>
    </row>
    <row r="85" spans="1:14">
      <c r="B85" s="89" t="s">
        <v>973</v>
      </c>
      <c r="C85" s="90"/>
      <c r="D85" s="90"/>
      <c r="E85" s="90"/>
      <c r="F85" s="90"/>
      <c r="G85" s="90"/>
      <c r="H85" s="90"/>
      <c r="I85" s="87"/>
      <c r="J85" s="88"/>
      <c r="K85" s="304">
        <v>0.05</v>
      </c>
      <c r="L85" s="855">
        <f>N79*K85</f>
        <v>29245.352515412793</v>
      </c>
      <c r="M85" s="856"/>
      <c r="N85" s="51"/>
    </row>
    <row r="86" spans="1:14" ht="15.75" thickBot="1">
      <c r="B86" s="91" t="s">
        <v>974</v>
      </c>
      <c r="C86" s="92"/>
      <c r="D86" s="92"/>
      <c r="E86" s="92"/>
      <c r="F86" s="92"/>
      <c r="G86" s="92"/>
      <c r="H86" s="92"/>
      <c r="I86" s="93"/>
      <c r="J86" s="94"/>
      <c r="K86" s="305">
        <v>0.05</v>
      </c>
      <c r="L86" s="857">
        <f>N79*K86</f>
        <v>29245.352515412793</v>
      </c>
      <c r="M86" s="858"/>
      <c r="N86" s="51"/>
    </row>
    <row r="87" spans="1:14" ht="15.75" thickBot="1">
      <c r="B87" s="820" t="s">
        <v>953</v>
      </c>
      <c r="C87" s="821"/>
      <c r="D87" s="821"/>
      <c r="E87" s="821"/>
      <c r="F87" s="821"/>
      <c r="G87" s="821"/>
      <c r="H87" s="821"/>
      <c r="I87" s="821"/>
      <c r="J87" s="821"/>
      <c r="K87" s="821"/>
      <c r="L87" s="821"/>
      <c r="M87" s="822"/>
      <c r="N87" s="52">
        <f>L84+L85+L86</f>
        <v>175472.11509247674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760379.16540073254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29.25" customHeight="1" thickBot="1">
      <c r="A31" t="s">
        <v>1845</v>
      </c>
      <c r="B31" s="80" t="s">
        <v>1135</v>
      </c>
      <c r="C31" s="962" t="s">
        <v>2143</v>
      </c>
      <c r="D31" s="963"/>
      <c r="E31" s="963"/>
      <c r="F31" s="963"/>
      <c r="G31" s="963"/>
      <c r="H31" s="963"/>
      <c r="I31" s="963"/>
      <c r="J31" s="989"/>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77.289077871469317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2342.3872785773538</v>
      </c>
      <c r="N48" s="272">
        <f>K48*M48</f>
        <v>117.1193639288677</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64149.851317751505</v>
      </c>
      <c r="N49" s="272">
        <f>K49*M49</f>
        <v>64149.851317751505</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64266.970681680374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1545.7815574293863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65890.041316981238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13178.008263396248</v>
      </c>
      <c r="M84" s="856"/>
      <c r="N84" s="51"/>
    </row>
    <row r="85" spans="1:14">
      <c r="B85" s="89" t="s">
        <v>973</v>
      </c>
      <c r="C85" s="90"/>
      <c r="D85" s="90"/>
      <c r="E85" s="90"/>
      <c r="F85" s="90"/>
      <c r="G85" s="90"/>
      <c r="H85" s="90"/>
      <c r="I85" s="87"/>
      <c r="J85" s="88"/>
      <c r="K85" s="304">
        <v>0.05</v>
      </c>
      <c r="L85" s="855">
        <f>N79*K85</f>
        <v>3294.5020658490621</v>
      </c>
      <c r="M85" s="856"/>
      <c r="N85" s="51"/>
    </row>
    <row r="86" spans="1:14" ht="15.75" thickBot="1">
      <c r="B86" s="91" t="s">
        <v>974</v>
      </c>
      <c r="C86" s="92"/>
      <c r="D86" s="92"/>
      <c r="E86" s="92"/>
      <c r="F86" s="92"/>
      <c r="G86" s="92"/>
      <c r="H86" s="92"/>
      <c r="I86" s="93"/>
      <c r="J86" s="94"/>
      <c r="K86" s="305">
        <v>0.05</v>
      </c>
      <c r="L86" s="857">
        <f>N79*K86</f>
        <v>3294.5020658490621</v>
      </c>
      <c r="M86" s="858"/>
      <c r="N86" s="51"/>
    </row>
    <row r="87" spans="1:14" ht="15.75" thickBot="1">
      <c r="B87" s="820" t="s">
        <v>953</v>
      </c>
      <c r="C87" s="821"/>
      <c r="D87" s="821"/>
      <c r="E87" s="821"/>
      <c r="F87" s="821"/>
      <c r="G87" s="821"/>
      <c r="H87" s="821"/>
      <c r="I87" s="821"/>
      <c r="J87" s="821"/>
      <c r="K87" s="821"/>
      <c r="L87" s="821"/>
      <c r="M87" s="822"/>
      <c r="N87" s="52">
        <f>L84+L85+L86</f>
        <v>19767.012395094371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85657.053712075605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1683</v>
      </c>
      <c r="C31" s="962" t="s">
        <v>2144</v>
      </c>
      <c r="D31" s="963"/>
      <c r="E31" s="963"/>
      <c r="F31" s="963"/>
      <c r="G31" s="963"/>
      <c r="H31" s="963"/>
      <c r="I31" s="963"/>
      <c r="J31" s="989"/>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7"/>
      <c r="J36" s="268"/>
      <c r="K36" s="269">
        <f>VLOOKUP(A36,EQUIPOS!A6:D163,4,FALSE)</f>
        <v>9736.1130501754724</v>
      </c>
      <c r="L36" s="270"/>
      <c r="M36" s="336">
        <v>1.25</v>
      </c>
      <c r="N36" s="272">
        <f>K36/M36</f>
        <v>7788.8904401403779</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2098.1935930720401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9887.0840332124171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43646.967923801618</v>
      </c>
      <c r="N48" s="272">
        <f>K48*M48</f>
        <v>21823.483961900809</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2342.3872785773538</v>
      </c>
      <c r="N49" s="272">
        <f>K49*M49</f>
        <v>1171.1936392886769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543500.99781136715</v>
      </c>
      <c r="N50" s="272">
        <f>K50*M50</f>
        <v>548936.00778948085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9611.2861674258547</v>
      </c>
      <c r="N51" s="272">
        <f>K51*M51</f>
        <v>2883.3858502277562</v>
      </c>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574814.07124089811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07">
        <f>VLOOKUP(A58,TRANSPORTE!A1:D117,4,FALSE)</f>
        <v>988.51636113438963</v>
      </c>
      <c r="M58" s="908"/>
      <c r="N58" s="287">
        <f>K58*L58</f>
        <v>998.40152474573358</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07">
        <f>VLOOKUP(A59,TRANSPORTE!A1:D117,4,FALSE)</f>
        <v>1540.7830144748382</v>
      </c>
      <c r="M59" s="908"/>
      <c r="N59" s="287">
        <f>K59*L59</f>
        <v>770.39150723741909</v>
      </c>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1768.7930319831526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41963.871861440799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628433.82016753452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125686.76403350692</v>
      </c>
      <c r="M82" s="856"/>
      <c r="N82" s="51"/>
    </row>
    <row r="83" spans="1:14">
      <c r="B83" s="89" t="s">
        <v>973</v>
      </c>
      <c r="C83" s="90"/>
      <c r="D83" s="90"/>
      <c r="E83" s="90"/>
      <c r="F83" s="90"/>
      <c r="G83" s="90"/>
      <c r="H83" s="90"/>
      <c r="I83" s="87"/>
      <c r="J83" s="88"/>
      <c r="K83" s="304">
        <v>0.05</v>
      </c>
      <c r="L83" s="855">
        <f>N77*K83</f>
        <v>31421.691008376729</v>
      </c>
      <c r="M83" s="856"/>
      <c r="N83" s="51"/>
    </row>
    <row r="84" spans="1:14" ht="15.75" thickBot="1">
      <c r="B84" s="91" t="s">
        <v>974</v>
      </c>
      <c r="C84" s="92"/>
      <c r="D84" s="92"/>
      <c r="E84" s="92"/>
      <c r="F84" s="92"/>
      <c r="G84" s="92"/>
      <c r="H84" s="92"/>
      <c r="I84" s="93"/>
      <c r="J84" s="94"/>
      <c r="K84" s="305">
        <v>0.05</v>
      </c>
      <c r="L84" s="857">
        <f>N77*K84</f>
        <v>31421.691008376729</v>
      </c>
      <c r="M84" s="858"/>
      <c r="N84" s="51"/>
    </row>
    <row r="85" spans="1:14" ht="15.75" thickBot="1">
      <c r="B85" s="820" t="s">
        <v>953</v>
      </c>
      <c r="C85" s="821"/>
      <c r="D85" s="821"/>
      <c r="E85" s="821"/>
      <c r="F85" s="821"/>
      <c r="G85" s="821"/>
      <c r="H85" s="821"/>
      <c r="I85" s="821"/>
      <c r="J85" s="821"/>
      <c r="K85" s="821"/>
      <c r="L85" s="821"/>
      <c r="M85" s="822"/>
      <c r="N85" s="52">
        <f>L82+L83+L84</f>
        <v>188530.14605026034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816963.96621779492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1.5" customHeight="1" thickBot="1">
      <c r="A31" t="s">
        <v>1845</v>
      </c>
      <c r="B31" s="80" t="s">
        <v>1684</v>
      </c>
      <c r="C31" s="962" t="s">
        <v>2145</v>
      </c>
      <c r="D31" s="963"/>
      <c r="E31" s="963"/>
      <c r="F31" s="963"/>
      <c r="G31" s="963"/>
      <c r="H31" s="963"/>
      <c r="I31" s="963"/>
      <c r="J31" s="989"/>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7"/>
      <c r="J36" s="268"/>
      <c r="K36" s="269">
        <f>VLOOKUP(A36,EQUIPOS!A6:D163,4,FALSE)</f>
        <v>9736.1130501754724</v>
      </c>
      <c r="L36" s="270"/>
      <c r="M36" s="336">
        <v>18.75</v>
      </c>
      <c r="N36" s="272">
        <f>K36/M36</f>
        <v>519.25936267602515</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119.016074538136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638.27543721416112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43646.967923801618</v>
      </c>
      <c r="N48" s="272">
        <f>K48*M48</f>
        <v>2182.3483961900811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2342.3872785773538</v>
      </c>
      <c r="N49" s="272">
        <f>K49*M49</f>
        <v>117.1193639288677</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64149.851317751505</v>
      </c>
      <c r="N50" s="272">
        <f>K50*M50</f>
        <v>64149.851317751505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66449.319077870459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07">
        <f>VLOOKUP(A58,TRANSPORTE!A1:D117,4,FALSE)</f>
        <v>1540.7830144748382</v>
      </c>
      <c r="M58" s="908"/>
      <c r="N58" s="287">
        <f>K58*L58</f>
        <v>77.039150723741912</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77.039150723741912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2380.3214907627198</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69544.955156571086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13908.991031314217</v>
      </c>
      <c r="M82" s="856"/>
      <c r="N82" s="51"/>
    </row>
    <row r="83" spans="1:14">
      <c r="B83" s="89" t="s">
        <v>973</v>
      </c>
      <c r="C83" s="90"/>
      <c r="D83" s="90"/>
      <c r="E83" s="90"/>
      <c r="F83" s="90"/>
      <c r="G83" s="90"/>
      <c r="H83" s="90"/>
      <c r="I83" s="87"/>
      <c r="J83" s="88"/>
      <c r="K83" s="304">
        <v>0.05</v>
      </c>
      <c r="L83" s="855">
        <f>N77*K83</f>
        <v>3477.2477578285543</v>
      </c>
      <c r="M83" s="856"/>
      <c r="N83" s="51"/>
    </row>
    <row r="84" spans="1:14" ht="15.75" thickBot="1">
      <c r="B84" s="91" t="s">
        <v>974</v>
      </c>
      <c r="C84" s="92"/>
      <c r="D84" s="92"/>
      <c r="E84" s="92"/>
      <c r="F84" s="92"/>
      <c r="G84" s="92"/>
      <c r="H84" s="92"/>
      <c r="I84" s="93"/>
      <c r="J84" s="94"/>
      <c r="K84" s="305">
        <v>0.05</v>
      </c>
      <c r="L84" s="857">
        <f>N77*K84</f>
        <v>3477.2477578285543</v>
      </c>
      <c r="M84" s="858"/>
      <c r="N84" s="51"/>
    </row>
    <row r="85" spans="1:14" ht="15.75" thickBot="1">
      <c r="B85" s="820" t="s">
        <v>953</v>
      </c>
      <c r="C85" s="821"/>
      <c r="D85" s="821"/>
      <c r="E85" s="821"/>
      <c r="F85" s="821"/>
      <c r="G85" s="821"/>
      <c r="H85" s="821"/>
      <c r="I85" s="821"/>
      <c r="J85" s="821"/>
      <c r="K85" s="821"/>
      <c r="L85" s="821"/>
      <c r="M85" s="822"/>
      <c r="N85" s="52">
        <f>L82+L83+L84</f>
        <v>20863.486546971326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90408.441703542412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147.22886430720399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543500.99781136715</v>
      </c>
      <c r="N48" s="272">
        <f>K48*M48</f>
        <v>38045.069846795705</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9611.2861674258547</v>
      </c>
      <c r="N49" s="272">
        <f>K49*M49</f>
        <v>2883.3858502277562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40928.455697023463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07">
        <f>VLOOKUP(A58,TRANSPORTE!A1:D117,4,FALSE)</f>
        <v>988.51636113438963</v>
      </c>
      <c r="M58" s="908"/>
      <c r="N58" s="287">
        <f>K58*L58</f>
        <v>69.196145279407276</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69.196145279407276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2944.5772861440796</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44089.457992754149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8817.8915985508302</v>
      </c>
      <c r="M82" s="856"/>
      <c r="N82" s="51"/>
    </row>
    <row r="83" spans="1:14">
      <c r="B83" s="89" t="s">
        <v>973</v>
      </c>
      <c r="C83" s="90"/>
      <c r="D83" s="90"/>
      <c r="E83" s="90"/>
      <c r="F83" s="90"/>
      <c r="G83" s="90"/>
      <c r="H83" s="90"/>
      <c r="I83" s="87"/>
      <c r="J83" s="88"/>
      <c r="K83" s="304">
        <v>0.05</v>
      </c>
      <c r="L83" s="855">
        <f>N77*K83</f>
        <v>2204.4728996377075</v>
      </c>
      <c r="M83" s="856"/>
      <c r="N83" s="51"/>
    </row>
    <row r="84" spans="1:14" ht="15.75" thickBot="1">
      <c r="B84" s="91" t="s">
        <v>974</v>
      </c>
      <c r="C84" s="92"/>
      <c r="D84" s="92"/>
      <c r="E84" s="92"/>
      <c r="F84" s="92"/>
      <c r="G84" s="92"/>
      <c r="H84" s="92"/>
      <c r="I84" s="93"/>
      <c r="J84" s="94"/>
      <c r="K84" s="305">
        <v>0.05</v>
      </c>
      <c r="L84" s="857">
        <f>N77*K84</f>
        <v>2204.4728996377075</v>
      </c>
      <c r="M84" s="858"/>
      <c r="N84" s="51"/>
    </row>
    <row r="85" spans="1:14" ht="15.75" thickBot="1">
      <c r="B85" s="820" t="s">
        <v>953</v>
      </c>
      <c r="C85" s="821"/>
      <c r="D85" s="821"/>
      <c r="E85" s="821"/>
      <c r="F85" s="821"/>
      <c r="G85" s="821"/>
      <c r="H85" s="821"/>
      <c r="I85" s="821"/>
      <c r="J85" s="821"/>
      <c r="K85" s="821"/>
      <c r="L85" s="821"/>
      <c r="M85" s="822"/>
      <c r="N85" s="52">
        <f>L82+L83+L84</f>
        <v>13226.837397826244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57316.295390580395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77.289077871469317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44206.544435645228</v>
      </c>
      <c r="N48" s="272">
        <f>K48*M48</f>
        <v>55258.180544556533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55258.180544556533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B58" s="46"/>
      <c r="C58" s="317"/>
      <c r="D58" s="317"/>
      <c r="E58" s="317"/>
      <c r="F58" s="317"/>
      <c r="G58" s="317"/>
      <c r="H58" s="311"/>
      <c r="I58" s="279"/>
      <c r="J58" s="286"/>
      <c r="K58" s="279"/>
      <c r="L58" s="907"/>
      <c r="M58" s="908"/>
      <c r="N58" s="287"/>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1545.7815574293863</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56881.251179857391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11376.250235971478</v>
      </c>
      <c r="M82" s="856"/>
      <c r="N82" s="51"/>
    </row>
    <row r="83" spans="1:14">
      <c r="B83" s="89" t="s">
        <v>973</v>
      </c>
      <c r="C83" s="90"/>
      <c r="D83" s="90"/>
      <c r="E83" s="90"/>
      <c r="F83" s="90"/>
      <c r="G83" s="90"/>
      <c r="H83" s="90"/>
      <c r="I83" s="87"/>
      <c r="J83" s="88"/>
      <c r="K83" s="304">
        <v>0.05</v>
      </c>
      <c r="L83" s="855">
        <f>N77*K83</f>
        <v>2844.0625589928695</v>
      </c>
      <c r="M83" s="856"/>
      <c r="N83" s="51"/>
    </row>
    <row r="84" spans="1:14" ht="15.75" thickBot="1">
      <c r="B84" s="91" t="s">
        <v>974</v>
      </c>
      <c r="C84" s="92"/>
      <c r="D84" s="92"/>
      <c r="E84" s="92"/>
      <c r="F84" s="92"/>
      <c r="G84" s="92"/>
      <c r="H84" s="92"/>
      <c r="I84" s="93"/>
      <c r="J84" s="94"/>
      <c r="K84" s="305">
        <v>0.05</v>
      </c>
      <c r="L84" s="857">
        <f>N77*K84</f>
        <v>2844.0625589928695</v>
      </c>
      <c r="M84" s="858"/>
      <c r="N84" s="51"/>
    </row>
    <row r="85" spans="1:14" ht="15.75" thickBot="1">
      <c r="B85" s="820" t="s">
        <v>953</v>
      </c>
      <c r="C85" s="821"/>
      <c r="D85" s="821"/>
      <c r="E85" s="821"/>
      <c r="F85" s="821"/>
      <c r="G85" s="821"/>
      <c r="H85" s="821"/>
      <c r="I85" s="821"/>
      <c r="J85" s="821"/>
      <c r="K85" s="821"/>
      <c r="L85" s="821"/>
      <c r="M85" s="822"/>
      <c r="N85" s="52">
        <f>L82+L83+L84</f>
        <v>17064.375353957217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73945.626533814604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178.52411180720401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540183.82824915822</v>
      </c>
      <c r="N48" s="272">
        <f>K48*M48</f>
        <v>1080.3676564983164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543500.99781136715</v>
      </c>
      <c r="N49" s="272">
        <f>K49*M49</f>
        <v>38045.069846795705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9611.2861674258547</v>
      </c>
      <c r="N50" s="272">
        <f>K50*M50</f>
        <v>2883.3858502277562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42008.823353521781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07">
        <f>VLOOKUP(A58,TRANSPORTE!A1:D117,4,FALSE)</f>
        <v>988.51636113438963</v>
      </c>
      <c r="M58" s="908"/>
      <c r="N58" s="287">
        <f>K58*L58</f>
        <v>71.173178001676064</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71.173178001676064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3570.4822361440797</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45829.002879474741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9165.8005758949494</v>
      </c>
      <c r="M82" s="856"/>
      <c r="N82" s="51"/>
    </row>
    <row r="83" spans="1:14">
      <c r="B83" s="89" t="s">
        <v>973</v>
      </c>
      <c r="C83" s="90"/>
      <c r="D83" s="90"/>
      <c r="E83" s="90"/>
      <c r="F83" s="90"/>
      <c r="G83" s="90"/>
      <c r="H83" s="90"/>
      <c r="I83" s="87"/>
      <c r="J83" s="88"/>
      <c r="K83" s="304">
        <v>0.05</v>
      </c>
      <c r="L83" s="855">
        <f>N77*K83</f>
        <v>2291.4501439737373</v>
      </c>
      <c r="M83" s="856"/>
      <c r="N83" s="51"/>
    </row>
    <row r="84" spans="1:14" ht="15.75" thickBot="1">
      <c r="B84" s="91" t="s">
        <v>974</v>
      </c>
      <c r="C84" s="92"/>
      <c r="D84" s="92"/>
      <c r="E84" s="92"/>
      <c r="F84" s="92"/>
      <c r="G84" s="92"/>
      <c r="H84" s="92"/>
      <c r="I84" s="93"/>
      <c r="J84" s="94"/>
      <c r="K84" s="305">
        <v>0.05</v>
      </c>
      <c r="L84" s="857">
        <f>N77*K84</f>
        <v>2291.4501439737373</v>
      </c>
      <c r="M84" s="858"/>
      <c r="N84" s="51"/>
    </row>
    <row r="85" spans="1:14" ht="15.75" thickBot="1">
      <c r="B85" s="820" t="s">
        <v>953</v>
      </c>
      <c r="C85" s="821"/>
      <c r="D85" s="821"/>
      <c r="E85" s="821"/>
      <c r="F85" s="821"/>
      <c r="G85" s="821"/>
      <c r="H85" s="821"/>
      <c r="I85" s="821"/>
      <c r="J85" s="821"/>
      <c r="K85" s="821"/>
      <c r="L85" s="821"/>
      <c r="M85" s="822"/>
      <c r="N85" s="52">
        <f>L82+L83+L84</f>
        <v>13748.700863842425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59577.703743317164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98.152576204802656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540183.82824915822</v>
      </c>
      <c r="N48" s="272">
        <f>K48*M48</f>
        <v>1080.3676564983164</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44206.544435645228</v>
      </c>
      <c r="N49" s="272">
        <f>K49*M49</f>
        <v>55258.180544556533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56338.548201054851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07">
        <f>VLOOKUP(A58,TRANSPORTE!A1:D117,4,FALSE)</f>
        <v>988.51636113438963</v>
      </c>
      <c r="M58" s="908"/>
      <c r="N58" s="287">
        <f>K58*L58</f>
        <v>1.9770327222687794</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1.9770327222687794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1963.0515240960531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58401.72933407798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11680.345866815596</v>
      </c>
      <c r="M82" s="856"/>
      <c r="N82" s="51"/>
    </row>
    <row r="83" spans="1:14">
      <c r="B83" s="89" t="s">
        <v>973</v>
      </c>
      <c r="C83" s="90"/>
      <c r="D83" s="90"/>
      <c r="E83" s="90"/>
      <c r="F83" s="90"/>
      <c r="G83" s="90"/>
      <c r="H83" s="90"/>
      <c r="I83" s="87"/>
      <c r="J83" s="88"/>
      <c r="K83" s="304">
        <v>0.05</v>
      </c>
      <c r="L83" s="855">
        <f>N77*K83</f>
        <v>2920.0864667038991</v>
      </c>
      <c r="M83" s="856"/>
      <c r="N83" s="51"/>
    </row>
    <row r="84" spans="1:14" ht="15.75" thickBot="1">
      <c r="B84" s="91" t="s">
        <v>974</v>
      </c>
      <c r="C84" s="92"/>
      <c r="D84" s="92"/>
      <c r="E84" s="92"/>
      <c r="F84" s="92"/>
      <c r="G84" s="92"/>
      <c r="H84" s="92"/>
      <c r="I84" s="93"/>
      <c r="J84" s="94"/>
      <c r="K84" s="305">
        <v>0.05</v>
      </c>
      <c r="L84" s="857">
        <f>N77*K84</f>
        <v>2920.0864667038991</v>
      </c>
      <c r="M84" s="858"/>
      <c r="N84" s="51"/>
    </row>
    <row r="85" spans="1:14" ht="15.75" thickBot="1">
      <c r="B85" s="820" t="s">
        <v>953</v>
      </c>
      <c r="C85" s="821"/>
      <c r="D85" s="821"/>
      <c r="E85" s="821"/>
      <c r="F85" s="821"/>
      <c r="G85" s="821"/>
      <c r="H85" s="821"/>
      <c r="I85" s="821"/>
      <c r="J85" s="821"/>
      <c r="K85" s="821"/>
      <c r="L85" s="821"/>
      <c r="M85" s="822"/>
      <c r="N85" s="52">
        <f>L82+L83+L84</f>
        <v>17520.518800223395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75922.248134301379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26.079372916666667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7250.9924404695048</v>
      </c>
      <c r="N48" s="272">
        <f>K48*M48</f>
        <v>7976.0916845164556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7976.0916845164556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B58" s="46"/>
      <c r="C58" s="317"/>
      <c r="D58" s="317"/>
      <c r="E58" s="317"/>
      <c r="F58" s="317"/>
      <c r="G58" s="317"/>
      <c r="H58" s="311"/>
      <c r="I58" s="279"/>
      <c r="J58" s="286"/>
      <c r="K58" s="279"/>
      <c r="L58" s="907"/>
      <c r="M58" s="908"/>
      <c r="N58" s="287"/>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521.5874583333333</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8523.7585157664544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1704.7517031532909</v>
      </c>
      <c r="M82" s="856"/>
      <c r="N82" s="51"/>
    </row>
    <row r="83" spans="1:14">
      <c r="B83" s="89" t="s">
        <v>973</v>
      </c>
      <c r="C83" s="90"/>
      <c r="D83" s="90"/>
      <c r="E83" s="90"/>
      <c r="F83" s="90"/>
      <c r="G83" s="90"/>
      <c r="H83" s="90"/>
      <c r="I83" s="87"/>
      <c r="J83" s="88"/>
      <c r="K83" s="304">
        <v>0.05</v>
      </c>
      <c r="L83" s="855">
        <f>N77*K83</f>
        <v>426.18792578832273</v>
      </c>
      <c r="M83" s="856"/>
      <c r="N83" s="51"/>
    </row>
    <row r="84" spans="1:14" ht="15.75" thickBot="1">
      <c r="B84" s="91" t="s">
        <v>974</v>
      </c>
      <c r="C84" s="92"/>
      <c r="D84" s="92"/>
      <c r="E84" s="92"/>
      <c r="F84" s="92"/>
      <c r="G84" s="92"/>
      <c r="H84" s="92"/>
      <c r="I84" s="93"/>
      <c r="J84" s="94"/>
      <c r="K84" s="305">
        <v>0.05</v>
      </c>
      <c r="L84" s="857">
        <f>N77*K84</f>
        <v>426.18792578832273</v>
      </c>
      <c r="M84" s="858"/>
      <c r="N84" s="51"/>
    </row>
    <row r="85" spans="1:14" ht="15.75" thickBot="1">
      <c r="B85" s="820" t="s">
        <v>953</v>
      </c>
      <c r="C85" s="821"/>
      <c r="D85" s="821"/>
      <c r="E85" s="821"/>
      <c r="F85" s="821"/>
      <c r="G85" s="821"/>
      <c r="H85" s="821"/>
      <c r="I85" s="821"/>
      <c r="J85" s="821"/>
      <c r="K85" s="821"/>
      <c r="L85" s="821"/>
      <c r="M85" s="822"/>
      <c r="N85" s="52">
        <f>L82+L83+L84</f>
        <v>2557.1275547299365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11080.886070496392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26.079372916666667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9705.2950214155808</v>
      </c>
      <c r="N48" s="272">
        <f>K48*M48</f>
        <v>10675.824523557139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10675.824523557139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B58" s="46"/>
      <c r="C58" s="317"/>
      <c r="D58" s="317"/>
      <c r="E58" s="317"/>
      <c r="F58" s="317"/>
      <c r="G58" s="317"/>
      <c r="H58" s="311"/>
      <c r="I58" s="279"/>
      <c r="J58" s="286"/>
      <c r="K58" s="279"/>
      <c r="L58" s="907"/>
      <c r="M58" s="908"/>
      <c r="N58" s="287"/>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521.5874583333333</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11223.49135480714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2244.6982709614281</v>
      </c>
      <c r="M82" s="856"/>
      <c r="N82" s="51"/>
    </row>
    <row r="83" spans="1:14">
      <c r="B83" s="89" t="s">
        <v>973</v>
      </c>
      <c r="C83" s="90"/>
      <c r="D83" s="90"/>
      <c r="E83" s="90"/>
      <c r="F83" s="90"/>
      <c r="G83" s="90"/>
      <c r="H83" s="90"/>
      <c r="I83" s="87"/>
      <c r="J83" s="88"/>
      <c r="K83" s="304">
        <v>0.05</v>
      </c>
      <c r="L83" s="855">
        <f>N77*K83</f>
        <v>561.17456774035702</v>
      </c>
      <c r="M83" s="856"/>
      <c r="N83" s="51"/>
    </row>
    <row r="84" spans="1:14" ht="15.75" thickBot="1">
      <c r="B84" s="91" t="s">
        <v>974</v>
      </c>
      <c r="C84" s="92"/>
      <c r="D84" s="92"/>
      <c r="E84" s="92"/>
      <c r="F84" s="92"/>
      <c r="G84" s="92"/>
      <c r="H84" s="92"/>
      <c r="I84" s="93"/>
      <c r="J84" s="94"/>
      <c r="K84" s="305">
        <v>0.05</v>
      </c>
      <c r="L84" s="857">
        <f>N77*K84</f>
        <v>561.17456774035702</v>
      </c>
      <c r="M84" s="858"/>
      <c r="N84" s="51"/>
    </row>
    <row r="85" spans="1:14" ht="15.75" thickBot="1">
      <c r="B85" s="820" t="s">
        <v>953</v>
      </c>
      <c r="C85" s="821"/>
      <c r="D85" s="821"/>
      <c r="E85" s="821"/>
      <c r="F85" s="821"/>
      <c r="G85" s="821"/>
      <c r="H85" s="821"/>
      <c r="I85" s="821"/>
      <c r="J85" s="821"/>
      <c r="K85" s="821"/>
      <c r="L85" s="821"/>
      <c r="M85" s="822"/>
      <c r="N85" s="52">
        <f>L82+L83+L84</f>
        <v>3367.0474064421419</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14590.538761249281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375.54296999999997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76161.720720986443</v>
      </c>
      <c r="N48" s="272">
        <f>K48*M48</f>
        <v>83777.892793085091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83777.892793085091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07">
        <f>VLOOKUP(A58,TRANSPORTE!A1:D117,4,FALSE)</f>
        <v>988.51636113438963</v>
      </c>
      <c r="M58" s="908"/>
      <c r="N58" s="287">
        <f>K58*L58</f>
        <v>1087.3679972478287</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1087.3679972478287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7510.8593999999994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92751.663160332915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18550.332632066584</v>
      </c>
      <c r="M82" s="856"/>
      <c r="N82" s="51"/>
    </row>
    <row r="83" spans="1:14">
      <c r="B83" s="89" t="s">
        <v>973</v>
      </c>
      <c r="C83" s="90"/>
      <c r="D83" s="90"/>
      <c r="E83" s="90"/>
      <c r="F83" s="90"/>
      <c r="G83" s="90"/>
      <c r="H83" s="90"/>
      <c r="I83" s="87"/>
      <c r="J83" s="88"/>
      <c r="K83" s="304">
        <v>0.05</v>
      </c>
      <c r="L83" s="855">
        <f>N77*K83</f>
        <v>4637.5831580166459</v>
      </c>
      <c r="M83" s="856"/>
      <c r="N83" s="51"/>
    </row>
    <row r="84" spans="1:14" ht="15.75" thickBot="1">
      <c r="B84" s="91" t="s">
        <v>974</v>
      </c>
      <c r="C84" s="92"/>
      <c r="D84" s="92"/>
      <c r="E84" s="92"/>
      <c r="F84" s="92"/>
      <c r="G84" s="92"/>
      <c r="H84" s="92"/>
      <c r="I84" s="93"/>
      <c r="J84" s="94"/>
      <c r="K84" s="305">
        <v>0.05</v>
      </c>
      <c r="L84" s="857">
        <f>N77*K84</f>
        <v>4637.5831580166459</v>
      </c>
      <c r="M84" s="858"/>
      <c r="N84" s="51"/>
    </row>
    <row r="85" spans="1:14" ht="15.75" thickBot="1">
      <c r="B85" s="820" t="s">
        <v>953</v>
      </c>
      <c r="C85" s="821"/>
      <c r="D85" s="821"/>
      <c r="E85" s="821"/>
      <c r="F85" s="821"/>
      <c r="G85" s="821"/>
      <c r="H85" s="821"/>
      <c r="I85" s="821"/>
      <c r="J85" s="821"/>
      <c r="K85" s="821"/>
      <c r="L85" s="821"/>
      <c r="M85" s="822"/>
      <c r="N85" s="52">
        <f>L82+L83+L84</f>
        <v>27825.498948099874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120577.16210843279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7"/>
      <c r="J36" s="268"/>
      <c r="K36" s="269">
        <f>VLOOKUP(A36,EQUIPOS!A6:D163,4,FALSE)</f>
        <v>9736.1130501754724</v>
      </c>
      <c r="L36" s="270"/>
      <c r="M36" s="336">
        <v>3</v>
      </c>
      <c r="N36" s="272">
        <f>K36/M36</f>
        <v>3245.3710167251575</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521.5874583333333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3766.9584750584909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76161.720720986443</v>
      </c>
      <c r="N48" s="272">
        <f>K48*M48</f>
        <v>95202.15090123305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95202.15090123305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07">
        <f>VLOOKUP(A60,TRANSPORTE!A1:D117,4,FALSE)</f>
        <v>988.51636113438963</v>
      </c>
      <c r="M60" s="908"/>
      <c r="N60" s="287">
        <f>K60*L60</f>
        <v>1235.645451417987</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1235.645451417987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5215.8745833333332</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105420.62941104287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21084.125882208577</v>
      </c>
      <c r="M84" s="856"/>
      <c r="N84" s="51"/>
    </row>
    <row r="85" spans="1:14">
      <c r="B85" s="89" t="s">
        <v>973</v>
      </c>
      <c r="C85" s="90"/>
      <c r="D85" s="90"/>
      <c r="E85" s="90"/>
      <c r="F85" s="90"/>
      <c r="G85" s="90"/>
      <c r="H85" s="90"/>
      <c r="I85" s="87"/>
      <c r="J85" s="88"/>
      <c r="K85" s="304">
        <v>0.05</v>
      </c>
      <c r="L85" s="855">
        <f>N79*K85</f>
        <v>5271.0314705521441</v>
      </c>
      <c r="M85" s="856"/>
      <c r="N85" s="51"/>
    </row>
    <row r="86" spans="1:14" ht="15.75" thickBot="1">
      <c r="B86" s="91" t="s">
        <v>974</v>
      </c>
      <c r="C86" s="92"/>
      <c r="D86" s="92"/>
      <c r="E86" s="92"/>
      <c r="F86" s="92"/>
      <c r="G86" s="92"/>
      <c r="H86" s="92"/>
      <c r="I86" s="93"/>
      <c r="J86" s="94"/>
      <c r="K86" s="305">
        <v>0.05</v>
      </c>
      <c r="L86" s="857">
        <f>N79*K86</f>
        <v>5271.0314705521441</v>
      </c>
      <c r="M86" s="858"/>
      <c r="N86" s="51"/>
    </row>
    <row r="87" spans="1:14" ht="15.75" thickBot="1">
      <c r="B87" s="820" t="s">
        <v>953</v>
      </c>
      <c r="C87" s="821"/>
      <c r="D87" s="821"/>
      <c r="E87" s="821"/>
      <c r="F87" s="821"/>
      <c r="G87" s="821"/>
      <c r="H87" s="821"/>
      <c r="I87" s="821"/>
      <c r="J87" s="821"/>
      <c r="K87" s="821"/>
      <c r="L87" s="821"/>
      <c r="M87" s="822"/>
      <c r="N87" s="52">
        <f>L84+L85+L86</f>
        <v>31626.188823312867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137046.81823435574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197</v>
      </c>
      <c r="B36" s="869" t="str">
        <f>VLOOKUP(A36,EQUIPOS!A6:D154,3,FALSE)</f>
        <v>Equipo de perforación (TRACKDRILL), potencia 40 HP, 2100 golpes / minuto</v>
      </c>
      <c r="C36" s="870"/>
      <c r="D36" s="870"/>
      <c r="E36" s="870"/>
      <c r="F36" s="870"/>
      <c r="G36" s="870"/>
      <c r="H36" s="871"/>
      <c r="I36" s="267"/>
      <c r="J36" s="268"/>
      <c r="K36" s="269">
        <f>VLOOKUP(A36,EQUIPOS!A6:D163,4,FALSE)</f>
        <v>176441.61472822292</v>
      </c>
      <c r="L36" s="270"/>
      <c r="M36" s="336">
        <v>2.5</v>
      </c>
      <c r="N36" s="272">
        <f>K36/M36</f>
        <v>70576.645891289169</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423.19184653601991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70999.83773782519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35204.077513105221</v>
      </c>
      <c r="N48" s="272">
        <f>K48*M48</f>
        <v>35556.118288236277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35556.118288236277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8463.8369307203975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115019.79295678186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23003.958591356375</v>
      </c>
      <c r="M84" s="856"/>
      <c r="N84" s="51"/>
    </row>
    <row r="85" spans="1:14">
      <c r="B85" s="89" t="s">
        <v>973</v>
      </c>
      <c r="C85" s="90"/>
      <c r="D85" s="90"/>
      <c r="E85" s="90"/>
      <c r="F85" s="90"/>
      <c r="G85" s="90"/>
      <c r="H85" s="90"/>
      <c r="I85" s="87"/>
      <c r="J85" s="88"/>
      <c r="K85" s="304">
        <v>0.05</v>
      </c>
      <c r="L85" s="855">
        <f>N79*K85</f>
        <v>5750.9896478390938</v>
      </c>
      <c r="M85" s="856"/>
      <c r="N85" s="51"/>
    </row>
    <row r="86" spans="1:14" ht="15.75" thickBot="1">
      <c r="B86" s="91" t="s">
        <v>974</v>
      </c>
      <c r="C86" s="92"/>
      <c r="D86" s="92"/>
      <c r="E86" s="92"/>
      <c r="F86" s="92"/>
      <c r="G86" s="92"/>
      <c r="H86" s="92"/>
      <c r="I86" s="93"/>
      <c r="J86" s="94"/>
      <c r="K86" s="305">
        <v>0.05</v>
      </c>
      <c r="L86" s="857">
        <f>N79*K86</f>
        <v>5750.9896478390938</v>
      </c>
      <c r="M86" s="858"/>
      <c r="N86" s="51"/>
    </row>
    <row r="87" spans="1:14" ht="15.75" thickBot="1">
      <c r="B87" s="820" t="s">
        <v>953</v>
      </c>
      <c r="C87" s="821"/>
      <c r="D87" s="821"/>
      <c r="E87" s="821"/>
      <c r="F87" s="821"/>
      <c r="G87" s="821"/>
      <c r="H87" s="821"/>
      <c r="I87" s="821"/>
      <c r="J87" s="821"/>
      <c r="K87" s="821"/>
      <c r="L87" s="821"/>
      <c r="M87" s="822"/>
      <c r="N87" s="52">
        <f>L84+L85+L86</f>
        <v>34505.937887034561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149525.73084381642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197</v>
      </c>
      <c r="B36" s="869" t="str">
        <f>VLOOKUP(A36,EQUIPOS!A6:D154,3,FALSE)</f>
        <v>Equipo de perforación (TRACKDRILL), potencia 40 HP, 2100 golpes / minuto</v>
      </c>
      <c r="C36" s="870"/>
      <c r="D36" s="870"/>
      <c r="E36" s="870"/>
      <c r="F36" s="870"/>
      <c r="G36" s="870"/>
      <c r="H36" s="871"/>
      <c r="I36" s="267"/>
      <c r="J36" s="268"/>
      <c r="K36" s="269">
        <f>VLOOKUP(A36,EQUIPOS!A6:D163,4,FALSE)</f>
        <v>176441.61472822292</v>
      </c>
      <c r="L36" s="270"/>
      <c r="M36" s="336">
        <v>1.25</v>
      </c>
      <c r="N36" s="272">
        <f>K36/M36</f>
        <v>141153.29178257834</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1159.3361680720398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142312.62795065038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35204.077513105221</v>
      </c>
      <c r="N48" s="272">
        <f>K48*M48</f>
        <v>35556.118288236277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35556.118288236277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23186.723361440796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201055.46960032746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40211.093920065498</v>
      </c>
      <c r="M84" s="856"/>
      <c r="N84" s="51"/>
    </row>
    <row r="85" spans="1:14">
      <c r="B85" s="89" t="s">
        <v>973</v>
      </c>
      <c r="C85" s="90"/>
      <c r="D85" s="90"/>
      <c r="E85" s="90"/>
      <c r="F85" s="90"/>
      <c r="G85" s="90"/>
      <c r="H85" s="90"/>
      <c r="I85" s="87"/>
      <c r="J85" s="88"/>
      <c r="K85" s="304">
        <v>0.05</v>
      </c>
      <c r="L85" s="855">
        <f>N79*K85</f>
        <v>10052.773480016374</v>
      </c>
      <c r="M85" s="856"/>
      <c r="N85" s="51"/>
    </row>
    <row r="86" spans="1:14" ht="15.75" thickBot="1">
      <c r="B86" s="91" t="s">
        <v>974</v>
      </c>
      <c r="C86" s="92"/>
      <c r="D86" s="92"/>
      <c r="E86" s="92"/>
      <c r="F86" s="92"/>
      <c r="G86" s="92"/>
      <c r="H86" s="92"/>
      <c r="I86" s="93"/>
      <c r="J86" s="94"/>
      <c r="K86" s="305">
        <v>0.05</v>
      </c>
      <c r="L86" s="857">
        <f>N79*K86</f>
        <v>10052.773480016374</v>
      </c>
      <c r="M86" s="858"/>
      <c r="N86" s="51"/>
    </row>
    <row r="87" spans="1:14" ht="15.75" thickBot="1">
      <c r="B87" s="820" t="s">
        <v>953</v>
      </c>
      <c r="C87" s="821"/>
      <c r="D87" s="821"/>
      <c r="E87" s="821"/>
      <c r="F87" s="821"/>
      <c r="G87" s="821"/>
      <c r="H87" s="821"/>
      <c r="I87" s="821"/>
      <c r="J87" s="821"/>
      <c r="K87" s="821"/>
      <c r="L87" s="821"/>
      <c r="M87" s="822"/>
      <c r="N87" s="52">
        <f>L84+L85+L86</f>
        <v>60316.640880098246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261372.1104804257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314</v>
      </c>
      <c r="B36" s="869" t="str">
        <f>VLOOKUP(A36,EQUIPOS!A6:D154,3,FALSE)</f>
        <v xml:space="preserve">Retroexcavadora E-200 sobre orugas
</v>
      </c>
      <c r="C36" s="870"/>
      <c r="D36" s="870"/>
      <c r="E36" s="870"/>
      <c r="F36" s="870"/>
      <c r="G36" s="870"/>
      <c r="H36" s="871"/>
      <c r="I36" s="267"/>
      <c r="J36" s="268"/>
      <c r="K36" s="269">
        <f>VLOOKUP(A36,EQUIPOS!A6:D163,4,FALSE)</f>
        <v>251630.99852009484</v>
      </c>
      <c r="L36" s="270"/>
      <c r="M36" s="336">
        <v>23</v>
      </c>
      <c r="N36" s="272">
        <f>K36/M36</f>
        <v>10940.478196525863</v>
      </c>
    </row>
    <row r="37" spans="1:14">
      <c r="A37" s="113" t="s">
        <v>328</v>
      </c>
      <c r="B37" s="869" t="str">
        <f>VLOOKUP(A37,EQUIPOS!A7:D154,3,FALSE)</f>
        <v xml:space="preserve">Taco metálico o puntal (escamas en concreto)
</v>
      </c>
      <c r="C37" s="870"/>
      <c r="D37" s="870"/>
      <c r="E37" s="870"/>
      <c r="F37" s="870"/>
      <c r="G37" s="870"/>
      <c r="H37" s="871"/>
      <c r="I37" s="421"/>
      <c r="J37" s="422"/>
      <c r="K37" s="269">
        <f>VLOOKUP(A37,EQUIPOS!A7:D164,4,FALSE)</f>
        <v>117.06749158527622</v>
      </c>
      <c r="L37" s="335"/>
      <c r="M37" s="336">
        <v>1</v>
      </c>
      <c r="N37" s="272">
        <f>K37/M37</f>
        <v>117.06749158527622</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N75*M41</f>
        <v>1159.3361680720398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12216.881856183178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5627.1014030993474</v>
      </c>
      <c r="N48" s="272">
        <f>K48*M48</f>
        <v>1969.4854910847714</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18589.131723444738</v>
      </c>
      <c r="N49" s="272">
        <f>K49*M49</f>
        <v>18589.131723444738</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3568.4417990871775</v>
      </c>
      <c r="N50" s="272">
        <f>K50*M50</f>
        <v>13560.078836531275</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556299.63179025415</v>
      </c>
      <c r="N51" s="272">
        <f>K51*M51</f>
        <v>100133.93372224574</v>
      </c>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134252.62977330651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07">
        <f>VLOOKUP(A58,TRANSPORTE!A1:D117,4,FALSE)</f>
        <v>988.51636113438963</v>
      </c>
      <c r="M58" s="908"/>
      <c r="N58" s="287">
        <f>K58*L58</f>
        <v>177.93294500419012</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177.93294500419012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23186.723361440796</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169834.16793593467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33966.833587186935</v>
      </c>
      <c r="M82" s="856"/>
      <c r="N82" s="51"/>
    </row>
    <row r="83" spans="1:14">
      <c r="B83" s="89" t="s">
        <v>973</v>
      </c>
      <c r="C83" s="90"/>
      <c r="D83" s="90"/>
      <c r="E83" s="90"/>
      <c r="F83" s="90"/>
      <c r="G83" s="90"/>
      <c r="H83" s="90"/>
      <c r="I83" s="87"/>
      <c r="J83" s="88"/>
      <c r="K83" s="304">
        <v>0.05</v>
      </c>
      <c r="L83" s="855">
        <f>N77*K83</f>
        <v>8491.7083967967337</v>
      </c>
      <c r="M83" s="856"/>
      <c r="N83" s="51"/>
    </row>
    <row r="84" spans="1:14" ht="15.75" thickBot="1">
      <c r="B84" s="91" t="s">
        <v>974</v>
      </c>
      <c r="C84" s="92"/>
      <c r="D84" s="92"/>
      <c r="E84" s="92"/>
      <c r="F84" s="92"/>
      <c r="G84" s="92"/>
      <c r="H84" s="92"/>
      <c r="I84" s="93"/>
      <c r="J84" s="94"/>
      <c r="K84" s="305">
        <v>0.05</v>
      </c>
      <c r="L84" s="857">
        <f>N77*K84</f>
        <v>8491.7083967967337</v>
      </c>
      <c r="M84" s="858"/>
      <c r="N84" s="51"/>
    </row>
    <row r="85" spans="1:14" ht="15.75" thickBot="1">
      <c r="B85" s="820" t="s">
        <v>953</v>
      </c>
      <c r="C85" s="821"/>
      <c r="D85" s="821"/>
      <c r="E85" s="821"/>
      <c r="F85" s="821"/>
      <c r="G85" s="821"/>
      <c r="H85" s="821"/>
      <c r="I85" s="821"/>
      <c r="J85" s="821"/>
      <c r="K85" s="821"/>
      <c r="L85" s="821"/>
      <c r="M85" s="822"/>
      <c r="N85" s="52">
        <f>L82+L83+L84</f>
        <v>50950.250380780402</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220784.41831671508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N75*M41</f>
        <v>57.966808403602002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5536.4500081806818</v>
      </c>
      <c r="N48" s="272">
        <f>K48*M48</f>
        <v>5536.4500081806818</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1461.6138489355105</v>
      </c>
      <c r="N49" s="272">
        <f>K49*M49</f>
        <v>5846.4553957420421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0" t="s">
        <v>953</v>
      </c>
      <c r="C53" s="821"/>
      <c r="D53" s="821"/>
      <c r="E53" s="821"/>
      <c r="F53" s="821"/>
      <c r="G53" s="821"/>
      <c r="H53" s="821"/>
      <c r="I53" s="821"/>
      <c r="J53" s="821"/>
      <c r="K53" s="821"/>
      <c r="L53" s="821"/>
      <c r="M53" s="822"/>
      <c r="N53" s="394">
        <f>SUM(N48:N52)</f>
        <v>11382.905403922723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B58" s="46"/>
      <c r="C58" s="317"/>
      <c r="D58" s="317"/>
      <c r="E58" s="317"/>
      <c r="F58" s="317"/>
      <c r="G58" s="317"/>
      <c r="H58" s="311"/>
      <c r="I58" s="279"/>
      <c r="J58" s="286"/>
      <c r="K58" s="279"/>
      <c r="L58" s="907"/>
      <c r="M58" s="908"/>
      <c r="N58" s="287"/>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0">
        <f>SUM(N69:N74)</f>
        <v>579.66808403601999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12020.540296362346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2404.1080592724693</v>
      </c>
      <c r="M82" s="856"/>
      <c r="N82" s="51"/>
    </row>
    <row r="83" spans="1:14">
      <c r="B83" s="89" t="s">
        <v>973</v>
      </c>
      <c r="C83" s="90"/>
      <c r="D83" s="90"/>
      <c r="E83" s="90"/>
      <c r="F83" s="90"/>
      <c r="G83" s="90"/>
      <c r="H83" s="90"/>
      <c r="I83" s="87"/>
      <c r="J83" s="88"/>
      <c r="K83" s="304">
        <v>0.05</v>
      </c>
      <c r="L83" s="855">
        <f>N77*K83</f>
        <v>601.02701481811732</v>
      </c>
      <c r="M83" s="856"/>
      <c r="N83" s="51"/>
    </row>
    <row r="84" spans="1:14" ht="15.75" thickBot="1">
      <c r="B84" s="91" t="s">
        <v>974</v>
      </c>
      <c r="C84" s="92"/>
      <c r="D84" s="92"/>
      <c r="E84" s="92"/>
      <c r="F84" s="92"/>
      <c r="G84" s="92"/>
      <c r="H84" s="92"/>
      <c r="I84" s="93"/>
      <c r="J84" s="94"/>
      <c r="K84" s="305">
        <v>0.05</v>
      </c>
      <c r="L84" s="857">
        <f>N77*K84</f>
        <v>601.02701481811732</v>
      </c>
      <c r="M84" s="858"/>
      <c r="N84" s="51"/>
    </row>
    <row r="85" spans="1:14" ht="15.75" thickBot="1">
      <c r="B85" s="820" t="s">
        <v>953</v>
      </c>
      <c r="C85" s="821"/>
      <c r="D85" s="821"/>
      <c r="E85" s="821"/>
      <c r="F85" s="821"/>
      <c r="G85" s="821"/>
      <c r="H85" s="821"/>
      <c r="I85" s="821"/>
      <c r="J85" s="821"/>
      <c r="K85" s="821"/>
      <c r="L85" s="821"/>
      <c r="M85" s="822"/>
      <c r="N85" s="52">
        <f>L82+L83+L84</f>
        <v>3606.1620889087035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15626.702385271048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269</v>
      </c>
      <c r="B36" s="869" t="str">
        <f>VLOOKUP(A36,EQUIPOS!A6:D154,3,FALSE)</f>
        <v>Motoniveladora  potencia 215 HP, ancho de cuchilla 4,27 m, peso 18 ton.</v>
      </c>
      <c r="C36" s="870"/>
      <c r="D36" s="870"/>
      <c r="E36" s="870"/>
      <c r="F36" s="870"/>
      <c r="G36" s="870"/>
      <c r="H36" s="871"/>
      <c r="I36" s="267"/>
      <c r="J36" s="268"/>
      <c r="K36" s="269">
        <f>VLOOKUP(A36,EQUIPOS!A6:D163,4,FALSE)</f>
        <v>195736.84593058183</v>
      </c>
      <c r="L36" s="270"/>
      <c r="M36" s="336">
        <v>15</v>
      </c>
      <c r="N36" s="272">
        <f>K36/M36</f>
        <v>13049.123062038789</v>
      </c>
    </row>
    <row r="37" spans="1:14">
      <c r="A37" s="113" t="s">
        <v>365</v>
      </c>
      <c r="B37" s="869" t="str">
        <f>VLOOKUP(A37,EQUIPOS!A7:D154,3,FALSE)</f>
        <v xml:space="preserve">Vibrocompatador, potencia 153 HP, peso 10 Ton. </v>
      </c>
      <c r="C37" s="870"/>
      <c r="D37" s="870"/>
      <c r="E37" s="870"/>
      <c r="F37" s="870"/>
      <c r="G37" s="870"/>
      <c r="H37" s="871"/>
      <c r="I37" s="421"/>
      <c r="J37" s="422"/>
      <c r="K37" s="269">
        <f>VLOOKUP(A37,EQUIPOS!A7:D164,4,FALSE)</f>
        <v>172996.48569014197</v>
      </c>
      <c r="L37" s="335"/>
      <c r="M37" s="336">
        <v>15</v>
      </c>
      <c r="N37" s="272">
        <f>K37/M37</f>
        <v>11533.099046009465</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122.69072025600332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24704.912828304259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43646.967923801618</v>
      </c>
      <c r="N48" s="272">
        <f>K48*M48</f>
        <v>45829.316319991703</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78.340711658105462</v>
      </c>
      <c r="N49" s="272">
        <f>K49*M49</f>
        <v>2350.221349743164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48179.537669734869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07">
        <f>VLOOKUP(A60,TRANSPORTE!A1:D117,4,FALSE)</f>
        <v>1540.7830144748382</v>
      </c>
      <c r="M60" s="908"/>
      <c r="N60" s="287">
        <f>K60*L60</f>
        <v>1617.8221651985803</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1617.8221651985803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2453.8144051200661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76956.087068357781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15391.217413671557</v>
      </c>
      <c r="M84" s="856"/>
      <c r="N84" s="51"/>
    </row>
    <row r="85" spans="1:14">
      <c r="B85" s="89" t="s">
        <v>973</v>
      </c>
      <c r="C85" s="90"/>
      <c r="D85" s="90"/>
      <c r="E85" s="90"/>
      <c r="F85" s="90"/>
      <c r="G85" s="90"/>
      <c r="H85" s="90"/>
      <c r="I85" s="87"/>
      <c r="J85" s="88"/>
      <c r="K85" s="304">
        <v>0.05</v>
      </c>
      <c r="L85" s="855">
        <f>N79*K85</f>
        <v>3847.8043534178892</v>
      </c>
      <c r="M85" s="856"/>
      <c r="N85" s="51"/>
    </row>
    <row r="86" spans="1:14" ht="15.75" thickBot="1">
      <c r="B86" s="91" t="s">
        <v>974</v>
      </c>
      <c r="C86" s="92"/>
      <c r="D86" s="92"/>
      <c r="E86" s="92"/>
      <c r="F86" s="92"/>
      <c r="G86" s="92"/>
      <c r="H86" s="92"/>
      <c r="I86" s="93"/>
      <c r="J86" s="94"/>
      <c r="K86" s="305">
        <v>0.05</v>
      </c>
      <c r="L86" s="857">
        <f>N79*K86</f>
        <v>3847.8043534178892</v>
      </c>
      <c r="M86" s="858"/>
      <c r="N86" s="51"/>
    </row>
    <row r="87" spans="1:14" ht="15.75" thickBot="1">
      <c r="B87" s="820" t="s">
        <v>953</v>
      </c>
      <c r="C87" s="821"/>
      <c r="D87" s="821"/>
      <c r="E87" s="821"/>
      <c r="F87" s="821"/>
      <c r="G87" s="821"/>
      <c r="H87" s="821"/>
      <c r="I87" s="821"/>
      <c r="J87" s="821"/>
      <c r="K87" s="821"/>
      <c r="L87" s="821"/>
      <c r="M87" s="822"/>
      <c r="N87" s="52">
        <f>L84+L85+L86</f>
        <v>23086.826120507336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100042.91318886512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2.25" customHeight="1" thickBot="1">
      <c r="A31" t="s">
        <v>1845</v>
      </c>
      <c r="B31" s="80" t="s">
        <v>1144</v>
      </c>
      <c r="C31" s="962" t="s">
        <v>2155</v>
      </c>
      <c r="D31" s="963"/>
      <c r="E31" s="963"/>
      <c r="F31" s="963"/>
      <c r="G31" s="963"/>
      <c r="H31" s="963"/>
      <c r="I31" s="963"/>
      <c r="J31" s="989"/>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6714.9181421233252</v>
      </c>
      <c r="N49" s="272">
        <f>K49*M49</f>
        <v>7722.1558634418234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9611.2861674258547</v>
      </c>
      <c r="N50" s="272">
        <f>K50*M50</f>
        <v>19222.572334851709</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217115.68659532085</v>
      </c>
      <c r="N51" s="272">
        <f>K51*M51</f>
        <v>108557.84329766042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212100.87381148076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7">
        <f>VLOOKUP(A60,TRANSPORTE!A1:D117,4,FALSE)</f>
        <v>1540.7830144748382</v>
      </c>
      <c r="M60" s="908"/>
      <c r="N60" s="287">
        <f>K60*L60</f>
        <v>1694.8613159223221</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1694.8613159223221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17852.411180720395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232540.76686715952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46508.153373431909</v>
      </c>
      <c r="M84" s="856"/>
      <c r="N84" s="51"/>
    </row>
    <row r="85" spans="1:14">
      <c r="B85" s="89" t="s">
        <v>973</v>
      </c>
      <c r="C85" s="90"/>
      <c r="D85" s="90"/>
      <c r="E85" s="90"/>
      <c r="F85" s="90"/>
      <c r="G85" s="90"/>
      <c r="H85" s="90"/>
      <c r="I85" s="87"/>
      <c r="J85" s="88"/>
      <c r="K85" s="304">
        <v>0.05</v>
      </c>
      <c r="L85" s="855">
        <f>N79*K85</f>
        <v>11627.038343357977</v>
      </c>
      <c r="M85" s="856"/>
      <c r="N85" s="51"/>
    </row>
    <row r="86" spans="1:14" ht="15.75" thickBot="1">
      <c r="B86" s="91" t="s">
        <v>974</v>
      </c>
      <c r="C86" s="92"/>
      <c r="D86" s="92"/>
      <c r="E86" s="92"/>
      <c r="F86" s="92"/>
      <c r="G86" s="92"/>
      <c r="H86" s="92"/>
      <c r="I86" s="93"/>
      <c r="J86" s="94"/>
      <c r="K86" s="305">
        <v>0.05</v>
      </c>
      <c r="L86" s="857">
        <f>N79*K86</f>
        <v>11627.038343357977</v>
      </c>
      <c r="M86" s="858"/>
      <c r="N86" s="51"/>
    </row>
    <row r="87" spans="1:14" ht="15.75" thickBot="1">
      <c r="B87" s="820" t="s">
        <v>953</v>
      </c>
      <c r="C87" s="821"/>
      <c r="D87" s="821"/>
      <c r="E87" s="821"/>
      <c r="F87" s="821"/>
      <c r="G87" s="821"/>
      <c r="H87" s="821"/>
      <c r="I87" s="821"/>
      <c r="J87" s="821"/>
      <c r="K87" s="821"/>
      <c r="L87" s="821"/>
      <c r="M87" s="822"/>
      <c r="N87" s="52">
        <f>L84+L85+L86</f>
        <v>69762.230060147864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302302.99692730739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1.5" customHeight="1" thickBot="1">
      <c r="A31" t="s">
        <v>1845</v>
      </c>
      <c r="B31" s="80" t="s">
        <v>1692</v>
      </c>
      <c r="C31" s="962" t="s">
        <v>2156</v>
      </c>
      <c r="D31" s="963"/>
      <c r="E31" s="963"/>
      <c r="F31" s="963"/>
      <c r="G31" s="963"/>
      <c r="H31" s="963"/>
      <c r="I31" s="963"/>
      <c r="J31" s="989"/>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6714.9181421233252</v>
      </c>
      <c r="N49" s="272">
        <f>K49*M49</f>
        <v>7722.1558634418234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9611.2861674258547</v>
      </c>
      <c r="N50" s="272">
        <f>K50*M50</f>
        <v>19222.572334851709</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162478.63597891072</v>
      </c>
      <c r="N51" s="272">
        <f>K51*M51</f>
        <v>81239.317989455361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184782.34850327572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7">
        <f>VLOOKUP(A60,TRANSPORTE!A1:D117,4,FALSE)</f>
        <v>1540.7830144748382</v>
      </c>
      <c r="M60" s="908"/>
      <c r="N60" s="287">
        <f>K60*L60</f>
        <v>1694.8613159223221</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1694.8613159223221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17852.411180720395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205222.24155895447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41044.448311790897</v>
      </c>
      <c r="M84" s="856"/>
      <c r="N84" s="51"/>
    </row>
    <row r="85" spans="1:14">
      <c r="B85" s="89" t="s">
        <v>973</v>
      </c>
      <c r="C85" s="90"/>
      <c r="D85" s="90"/>
      <c r="E85" s="90"/>
      <c r="F85" s="90"/>
      <c r="G85" s="90"/>
      <c r="H85" s="90"/>
      <c r="I85" s="87"/>
      <c r="J85" s="88"/>
      <c r="K85" s="304">
        <v>0.05</v>
      </c>
      <c r="L85" s="855">
        <f>N79*K85</f>
        <v>10261.112077947724</v>
      </c>
      <c r="M85" s="856"/>
      <c r="N85" s="51"/>
    </row>
    <row r="86" spans="1:14" ht="15.75" thickBot="1">
      <c r="B86" s="91" t="s">
        <v>974</v>
      </c>
      <c r="C86" s="92"/>
      <c r="D86" s="92"/>
      <c r="E86" s="92"/>
      <c r="F86" s="92"/>
      <c r="G86" s="92"/>
      <c r="H86" s="92"/>
      <c r="I86" s="93"/>
      <c r="J86" s="94"/>
      <c r="K86" s="305">
        <v>0.05</v>
      </c>
      <c r="L86" s="857">
        <f>N79*K86</f>
        <v>10261.112077947724</v>
      </c>
      <c r="M86" s="858"/>
      <c r="N86" s="51"/>
    </row>
    <row r="87" spans="1:14" ht="15.75" thickBot="1">
      <c r="B87" s="820" t="s">
        <v>953</v>
      </c>
      <c r="C87" s="821"/>
      <c r="D87" s="821"/>
      <c r="E87" s="821"/>
      <c r="F87" s="821"/>
      <c r="G87" s="821"/>
      <c r="H87" s="821"/>
      <c r="I87" s="821"/>
      <c r="J87" s="821"/>
      <c r="K87" s="821"/>
      <c r="L87" s="821"/>
      <c r="M87" s="822"/>
      <c r="N87" s="52">
        <f>L84+L85+L86</f>
        <v>61566.672467686338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266788.91402664082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0.75" customHeight="1" thickBot="1">
      <c r="A31" t="s">
        <v>1845</v>
      </c>
      <c r="B31" s="80" t="s">
        <v>1693</v>
      </c>
      <c r="C31" s="962" t="s">
        <v>2157</v>
      </c>
      <c r="D31" s="963"/>
      <c r="E31" s="963"/>
      <c r="F31" s="963"/>
      <c r="G31" s="963"/>
      <c r="H31" s="963"/>
      <c r="I31" s="963"/>
      <c r="J31" s="989"/>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6714.9181421233252</v>
      </c>
      <c r="N49" s="272">
        <f>K49*M49</f>
        <v>7722.1558634418234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9611.2861674258547</v>
      </c>
      <c r="N50" s="272">
        <f>K50*M50</f>
        <v>19222.572334851709</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186172.2246433929</v>
      </c>
      <c r="N51" s="272">
        <f>K51*M51</f>
        <v>93086.112321696448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196629.14283551677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7">
        <f>VLOOKUP(A60,TRANSPORTE!A1:D117,4,FALSE)</f>
        <v>1540.7830144748382</v>
      </c>
      <c r="M60" s="908"/>
      <c r="N60" s="287">
        <f>K60*L60</f>
        <v>1694.8613159223221</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1694.8613159223221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17852.411180720395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217069.03589119553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43413.807178239105</v>
      </c>
      <c r="M84" s="856"/>
      <c r="N84" s="51"/>
    </row>
    <row r="85" spans="1:14">
      <c r="B85" s="89" t="s">
        <v>973</v>
      </c>
      <c r="C85" s="90"/>
      <c r="D85" s="90"/>
      <c r="E85" s="90"/>
      <c r="F85" s="90"/>
      <c r="G85" s="90"/>
      <c r="H85" s="90"/>
      <c r="I85" s="87"/>
      <c r="J85" s="88"/>
      <c r="K85" s="304">
        <v>0.05</v>
      </c>
      <c r="L85" s="855">
        <f>N79*K85</f>
        <v>10853.451794559776</v>
      </c>
      <c r="M85" s="856"/>
      <c r="N85" s="51"/>
    </row>
    <row r="86" spans="1:14" ht="15.75" thickBot="1">
      <c r="B86" s="91" t="s">
        <v>974</v>
      </c>
      <c r="C86" s="92"/>
      <c r="D86" s="92"/>
      <c r="E86" s="92"/>
      <c r="F86" s="92"/>
      <c r="G86" s="92"/>
      <c r="H86" s="92"/>
      <c r="I86" s="93"/>
      <c r="J86" s="94"/>
      <c r="K86" s="305">
        <v>0.05</v>
      </c>
      <c r="L86" s="857">
        <f>N79*K86</f>
        <v>10853.451794559776</v>
      </c>
      <c r="M86" s="858"/>
      <c r="N86" s="51"/>
    </row>
    <row r="87" spans="1:14" ht="15.75" thickBot="1">
      <c r="B87" s="820" t="s">
        <v>953</v>
      </c>
      <c r="C87" s="821"/>
      <c r="D87" s="821"/>
      <c r="E87" s="821"/>
      <c r="F87" s="821"/>
      <c r="G87" s="821"/>
      <c r="H87" s="821"/>
      <c r="I87" s="821"/>
      <c r="J87" s="821"/>
      <c r="K87" s="821"/>
      <c r="L87" s="821"/>
      <c r="M87" s="822"/>
      <c r="N87" s="52">
        <f>L84+L85+L86</f>
        <v>65120.710767358658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282189.74665855418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29.25" customHeight="1" thickBot="1">
      <c r="A31" t="s">
        <v>1845</v>
      </c>
      <c r="B31" s="80" t="s">
        <v>1694</v>
      </c>
      <c r="C31" s="962" t="s">
        <v>2158</v>
      </c>
      <c r="D31" s="963"/>
      <c r="E31" s="963"/>
      <c r="F31" s="963"/>
      <c r="G31" s="963"/>
      <c r="H31" s="963"/>
      <c r="I31" s="963"/>
      <c r="J31" s="989"/>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6714.9181421233252</v>
      </c>
      <c r="N49" s="272">
        <f>K49*M49</f>
        <v>7722.1558634418234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9611.2861674258547</v>
      </c>
      <c r="N50" s="272">
        <f>K50*M50</f>
        <v>19222.572334851709</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191905.6455837425</v>
      </c>
      <c r="N51" s="272">
        <f>K51*M51</f>
        <v>95952.822791871251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199495.85330569159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7">
        <f>VLOOKUP(A60,TRANSPORTE!A1:D117,4,FALSE)</f>
        <v>1540.7830144748382</v>
      </c>
      <c r="M60" s="908"/>
      <c r="N60" s="287">
        <f>K60*L60</f>
        <v>1694.8613159223221</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1694.8613159223221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17852.411180720395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219935.74636137034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43987.149272274073</v>
      </c>
      <c r="M84" s="856"/>
      <c r="N84" s="51"/>
    </row>
    <row r="85" spans="1:14">
      <c r="B85" s="89" t="s">
        <v>973</v>
      </c>
      <c r="C85" s="90"/>
      <c r="D85" s="90"/>
      <c r="E85" s="90"/>
      <c r="F85" s="90"/>
      <c r="G85" s="90"/>
      <c r="H85" s="90"/>
      <c r="I85" s="87"/>
      <c r="J85" s="88"/>
      <c r="K85" s="304">
        <v>0.05</v>
      </c>
      <c r="L85" s="855">
        <f>N79*K85</f>
        <v>10996.787318068518</v>
      </c>
      <c r="M85" s="856"/>
      <c r="N85" s="51"/>
    </row>
    <row r="86" spans="1:14" ht="15.75" thickBot="1">
      <c r="B86" s="91" t="s">
        <v>974</v>
      </c>
      <c r="C86" s="92"/>
      <c r="D86" s="92"/>
      <c r="E86" s="92"/>
      <c r="F86" s="92"/>
      <c r="G86" s="92"/>
      <c r="H86" s="92"/>
      <c r="I86" s="93"/>
      <c r="J86" s="94"/>
      <c r="K86" s="305">
        <v>0.05</v>
      </c>
      <c r="L86" s="857">
        <f>N79*K86</f>
        <v>10996.787318068518</v>
      </c>
      <c r="M86" s="858"/>
      <c r="N86" s="51"/>
    </row>
    <row r="87" spans="1:14" ht="15.75" thickBot="1">
      <c r="B87" s="820" t="s">
        <v>953</v>
      </c>
      <c r="C87" s="821"/>
      <c r="D87" s="821"/>
      <c r="E87" s="821"/>
      <c r="F87" s="821"/>
      <c r="G87" s="821"/>
      <c r="H87" s="821"/>
      <c r="I87" s="821"/>
      <c r="J87" s="821"/>
      <c r="K87" s="821"/>
      <c r="L87" s="821"/>
      <c r="M87" s="822"/>
      <c r="N87" s="52">
        <f>L84+L85+L86</f>
        <v>65980.723908411106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285916.47026978142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0.75" customHeight="1" thickBot="1">
      <c r="A31" t="s">
        <v>1845</v>
      </c>
      <c r="B31" s="80" t="s">
        <v>1145</v>
      </c>
      <c r="C31" s="962" t="s">
        <v>1734</v>
      </c>
      <c r="D31" s="963"/>
      <c r="E31" s="963"/>
      <c r="F31" s="963"/>
      <c r="G31" s="963"/>
      <c r="H31" s="963"/>
      <c r="I31" s="963"/>
      <c r="J31" s="989"/>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6714.9181421233252</v>
      </c>
      <c r="N49" s="272">
        <f>K49*M49</f>
        <v>3357.4590710616626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9611.2861674258547</v>
      </c>
      <c r="N50" s="272">
        <f>K50*M50</f>
        <v>9611.2861674258547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96857.098435010514</v>
      </c>
      <c r="N51" s="272">
        <f>K51*M51</f>
        <v>96857.098435010514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186424.14598902484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7">
        <f>VLOOKUP(A60,TRANSPORTE!A1:D117,4,FALSE)</f>
        <v>1540.7830144748382</v>
      </c>
      <c r="M60" s="908"/>
      <c r="N60" s="287">
        <f>K60*L60</f>
        <v>1694.8613159223221</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1694.8613159223221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17852.411180720395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206864.03904470359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41372.807808940721</v>
      </c>
      <c r="M84" s="856"/>
      <c r="N84" s="51"/>
    </row>
    <row r="85" spans="1:14">
      <c r="B85" s="89" t="s">
        <v>973</v>
      </c>
      <c r="C85" s="90"/>
      <c r="D85" s="90"/>
      <c r="E85" s="90"/>
      <c r="F85" s="90"/>
      <c r="G85" s="90"/>
      <c r="H85" s="90"/>
      <c r="I85" s="87"/>
      <c r="J85" s="88"/>
      <c r="K85" s="304">
        <v>0.05</v>
      </c>
      <c r="L85" s="855">
        <f>N79*K85</f>
        <v>10343.20195223518</v>
      </c>
      <c r="M85" s="856"/>
      <c r="N85" s="51"/>
    </row>
    <row r="86" spans="1:14" ht="15.75" thickBot="1">
      <c r="B86" s="91" t="s">
        <v>974</v>
      </c>
      <c r="C86" s="92"/>
      <c r="D86" s="92"/>
      <c r="E86" s="92"/>
      <c r="F86" s="92"/>
      <c r="G86" s="92"/>
      <c r="H86" s="92"/>
      <c r="I86" s="93"/>
      <c r="J86" s="94"/>
      <c r="K86" s="305">
        <v>0.05</v>
      </c>
      <c r="L86" s="857">
        <f>N79*K86</f>
        <v>10343.20195223518</v>
      </c>
      <c r="M86" s="858"/>
      <c r="N86" s="51"/>
    </row>
    <row r="87" spans="1:14" ht="15.75" thickBot="1">
      <c r="B87" s="820" t="s">
        <v>953</v>
      </c>
      <c r="C87" s="821"/>
      <c r="D87" s="821"/>
      <c r="E87" s="821"/>
      <c r="F87" s="821"/>
      <c r="G87" s="821"/>
      <c r="H87" s="821"/>
      <c r="I87" s="821"/>
      <c r="J87" s="821"/>
      <c r="K87" s="821"/>
      <c r="L87" s="821"/>
      <c r="M87" s="822"/>
      <c r="N87" s="52">
        <f>L84+L85+L86</f>
        <v>62059.211713411074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268923.25075811468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0.75" customHeight="1" thickBot="1">
      <c r="A31" t="s">
        <v>1845</v>
      </c>
      <c r="B31" s="80" t="s">
        <v>1695</v>
      </c>
      <c r="C31" s="962" t="s">
        <v>1696</v>
      </c>
      <c r="D31" s="963"/>
      <c r="E31" s="963"/>
      <c r="F31" s="963"/>
      <c r="G31" s="963"/>
      <c r="H31" s="963"/>
      <c r="I31" s="963"/>
      <c r="J31" s="989"/>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6714.9181421233252</v>
      </c>
      <c r="N49" s="272">
        <f>K49*M49</f>
        <v>3357.4590710616626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9611.2861674258547</v>
      </c>
      <c r="N50" s="272">
        <f>K50*M50</f>
        <v>9611.2861674258547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96857.098435010514</v>
      </c>
      <c r="N51" s="272">
        <f>K51*M51</f>
        <v>96857.098435010514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186424.14598902484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7">
        <f>VLOOKUP(A60,TRANSPORTE!A1:D117,4,FALSE)</f>
        <v>1540.7830144748382</v>
      </c>
      <c r="M60" s="908"/>
      <c r="N60" s="287">
        <f>K60*L60</f>
        <v>1694.8613159223221</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1694.8613159223221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17852.411180720395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206864.03904470359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41372.807808940721</v>
      </c>
      <c r="M84" s="856"/>
      <c r="N84" s="51"/>
    </row>
    <row r="85" spans="1:14">
      <c r="B85" s="89" t="s">
        <v>973</v>
      </c>
      <c r="C85" s="90"/>
      <c r="D85" s="90"/>
      <c r="E85" s="90"/>
      <c r="F85" s="90"/>
      <c r="G85" s="90"/>
      <c r="H85" s="90"/>
      <c r="I85" s="87"/>
      <c r="J85" s="88"/>
      <c r="K85" s="304">
        <v>0.05</v>
      </c>
      <c r="L85" s="855">
        <f>N79*K85</f>
        <v>10343.20195223518</v>
      </c>
      <c r="M85" s="856"/>
      <c r="N85" s="51"/>
    </row>
    <row r="86" spans="1:14" ht="15.75" thickBot="1">
      <c r="B86" s="91" t="s">
        <v>974</v>
      </c>
      <c r="C86" s="92"/>
      <c r="D86" s="92"/>
      <c r="E86" s="92"/>
      <c r="F86" s="92"/>
      <c r="G86" s="92"/>
      <c r="H86" s="92"/>
      <c r="I86" s="93"/>
      <c r="J86" s="94"/>
      <c r="K86" s="305">
        <v>0.05</v>
      </c>
      <c r="L86" s="857">
        <f>N79*K86</f>
        <v>10343.20195223518</v>
      </c>
      <c r="M86" s="858"/>
      <c r="N86" s="51"/>
    </row>
    <row r="87" spans="1:14" ht="15.75" thickBot="1">
      <c r="B87" s="820" t="s">
        <v>953</v>
      </c>
      <c r="C87" s="821"/>
      <c r="D87" s="821"/>
      <c r="E87" s="821"/>
      <c r="F87" s="821"/>
      <c r="G87" s="821"/>
      <c r="H87" s="821"/>
      <c r="I87" s="821"/>
      <c r="J87" s="821"/>
      <c r="K87" s="821"/>
      <c r="L87" s="821"/>
      <c r="M87" s="822"/>
      <c r="N87" s="52">
        <f>L84+L85+L86</f>
        <v>62059.211713411074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268923.25075811468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0.75" customHeight="1" thickBot="1">
      <c r="A31" t="s">
        <v>1845</v>
      </c>
      <c r="B31" s="80" t="s">
        <v>1697</v>
      </c>
      <c r="C31" s="962" t="s">
        <v>1698</v>
      </c>
      <c r="D31" s="963"/>
      <c r="E31" s="963"/>
      <c r="F31" s="963"/>
      <c r="G31" s="963"/>
      <c r="H31" s="963"/>
      <c r="I31" s="963"/>
      <c r="J31" s="989"/>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6714.9181421233252</v>
      </c>
      <c r="N49" s="272">
        <f>K49*M49</f>
        <v>3357.4590710616626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9611.2861674258547</v>
      </c>
      <c r="N50" s="272">
        <f>K50*M50</f>
        <v>9611.2861674258547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96857.098435010514</v>
      </c>
      <c r="N51" s="272">
        <f>K51*M51</f>
        <v>96857.098435010514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186424.14598902484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7">
        <f>VLOOKUP(A60,TRANSPORTE!A1:D117,4,FALSE)</f>
        <v>1540.7830144748382</v>
      </c>
      <c r="M60" s="908"/>
      <c r="N60" s="287">
        <f>K60*L60</f>
        <v>1694.8613159223221</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1694.8613159223221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17852.411180720395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206864.03904470359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41372.807808940721</v>
      </c>
      <c r="M84" s="856"/>
      <c r="N84" s="51"/>
    </row>
    <row r="85" spans="1:14">
      <c r="B85" s="89" t="s">
        <v>973</v>
      </c>
      <c r="C85" s="90"/>
      <c r="D85" s="90"/>
      <c r="E85" s="90"/>
      <c r="F85" s="90"/>
      <c r="G85" s="90"/>
      <c r="H85" s="90"/>
      <c r="I85" s="87"/>
      <c r="J85" s="88"/>
      <c r="K85" s="304">
        <v>0.05</v>
      </c>
      <c r="L85" s="855">
        <f>N79*K85</f>
        <v>10343.20195223518</v>
      </c>
      <c r="M85" s="856"/>
      <c r="N85" s="51"/>
    </row>
    <row r="86" spans="1:14" ht="15.75" thickBot="1">
      <c r="B86" s="91" t="s">
        <v>974</v>
      </c>
      <c r="C86" s="92"/>
      <c r="D86" s="92"/>
      <c r="E86" s="92"/>
      <c r="F86" s="92"/>
      <c r="G86" s="92"/>
      <c r="H86" s="92"/>
      <c r="I86" s="93"/>
      <c r="J86" s="94"/>
      <c r="K86" s="305">
        <v>0.05</v>
      </c>
      <c r="L86" s="857">
        <f>N79*K86</f>
        <v>10343.20195223518</v>
      </c>
      <c r="M86" s="858"/>
      <c r="N86" s="51"/>
    </row>
    <row r="87" spans="1:14" ht="15.75" thickBot="1">
      <c r="B87" s="820" t="s">
        <v>953</v>
      </c>
      <c r="C87" s="821"/>
      <c r="D87" s="821"/>
      <c r="E87" s="821"/>
      <c r="F87" s="821"/>
      <c r="G87" s="821"/>
      <c r="H87" s="821"/>
      <c r="I87" s="821"/>
      <c r="J87" s="821"/>
      <c r="K87" s="821"/>
      <c r="L87" s="821"/>
      <c r="M87" s="822"/>
      <c r="N87" s="52">
        <f>L84+L85+L86</f>
        <v>62059.211713411074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268923.25075811468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0.75" customHeight="1" thickBot="1">
      <c r="A31" t="s">
        <v>1845</v>
      </c>
      <c r="B31" s="80" t="s">
        <v>1699</v>
      </c>
      <c r="C31" s="962" t="s">
        <v>1700</v>
      </c>
      <c r="D31" s="963"/>
      <c r="E31" s="963"/>
      <c r="F31" s="963"/>
      <c r="G31" s="963"/>
      <c r="H31" s="963"/>
      <c r="I31" s="963"/>
      <c r="J31" s="989"/>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892.62055903601981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69634.820286842558</v>
      </c>
      <c r="N48" s="272">
        <f>K48*M48</f>
        <v>76598.302315526817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6714.9181421233252</v>
      </c>
      <c r="N49" s="272">
        <f>K49*M49</f>
        <v>3357.4590710616626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9611.2861674258547</v>
      </c>
      <c r="N50" s="272">
        <f>K50*M50</f>
        <v>9611.2861674258547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96857.098435010514</v>
      </c>
      <c r="N51" s="272">
        <f>K51*M51</f>
        <v>96857.098435010514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186424.14598902484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7">
        <f>VLOOKUP(A60,TRANSPORTE!A1:D117,4,FALSE)</f>
        <v>1540.7830144748382</v>
      </c>
      <c r="M60" s="908"/>
      <c r="N60" s="287">
        <f>K60*L60</f>
        <v>1694.8613159223221</v>
      </c>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1694.8613159223221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17852.411180720395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206864.03904470359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41372.807808940721</v>
      </c>
      <c r="M84" s="856"/>
      <c r="N84" s="51"/>
    </row>
    <row r="85" spans="1:14">
      <c r="B85" s="89" t="s">
        <v>973</v>
      </c>
      <c r="C85" s="90"/>
      <c r="D85" s="90"/>
      <c r="E85" s="90"/>
      <c r="F85" s="90"/>
      <c r="G85" s="90"/>
      <c r="H85" s="90"/>
      <c r="I85" s="87"/>
      <c r="J85" s="88"/>
      <c r="K85" s="304">
        <v>0.05</v>
      </c>
      <c r="L85" s="855">
        <f>N79*K85</f>
        <v>10343.20195223518</v>
      </c>
      <c r="M85" s="856"/>
      <c r="N85" s="51"/>
    </row>
    <row r="86" spans="1:14" ht="15.75" thickBot="1">
      <c r="B86" s="91" t="s">
        <v>974</v>
      </c>
      <c r="C86" s="92"/>
      <c r="D86" s="92"/>
      <c r="E86" s="92"/>
      <c r="F86" s="92"/>
      <c r="G86" s="92"/>
      <c r="H86" s="92"/>
      <c r="I86" s="93"/>
      <c r="J86" s="94"/>
      <c r="K86" s="305">
        <v>0.05</v>
      </c>
      <c r="L86" s="857">
        <f>N79*K86</f>
        <v>10343.20195223518</v>
      </c>
      <c r="M86" s="858"/>
      <c r="N86" s="51"/>
    </row>
    <row r="87" spans="1:14" ht="15.75" thickBot="1">
      <c r="B87" s="820" t="s">
        <v>953</v>
      </c>
      <c r="C87" s="821"/>
      <c r="D87" s="821"/>
      <c r="E87" s="821"/>
      <c r="F87" s="821"/>
      <c r="G87" s="821"/>
      <c r="H87" s="821"/>
      <c r="I87" s="821"/>
      <c r="J87" s="821"/>
      <c r="K87" s="821"/>
      <c r="L87" s="821"/>
      <c r="M87" s="822"/>
      <c r="N87" s="52">
        <f>L84+L85+L86</f>
        <v>62059.211713411074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268923.25075811468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28.5" customHeight="1" thickBot="1">
      <c r="A31" t="s">
        <v>1845</v>
      </c>
      <c r="B31" s="80" t="s">
        <v>1701</v>
      </c>
      <c r="C31" s="962" t="s">
        <v>1702</v>
      </c>
      <c r="D31" s="963"/>
      <c r="E31" s="963"/>
      <c r="F31" s="963"/>
      <c r="G31" s="963"/>
      <c r="H31" s="963"/>
      <c r="I31" s="963"/>
      <c r="J31" s="989"/>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7881.0755928054095</v>
      </c>
      <c r="N48" s="272">
        <f>K48*M48</f>
        <v>10245.398270647032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10245.398270647032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1785.2411180720399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12030.639388719072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2406.1278777438142</v>
      </c>
      <c r="M84" s="856"/>
      <c r="N84" s="51"/>
    </row>
    <row r="85" spans="1:14">
      <c r="B85" s="89" t="s">
        <v>973</v>
      </c>
      <c r="C85" s="90"/>
      <c r="D85" s="90"/>
      <c r="E85" s="90"/>
      <c r="F85" s="90"/>
      <c r="G85" s="90"/>
      <c r="H85" s="90"/>
      <c r="I85" s="87"/>
      <c r="J85" s="88"/>
      <c r="K85" s="304">
        <v>0.05</v>
      </c>
      <c r="L85" s="855">
        <f>N79*K85</f>
        <v>601.53196943595356</v>
      </c>
      <c r="M85" s="856"/>
      <c r="N85" s="51"/>
    </row>
    <row r="86" spans="1:14" ht="15.75" thickBot="1">
      <c r="B86" s="91" t="s">
        <v>974</v>
      </c>
      <c r="C86" s="92"/>
      <c r="D86" s="92"/>
      <c r="E86" s="92"/>
      <c r="F86" s="92"/>
      <c r="G86" s="92"/>
      <c r="H86" s="92"/>
      <c r="I86" s="93"/>
      <c r="J86" s="94"/>
      <c r="K86" s="305">
        <v>0.05</v>
      </c>
      <c r="L86" s="857">
        <f>N79*K86</f>
        <v>601.53196943595356</v>
      </c>
      <c r="M86" s="858"/>
      <c r="N86" s="51"/>
    </row>
    <row r="87" spans="1:14" ht="15.75" thickBot="1">
      <c r="B87" s="820" t="s">
        <v>953</v>
      </c>
      <c r="C87" s="821"/>
      <c r="D87" s="821"/>
      <c r="E87" s="821"/>
      <c r="F87" s="821"/>
      <c r="G87" s="821"/>
      <c r="H87" s="821"/>
      <c r="I87" s="821"/>
      <c r="J87" s="821"/>
      <c r="K87" s="821"/>
      <c r="L87" s="821"/>
      <c r="M87" s="822"/>
      <c r="N87" s="52">
        <f>L84+L85+L86</f>
        <v>3609.1918166157216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15639.831205334793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0" customHeight="1" thickBot="1">
      <c r="A31" t="s">
        <v>1845</v>
      </c>
      <c r="B31" s="80" t="s">
        <v>1703</v>
      </c>
      <c r="C31" s="962" t="s">
        <v>1704</v>
      </c>
      <c r="D31" s="963"/>
      <c r="E31" s="963"/>
      <c r="F31" s="963"/>
      <c r="G31" s="963"/>
      <c r="H31" s="963"/>
      <c r="I31" s="963"/>
      <c r="J31" s="989"/>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16924.951177221839</v>
      </c>
      <c r="N48" s="272">
        <f>K48*M48</f>
        <v>22002.436530388393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22002.436530388393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1785.2411180720399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23787.677648460434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4757.535529692087</v>
      </c>
      <c r="M84" s="856"/>
      <c r="N84" s="51"/>
    </row>
    <row r="85" spans="1:14">
      <c r="B85" s="89" t="s">
        <v>973</v>
      </c>
      <c r="C85" s="90"/>
      <c r="D85" s="90"/>
      <c r="E85" s="90"/>
      <c r="F85" s="90"/>
      <c r="G85" s="90"/>
      <c r="H85" s="90"/>
      <c r="I85" s="87"/>
      <c r="J85" s="88"/>
      <c r="K85" s="304">
        <v>0.05</v>
      </c>
      <c r="L85" s="855">
        <f>N79*K85</f>
        <v>1189.3838824230218</v>
      </c>
      <c r="M85" s="856"/>
      <c r="N85" s="51"/>
    </row>
    <row r="86" spans="1:14" ht="15.75" thickBot="1">
      <c r="B86" s="91" t="s">
        <v>974</v>
      </c>
      <c r="C86" s="92"/>
      <c r="D86" s="92"/>
      <c r="E86" s="92"/>
      <c r="F86" s="92"/>
      <c r="G86" s="92"/>
      <c r="H86" s="92"/>
      <c r="I86" s="93"/>
      <c r="J86" s="94"/>
      <c r="K86" s="305">
        <v>0.05</v>
      </c>
      <c r="L86" s="857">
        <f>N79*K86</f>
        <v>1189.3838824230218</v>
      </c>
      <c r="M86" s="858"/>
      <c r="N86" s="51"/>
    </row>
    <row r="87" spans="1:14" ht="15.75" thickBot="1">
      <c r="B87" s="820" t="s">
        <v>953</v>
      </c>
      <c r="C87" s="821"/>
      <c r="D87" s="821"/>
      <c r="E87" s="821"/>
      <c r="F87" s="821"/>
      <c r="G87" s="821"/>
      <c r="H87" s="821"/>
      <c r="I87" s="821"/>
      <c r="J87" s="821"/>
      <c r="K87" s="821"/>
      <c r="L87" s="821"/>
      <c r="M87" s="822"/>
      <c r="N87" s="52">
        <f>L84+L85+L86</f>
        <v>7136.3032945381301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30923.980942998565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0.75" customHeight="1" thickBot="1">
      <c r="A31" t="s">
        <v>1845</v>
      </c>
      <c r="B31" s="80" t="s">
        <v>1705</v>
      </c>
      <c r="C31" s="962" t="s">
        <v>2159</v>
      </c>
      <c r="D31" s="963"/>
      <c r="E31" s="963"/>
      <c r="F31" s="963"/>
      <c r="G31" s="963"/>
      <c r="H31" s="963"/>
      <c r="I31" s="963"/>
      <c r="J31" s="989"/>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7881.0755928054095</v>
      </c>
      <c r="N48" s="272">
        <f>K48*M48</f>
        <v>10245.398270647032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10245.398270647032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1785.2411180720399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12030.639388719072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2406.1278777438142</v>
      </c>
      <c r="M84" s="856"/>
      <c r="N84" s="51"/>
    </row>
    <row r="85" spans="1:14">
      <c r="B85" s="89" t="s">
        <v>973</v>
      </c>
      <c r="C85" s="90"/>
      <c r="D85" s="90"/>
      <c r="E85" s="90"/>
      <c r="F85" s="90"/>
      <c r="G85" s="90"/>
      <c r="H85" s="90"/>
      <c r="I85" s="87"/>
      <c r="J85" s="88"/>
      <c r="K85" s="304">
        <v>0.05</v>
      </c>
      <c r="L85" s="855">
        <f>N79*K85</f>
        <v>601.53196943595356</v>
      </c>
      <c r="M85" s="856"/>
      <c r="N85" s="51"/>
    </row>
    <row r="86" spans="1:14" ht="15.75" thickBot="1">
      <c r="B86" s="91" t="s">
        <v>974</v>
      </c>
      <c r="C86" s="92"/>
      <c r="D86" s="92"/>
      <c r="E86" s="92"/>
      <c r="F86" s="92"/>
      <c r="G86" s="92"/>
      <c r="H86" s="92"/>
      <c r="I86" s="93"/>
      <c r="J86" s="94"/>
      <c r="K86" s="305">
        <v>0.05</v>
      </c>
      <c r="L86" s="857">
        <f>N79*K86</f>
        <v>601.53196943595356</v>
      </c>
      <c r="M86" s="858"/>
      <c r="N86" s="51"/>
    </row>
    <row r="87" spans="1:14" ht="15.75" thickBot="1">
      <c r="B87" s="820" t="s">
        <v>953</v>
      </c>
      <c r="C87" s="821"/>
      <c r="D87" s="821"/>
      <c r="E87" s="821"/>
      <c r="F87" s="821"/>
      <c r="G87" s="821"/>
      <c r="H87" s="821"/>
      <c r="I87" s="821"/>
      <c r="J87" s="821"/>
      <c r="K87" s="821"/>
      <c r="L87" s="821"/>
      <c r="M87" s="822"/>
      <c r="N87" s="52">
        <f>L84+L85+L86</f>
        <v>3609.1918166157216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15639.831205334793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30" customHeight="1" thickBot="1">
      <c r="A31" t="s">
        <v>1845</v>
      </c>
      <c r="B31" s="80" t="s">
        <v>1706</v>
      </c>
      <c r="C31" s="962" t="s">
        <v>2160</v>
      </c>
      <c r="D31" s="963"/>
      <c r="E31" s="963"/>
      <c r="F31" s="963"/>
      <c r="G31" s="963"/>
      <c r="H31" s="963"/>
      <c r="I31" s="963"/>
      <c r="J31" s="989"/>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c r="C41" s="878"/>
      <c r="D41" s="878"/>
      <c r="E41" s="38"/>
      <c r="F41" s="39"/>
      <c r="G41" s="39"/>
      <c r="H41" s="40"/>
      <c r="I41" s="36"/>
      <c r="J41" s="37"/>
      <c r="K41" s="279"/>
      <c r="L41" s="276"/>
      <c r="M41" s="401"/>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16924.951177221839</v>
      </c>
      <c r="N48" s="272">
        <f>K48*M48</f>
        <v>22002.436530388393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22002.436530388393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1785.2411180720399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23787.677648460434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4757.535529692087</v>
      </c>
      <c r="M84" s="856"/>
      <c r="N84" s="51"/>
    </row>
    <row r="85" spans="1:14">
      <c r="B85" s="89" t="s">
        <v>973</v>
      </c>
      <c r="C85" s="90"/>
      <c r="D85" s="90"/>
      <c r="E85" s="90"/>
      <c r="F85" s="90"/>
      <c r="G85" s="90"/>
      <c r="H85" s="90"/>
      <c r="I85" s="87"/>
      <c r="J85" s="88"/>
      <c r="K85" s="304">
        <v>0.05</v>
      </c>
      <c r="L85" s="855">
        <f>N79*K85</f>
        <v>1189.3838824230218</v>
      </c>
      <c r="M85" s="856"/>
      <c r="N85" s="51"/>
    </row>
    <row r="86" spans="1:14" ht="15.75" thickBot="1">
      <c r="B86" s="91" t="s">
        <v>974</v>
      </c>
      <c r="C86" s="92"/>
      <c r="D86" s="92"/>
      <c r="E86" s="92"/>
      <c r="F86" s="92"/>
      <c r="G86" s="92"/>
      <c r="H86" s="92"/>
      <c r="I86" s="93"/>
      <c r="J86" s="94"/>
      <c r="K86" s="305">
        <v>0.05</v>
      </c>
      <c r="L86" s="857">
        <f>N79*K86</f>
        <v>1189.3838824230218</v>
      </c>
      <c r="M86" s="858"/>
      <c r="N86" s="51"/>
    </row>
    <row r="87" spans="1:14" ht="15.75" thickBot="1">
      <c r="B87" s="820" t="s">
        <v>953</v>
      </c>
      <c r="C87" s="821"/>
      <c r="D87" s="821"/>
      <c r="E87" s="821"/>
      <c r="F87" s="821"/>
      <c r="G87" s="821"/>
      <c r="H87" s="821"/>
      <c r="I87" s="821"/>
      <c r="J87" s="821"/>
      <c r="K87" s="821"/>
      <c r="L87" s="821"/>
      <c r="M87" s="822"/>
      <c r="N87" s="52">
        <f>L84+L85+L86</f>
        <v>7136.3032945381301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30923.980942998565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7"/>
      <c r="J36" s="268"/>
      <c r="K36" s="269">
        <f>VLOOKUP(A36,EQUIPOS!A6:D163,4,FALSE)</f>
        <v>91216.480854141846</v>
      </c>
      <c r="L36" s="270"/>
      <c r="M36" s="336">
        <v>15</v>
      </c>
      <c r="N36" s="272">
        <f>K36/M36</f>
        <v>6081.0987236094561</v>
      </c>
    </row>
    <row r="37" spans="1:14">
      <c r="A37" s="113" t="s">
        <v>174</v>
      </c>
      <c r="B37" s="869" t="str">
        <f>VLOOKUP(A37,EQUIPOS!A7:D154,3,FALSE)</f>
        <v>Compactador vibratorio tipo DD-20</v>
      </c>
      <c r="C37" s="870"/>
      <c r="D37" s="870"/>
      <c r="E37" s="870"/>
      <c r="F37" s="870"/>
      <c r="G37" s="870"/>
      <c r="H37" s="871"/>
      <c r="I37" s="421"/>
      <c r="J37" s="422"/>
      <c r="K37" s="269">
        <f>VLOOKUP(A37,EQUIPOS!A7:D164,4,FALSE)</f>
        <v>101429.22583434307</v>
      </c>
      <c r="L37" s="335"/>
      <c r="M37" s="336">
        <v>15</v>
      </c>
      <c r="N37" s="272">
        <f>K37/M37</f>
        <v>6761.9483889562052</v>
      </c>
    </row>
    <row r="38" spans="1:14">
      <c r="A38" s="113" t="s">
        <v>269</v>
      </c>
      <c r="B38" s="869" t="str">
        <f>VLOOKUP(A38,EQUIPOS!A8:D154,3,FALSE)</f>
        <v>Motoniveladora  potencia 215 HP, ancho de cuchilla 4,27 m, peso 18 ton.</v>
      </c>
      <c r="C38" s="870"/>
      <c r="D38" s="870"/>
      <c r="E38" s="870"/>
      <c r="F38" s="870"/>
      <c r="G38" s="870"/>
      <c r="H38" s="871"/>
      <c r="I38" s="328"/>
      <c r="J38" s="330"/>
      <c r="K38" s="269">
        <f>VLOOKUP(A38,EQUIPOS!A8:D165,4,FALSE)</f>
        <v>195736.84593058183</v>
      </c>
      <c r="L38" s="423"/>
      <c r="M38" s="424">
        <v>15</v>
      </c>
      <c r="N38" s="272">
        <f>K38/M38</f>
        <v>13049.123062038789</v>
      </c>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0.02</v>
      </c>
      <c r="N41" s="344">
        <f>N75*M41</f>
        <v>49.076288102401321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SUM(N36:N41)</f>
        <v>25941.246462706851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43646.967923801618</v>
      </c>
      <c r="N48" s="272">
        <f>K48*M48</f>
        <v>56741.058300942103</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78.340711658105462</v>
      </c>
      <c r="N49" s="272">
        <f>K49*M49</f>
        <v>2350.221349743164</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09" t="s">
        <v>953</v>
      </c>
      <c r="C53" s="863"/>
      <c r="D53" s="863"/>
      <c r="E53" s="863"/>
      <c r="F53" s="863"/>
      <c r="G53" s="863"/>
      <c r="H53" s="863"/>
      <c r="I53" s="863"/>
      <c r="J53" s="863"/>
      <c r="K53" s="863"/>
      <c r="L53" s="863"/>
      <c r="M53" s="864"/>
      <c r="N53" s="104">
        <f>SUM(N48:N52)</f>
        <v>59091.279650685268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6" t="s">
        <v>961</v>
      </c>
      <c r="M57" s="885"/>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07">
        <f>VLOOKUP(A58,TRANSPORTE!A1:D117,4,FALSE)</f>
        <v>1540.7830144748382</v>
      </c>
      <c r="M58" s="908"/>
      <c r="N58" s="287">
        <f>K58*L58</f>
        <v>2003.0179188172897</v>
      </c>
    </row>
    <row r="59" spans="1:14">
      <c r="B59" s="46"/>
      <c r="C59" s="47"/>
      <c r="D59" s="47"/>
      <c r="E59" s="47"/>
      <c r="F59" s="47"/>
      <c r="G59" s="4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2003.0179188172897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1">
        <f>SUM(N69:N74)</f>
        <v>2453.8144051200661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89489.358437329473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4"/>
      <c r="J81" s="334"/>
      <c r="K81" s="302" t="s">
        <v>970</v>
      </c>
      <c r="L81" s="867" t="s">
        <v>971</v>
      </c>
      <c r="M81" s="868"/>
      <c r="N81" s="303"/>
    </row>
    <row r="82" spans="1:14">
      <c r="B82" s="853" t="s">
        <v>972</v>
      </c>
      <c r="C82" s="854"/>
      <c r="D82" s="854"/>
      <c r="E82" s="854"/>
      <c r="F82" s="854"/>
      <c r="G82" s="854"/>
      <c r="H82" s="854"/>
      <c r="I82" s="87"/>
      <c r="J82" s="88"/>
      <c r="K82" s="304">
        <v>0.2</v>
      </c>
      <c r="L82" s="855">
        <f>N77*K82</f>
        <v>17897.871687465897</v>
      </c>
      <c r="M82" s="856"/>
      <c r="N82" s="51"/>
    </row>
    <row r="83" spans="1:14">
      <c r="B83" s="89" t="s">
        <v>973</v>
      </c>
      <c r="C83" s="90"/>
      <c r="D83" s="90"/>
      <c r="E83" s="90"/>
      <c r="F83" s="90"/>
      <c r="G83" s="90"/>
      <c r="H83" s="90"/>
      <c r="I83" s="87"/>
      <c r="J83" s="88"/>
      <c r="K83" s="304">
        <v>0.05</v>
      </c>
      <c r="L83" s="855">
        <f>N77*K83</f>
        <v>4474.4679218664742</v>
      </c>
      <c r="M83" s="856"/>
      <c r="N83" s="51"/>
    </row>
    <row r="84" spans="1:14" ht="15.75" thickBot="1">
      <c r="B84" s="91" t="s">
        <v>974</v>
      </c>
      <c r="C84" s="92"/>
      <c r="D84" s="92"/>
      <c r="E84" s="92"/>
      <c r="F84" s="92"/>
      <c r="G84" s="92"/>
      <c r="H84" s="92"/>
      <c r="I84" s="93"/>
      <c r="J84" s="94"/>
      <c r="K84" s="305">
        <v>0.05</v>
      </c>
      <c r="L84" s="857">
        <f>N77*K84</f>
        <v>4474.4679218664742</v>
      </c>
      <c r="M84" s="858"/>
      <c r="N84" s="51"/>
    </row>
    <row r="85" spans="1:14" ht="15.75" thickBot="1">
      <c r="B85" s="820" t="s">
        <v>953</v>
      </c>
      <c r="C85" s="821"/>
      <c r="D85" s="821"/>
      <c r="E85" s="821"/>
      <c r="F85" s="821"/>
      <c r="G85" s="821"/>
      <c r="H85" s="821"/>
      <c r="I85" s="821"/>
      <c r="J85" s="821"/>
      <c r="K85" s="821"/>
      <c r="L85" s="821"/>
      <c r="M85" s="822"/>
      <c r="N85" s="52">
        <f>L82+L83+L84</f>
        <v>26846.807531198847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8">
        <f>N77+N85</f>
        <v>116336.16596852832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0"/>
      <c r="K117" s="970"/>
      <c r="L117" s="970"/>
      <c r="M117" s="970"/>
      <c r="N117" s="971"/>
    </row>
    <row r="118" spans="2:14" ht="15.75" thickBot="1">
      <c r="B118" s="419" t="s">
        <v>2221</v>
      </c>
      <c r="C118" s="420"/>
      <c r="D118" s="420"/>
      <c r="E118" s="259"/>
      <c r="F118" s="259"/>
      <c r="G118" s="259"/>
      <c r="H118" s="259"/>
      <c r="I118" s="259"/>
      <c r="J118" s="972"/>
      <c r="K118" s="972"/>
      <c r="L118" s="972"/>
      <c r="M118" s="972"/>
      <c r="N118" s="973"/>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106.68624361440799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13960.314817474393</v>
      </c>
      <c r="N48" s="272">
        <f>K48*M48</f>
        <v>9772.2203722320737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9772.2203722320737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1">
        <f>SUM(N71:N76)</f>
        <v>2133.7248722881595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12012.631488134641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2402.5262976269282</v>
      </c>
      <c r="M84" s="856"/>
      <c r="N84" s="51"/>
    </row>
    <row r="85" spans="1:14">
      <c r="B85" s="89" t="s">
        <v>973</v>
      </c>
      <c r="C85" s="90"/>
      <c r="D85" s="90"/>
      <c r="E85" s="90"/>
      <c r="F85" s="90"/>
      <c r="G85" s="90"/>
      <c r="H85" s="90"/>
      <c r="I85" s="87"/>
      <c r="J85" s="88"/>
      <c r="K85" s="304">
        <v>0.05</v>
      </c>
      <c r="L85" s="855">
        <f>N79*K85</f>
        <v>600.63157440673206</v>
      </c>
      <c r="M85" s="856"/>
      <c r="N85" s="51"/>
    </row>
    <row r="86" spans="1:14" ht="15.75" thickBot="1">
      <c r="B86" s="91" t="s">
        <v>974</v>
      </c>
      <c r="C86" s="92"/>
      <c r="D86" s="92"/>
      <c r="E86" s="92"/>
      <c r="F86" s="92"/>
      <c r="G86" s="92"/>
      <c r="H86" s="92"/>
      <c r="I86" s="93"/>
      <c r="J86" s="94"/>
      <c r="K86" s="305">
        <v>0.05</v>
      </c>
      <c r="L86" s="857">
        <f>N79*K86</f>
        <v>600.63157440673206</v>
      </c>
      <c r="M86" s="858"/>
      <c r="N86" s="51"/>
    </row>
    <row r="87" spans="1:14" ht="15.75" thickBot="1">
      <c r="B87" s="820" t="s">
        <v>953</v>
      </c>
      <c r="C87" s="821"/>
      <c r="D87" s="821"/>
      <c r="E87" s="821"/>
      <c r="F87" s="821"/>
      <c r="G87" s="821"/>
      <c r="H87" s="821"/>
      <c r="I87" s="821"/>
      <c r="J87" s="821"/>
      <c r="K87" s="821"/>
      <c r="L87" s="821"/>
      <c r="M87" s="822"/>
      <c r="N87" s="52">
        <f>L84+L85+L86</f>
        <v>3603.7894464403921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52">
        <f>N79+N87</f>
        <v>15616.420934575033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579.66808403601988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43729.785247554471</v>
      </c>
      <c r="N48" s="272">
        <f>K48*M48</f>
        <v>8745.9570495108946</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3911.439817786837</v>
      </c>
      <c r="N49" s="272">
        <f>K49*M49</f>
        <v>4107.0118086761786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09" t="s">
        <v>953</v>
      </c>
      <c r="C55" s="863"/>
      <c r="D55" s="863"/>
      <c r="E55" s="863"/>
      <c r="F55" s="863"/>
      <c r="G55" s="863"/>
      <c r="H55" s="863"/>
      <c r="I55" s="863"/>
      <c r="J55" s="863"/>
      <c r="K55" s="863"/>
      <c r="L55" s="863"/>
      <c r="M55" s="864"/>
      <c r="N55" s="104">
        <f>SUM(N48:N54)</f>
        <v>12852.968858187072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0">
        <f>SUM(N71:N76)</f>
        <v>11593.361680720398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25025.998622943491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5005.1997245886987</v>
      </c>
      <c r="M84" s="856"/>
      <c r="N84" s="51"/>
    </row>
    <row r="85" spans="1:14">
      <c r="B85" s="89" t="s">
        <v>973</v>
      </c>
      <c r="C85" s="90"/>
      <c r="D85" s="90"/>
      <c r="E85" s="90"/>
      <c r="F85" s="90"/>
      <c r="G85" s="90"/>
      <c r="H85" s="90"/>
      <c r="I85" s="87"/>
      <c r="J85" s="88"/>
      <c r="K85" s="304">
        <v>0.05</v>
      </c>
      <c r="L85" s="855">
        <f>N79*K85</f>
        <v>1251.2999311471747</v>
      </c>
      <c r="M85" s="856"/>
      <c r="N85" s="51"/>
    </row>
    <row r="86" spans="1:14" ht="15.75" thickBot="1">
      <c r="B86" s="91" t="s">
        <v>974</v>
      </c>
      <c r="C86" s="92"/>
      <c r="D86" s="92"/>
      <c r="E86" s="92"/>
      <c r="F86" s="92"/>
      <c r="G86" s="92"/>
      <c r="H86" s="92"/>
      <c r="I86" s="93"/>
      <c r="J86" s="94"/>
      <c r="K86" s="305">
        <v>0.05</v>
      </c>
      <c r="L86" s="857">
        <f>N79*K86</f>
        <v>1251.2999311471747</v>
      </c>
      <c r="M86" s="858"/>
      <c r="N86" s="51"/>
    </row>
    <row r="87" spans="1:14" ht="15.75" thickBot="1">
      <c r="B87" s="820" t="s">
        <v>953</v>
      </c>
      <c r="C87" s="821"/>
      <c r="D87" s="821"/>
      <c r="E87" s="821"/>
      <c r="F87" s="821"/>
      <c r="G87" s="821"/>
      <c r="H87" s="821"/>
      <c r="I87" s="821"/>
      <c r="J87" s="821"/>
      <c r="K87" s="821"/>
      <c r="L87" s="821"/>
      <c r="M87" s="822"/>
      <c r="N87" s="52">
        <f>L84+L85+L86</f>
        <v>7507.7995868830485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32533.798209826538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8.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7"/>
      <c r="J36" s="268"/>
      <c r="K36" s="269">
        <f>VLOOKUP(A36,EQUIPOS!A6:D163,4,FALSE)</f>
        <v>63895.158175120945</v>
      </c>
      <c r="L36" s="270"/>
      <c r="M36" s="336">
        <v>1500</v>
      </c>
      <c r="N36" s="272">
        <f>K36/M36</f>
        <v>42.596772116747296</v>
      </c>
    </row>
    <row r="37" spans="1:14">
      <c r="A37" s="113" t="s">
        <v>361</v>
      </c>
      <c r="B37" s="869" t="str">
        <f>VLOOKUP(A37,EQUIPOS!A7:D154,3,FALSE)</f>
        <v>Vehículo delineador</v>
      </c>
      <c r="C37" s="870"/>
      <c r="D37" s="870"/>
      <c r="E37" s="870"/>
      <c r="F37" s="870"/>
      <c r="G37" s="870"/>
      <c r="H37" s="871"/>
      <c r="I37" s="421"/>
      <c r="J37" s="422"/>
      <c r="K37" s="269">
        <f>VLOOKUP(A37,EQUIPOS!A7:D164,4,FALSE)</f>
        <v>178293.78968437569</v>
      </c>
      <c r="L37" s="335"/>
      <c r="M37" s="336">
        <v>1500</v>
      </c>
      <c r="N37" s="272">
        <f>K37/M37</f>
        <v>118.86252645625046</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0.24538144051200664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161.70468001350977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6825.7142914683609</v>
      </c>
      <c r="N48" s="272">
        <f>K48*M48</f>
        <v>313.9828574075446</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129473.6941573509</v>
      </c>
      <c r="N49" s="272">
        <f>K49*M49</f>
        <v>1812.6317182029127</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33238.844803510459</v>
      </c>
      <c r="N50" s="272">
        <f>K50*M50</f>
        <v>14.292703265509497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2140.9072788759668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24.538144051200664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2327.1501029406772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465.43002058813545</v>
      </c>
      <c r="M84" s="856"/>
      <c r="N84" s="51"/>
    </row>
    <row r="85" spans="1:14">
      <c r="B85" s="89" t="s">
        <v>973</v>
      </c>
      <c r="C85" s="90"/>
      <c r="D85" s="90"/>
      <c r="E85" s="90"/>
      <c r="F85" s="90"/>
      <c r="G85" s="90"/>
      <c r="H85" s="90"/>
      <c r="I85" s="87"/>
      <c r="J85" s="88"/>
      <c r="K85" s="304">
        <v>0.05</v>
      </c>
      <c r="L85" s="855">
        <f>N79*K85</f>
        <v>116.35750514703386</v>
      </c>
      <c r="M85" s="856"/>
      <c r="N85" s="51"/>
    </row>
    <row r="86" spans="1:14" ht="15.75" thickBot="1">
      <c r="B86" s="91" t="s">
        <v>974</v>
      </c>
      <c r="C86" s="92"/>
      <c r="D86" s="92"/>
      <c r="E86" s="92"/>
      <c r="F86" s="92"/>
      <c r="G86" s="92"/>
      <c r="H86" s="92"/>
      <c r="I86" s="93"/>
      <c r="J86" s="94"/>
      <c r="K86" s="305">
        <v>0.05</v>
      </c>
      <c r="L86" s="857">
        <f>N79*K86</f>
        <v>116.35750514703386</v>
      </c>
      <c r="M86" s="858"/>
      <c r="N86" s="51"/>
    </row>
    <row r="87" spans="1:14" ht="15.75" thickBot="1">
      <c r="B87" s="820" t="s">
        <v>953</v>
      </c>
      <c r="C87" s="821"/>
      <c r="D87" s="821"/>
      <c r="E87" s="821"/>
      <c r="F87" s="821"/>
      <c r="G87" s="821"/>
      <c r="H87" s="821"/>
      <c r="I87" s="821"/>
      <c r="J87" s="821"/>
      <c r="K87" s="821"/>
      <c r="L87" s="821"/>
      <c r="M87" s="822"/>
      <c r="N87" s="52">
        <f>L84+L85+L86</f>
        <v>698.14503088220317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3025.2951338228804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7"/>
      <c r="J36" s="268"/>
      <c r="K36" s="269">
        <f>VLOOKUP(A36,EQUIPOS!A6:D163,4,FALSE)</f>
        <v>63895.158175120945</v>
      </c>
      <c r="L36" s="270"/>
      <c r="M36" s="336">
        <v>1200</v>
      </c>
      <c r="N36" s="272">
        <f>K36/M36</f>
        <v>53.245965145934122</v>
      </c>
    </row>
    <row r="37" spans="1:14">
      <c r="A37" s="113" t="s">
        <v>201</v>
      </c>
      <c r="B37" s="869" t="str">
        <f>VLOOKUP(A37,EQUIPOS!A7:D154,3,FALSE)</f>
        <v>Equipo autopropulsado para pintura termoplástica</v>
      </c>
      <c r="C37" s="870"/>
      <c r="D37" s="870"/>
      <c r="E37" s="870"/>
      <c r="F37" s="870"/>
      <c r="G37" s="870"/>
      <c r="H37" s="871"/>
      <c r="I37" s="421"/>
      <c r="J37" s="422"/>
      <c r="K37" s="269">
        <f>VLOOKUP(A37,EQUIPOS!A7:D164,4,FALSE)</f>
        <v>123276.24962113819</v>
      </c>
      <c r="L37" s="335"/>
      <c r="M37" s="336">
        <v>1200</v>
      </c>
      <c r="N37" s="272">
        <f>K37/M37</f>
        <v>102.73020801761517</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0.43712366522334167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156.41329682877262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6825.7142914683609</v>
      </c>
      <c r="N48" s="272">
        <f>K48*M48</f>
        <v>737.17714347858293</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10668.885774810276</v>
      </c>
      <c r="N49" s="272">
        <f>K49*M49</f>
        <v>832.17309043520152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1569.3502339137845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43.712366522334165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1769.4758972648913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353.89517945297825</v>
      </c>
      <c r="M84" s="856"/>
      <c r="N84" s="51"/>
    </row>
    <row r="85" spans="1:14">
      <c r="B85" s="89" t="s">
        <v>973</v>
      </c>
      <c r="C85" s="90"/>
      <c r="D85" s="90"/>
      <c r="E85" s="90"/>
      <c r="F85" s="90"/>
      <c r="G85" s="90"/>
      <c r="H85" s="90"/>
      <c r="I85" s="87"/>
      <c r="J85" s="88"/>
      <c r="K85" s="304">
        <v>0.05</v>
      </c>
      <c r="L85" s="855">
        <f>N79*K85</f>
        <v>88.473794863244564</v>
      </c>
      <c r="M85" s="856"/>
      <c r="N85" s="51"/>
    </row>
    <row r="86" spans="1:14" ht="15.75" thickBot="1">
      <c r="B86" s="91" t="s">
        <v>974</v>
      </c>
      <c r="C86" s="92"/>
      <c r="D86" s="92"/>
      <c r="E86" s="92"/>
      <c r="F86" s="92"/>
      <c r="G86" s="92"/>
      <c r="H86" s="92"/>
      <c r="I86" s="93"/>
      <c r="J86" s="94"/>
      <c r="K86" s="305">
        <v>0.05</v>
      </c>
      <c r="L86" s="857">
        <f>N79*K86</f>
        <v>88.473794863244564</v>
      </c>
      <c r="M86" s="858"/>
      <c r="N86" s="51"/>
    </row>
    <row r="87" spans="1:14" ht="15.75" thickBot="1">
      <c r="B87" s="820" t="s">
        <v>953</v>
      </c>
      <c r="C87" s="821"/>
      <c r="D87" s="821"/>
      <c r="E87" s="821"/>
      <c r="F87" s="821"/>
      <c r="G87" s="821"/>
      <c r="H87" s="821"/>
      <c r="I87" s="821"/>
      <c r="J87" s="821"/>
      <c r="K87" s="821"/>
      <c r="L87" s="821"/>
      <c r="M87" s="822"/>
      <c r="N87" s="52">
        <f>L84+L85+L86</f>
        <v>530.84276917946738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2300.3186664443588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199</v>
      </c>
      <c r="B36" s="869" t="str">
        <f>VLOOKUP(A36,EQUIPOS!A6:D154,3,FALSE)</f>
        <v xml:space="preserve">Equipo de pintura (Compresor), Presión máxima de trabajo 3300 psi.
</v>
      </c>
      <c r="C36" s="870"/>
      <c r="D36" s="870"/>
      <c r="E36" s="870"/>
      <c r="F36" s="870"/>
      <c r="G36" s="870"/>
      <c r="H36" s="871"/>
      <c r="I36" s="267"/>
      <c r="J36" s="268"/>
      <c r="K36" s="269">
        <f>VLOOKUP(A36,EQUIPOS!A6:D163,4,FALSE)</f>
        <v>18036.7556678172</v>
      </c>
      <c r="L36" s="270"/>
      <c r="M36" s="336">
        <v>6.1</v>
      </c>
      <c r="N36" s="272">
        <f>K36/M36</f>
        <v>2956.8451914454427</v>
      </c>
    </row>
    <row r="37" spans="1:14">
      <c r="A37" s="113" t="s">
        <v>138</v>
      </c>
      <c r="B37" s="869" t="str">
        <f>VLOOKUP(A37,EQUIPOS!A7:D154,3,FALSE)</f>
        <v>Camioneta D-300</v>
      </c>
      <c r="C37" s="870"/>
      <c r="D37" s="870"/>
      <c r="E37" s="870"/>
      <c r="F37" s="870"/>
      <c r="G37" s="870"/>
      <c r="H37" s="871"/>
      <c r="I37" s="421"/>
      <c r="J37" s="422"/>
      <c r="K37" s="269">
        <f>VLOOKUP(A37,EQUIPOS!A7:D164,4,FALSE)</f>
        <v>63895.158175120945</v>
      </c>
      <c r="L37" s="335"/>
      <c r="M37" s="336">
        <v>6.1</v>
      </c>
      <c r="N37" s="272">
        <f>K37/M37</f>
        <v>10474.616094282123</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85.991540699673777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13517.452826427238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6825.7142914683609</v>
      </c>
      <c r="N48" s="272">
        <f>K48*M48</f>
        <v>2607.4228593409139</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33238.844803510459</v>
      </c>
      <c r="N49" s="272">
        <f>K49*M49</f>
        <v>1661.942240175523</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129473.6941573509</v>
      </c>
      <c r="N50" s="272">
        <f>K50*M50</f>
        <v>15536.843298882108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19806.208398398543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8599.1540699673769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41922.815294793159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8384.5630589586326</v>
      </c>
      <c r="M84" s="856"/>
      <c r="N84" s="51"/>
    </row>
    <row r="85" spans="1:14">
      <c r="B85" s="89" t="s">
        <v>973</v>
      </c>
      <c r="C85" s="90"/>
      <c r="D85" s="90"/>
      <c r="E85" s="90"/>
      <c r="F85" s="90"/>
      <c r="G85" s="90"/>
      <c r="H85" s="90"/>
      <c r="I85" s="87"/>
      <c r="J85" s="88"/>
      <c r="K85" s="304">
        <v>0.05</v>
      </c>
      <c r="L85" s="855">
        <f>N79*K85</f>
        <v>2096.1407647396582</v>
      </c>
      <c r="M85" s="856"/>
      <c r="N85" s="51"/>
    </row>
    <row r="86" spans="1:14" ht="15.75" thickBot="1">
      <c r="B86" s="91" t="s">
        <v>974</v>
      </c>
      <c r="C86" s="92"/>
      <c r="D86" s="92"/>
      <c r="E86" s="92"/>
      <c r="F86" s="92"/>
      <c r="G86" s="92"/>
      <c r="H86" s="92"/>
      <c r="I86" s="93"/>
      <c r="J86" s="94"/>
      <c r="K86" s="305">
        <v>0.05</v>
      </c>
      <c r="L86" s="857">
        <f>N79*K86</f>
        <v>2096.1407647396582</v>
      </c>
      <c r="M86" s="858"/>
      <c r="N86" s="51"/>
    </row>
    <row r="87" spans="1:14" ht="15.75" thickBot="1">
      <c r="B87" s="820" t="s">
        <v>953</v>
      </c>
      <c r="C87" s="821"/>
      <c r="D87" s="821"/>
      <c r="E87" s="821"/>
      <c r="F87" s="821"/>
      <c r="G87" s="821"/>
      <c r="H87" s="821"/>
      <c r="I87" s="821"/>
      <c r="J87" s="821"/>
      <c r="K87" s="821"/>
      <c r="L87" s="821"/>
      <c r="M87" s="822"/>
      <c r="N87" s="52">
        <f>L84+L85+L86</f>
        <v>12576.844588437951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54499.659883231114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7"/>
      <c r="J36" s="268"/>
      <c r="K36" s="269">
        <f>VLOOKUP(A36,EQUIPOS!A6:D163,4,FALSE)</f>
        <v>63895.158175120945</v>
      </c>
      <c r="L36" s="270"/>
      <c r="M36" s="336">
        <v>6</v>
      </c>
      <c r="N36" s="272">
        <f>K36/M36</f>
        <v>10649.193029186825</v>
      </c>
    </row>
    <row r="37" spans="1:14">
      <c r="A37" s="113" t="s">
        <v>1711</v>
      </c>
      <c r="B37" s="869" t="str">
        <f>VLOOKUP(A37,EQUIPOS!A7:D154,3,FALSE)</f>
        <v>Caldera para pintura termoplástica</v>
      </c>
      <c r="C37" s="870"/>
      <c r="D37" s="870"/>
      <c r="E37" s="870"/>
      <c r="F37" s="870"/>
      <c r="G37" s="870"/>
      <c r="H37" s="871"/>
      <c r="I37" s="421"/>
      <c r="J37" s="422"/>
      <c r="K37" s="269">
        <f>VLOOKUP(A37,EQUIPOS!A7:D164,4,FALSE)</f>
        <v>66405.140941133825</v>
      </c>
      <c r="L37" s="335"/>
      <c r="M37" s="336">
        <v>6</v>
      </c>
      <c r="N37" s="272">
        <f>K37/M37</f>
        <v>11067.523490188971</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100.46441950300166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21817.180938878799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6825.7142914683609</v>
      </c>
      <c r="N48" s="272">
        <f>K48*M48</f>
        <v>6143.1428623215252</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10668.885774810276</v>
      </c>
      <c r="N49" s="272">
        <f>K49*M49</f>
        <v>6934.7757536266799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13077.918615948205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10046.441950300166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44941.54150512717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8988.308301025434</v>
      </c>
      <c r="M84" s="856"/>
      <c r="N84" s="51"/>
    </row>
    <row r="85" spans="1:14">
      <c r="B85" s="89" t="s">
        <v>973</v>
      </c>
      <c r="C85" s="90"/>
      <c r="D85" s="90"/>
      <c r="E85" s="90"/>
      <c r="F85" s="90"/>
      <c r="G85" s="90"/>
      <c r="H85" s="90"/>
      <c r="I85" s="87"/>
      <c r="J85" s="88"/>
      <c r="K85" s="304">
        <v>0.05</v>
      </c>
      <c r="L85" s="855">
        <f>N79*K85</f>
        <v>2247.0770752563585</v>
      </c>
      <c r="M85" s="856"/>
      <c r="N85" s="51"/>
    </row>
    <row r="86" spans="1:14" ht="15.75" thickBot="1">
      <c r="B86" s="91" t="s">
        <v>974</v>
      </c>
      <c r="C86" s="92"/>
      <c r="D86" s="92"/>
      <c r="E86" s="92"/>
      <c r="F86" s="92"/>
      <c r="G86" s="92"/>
      <c r="H86" s="92"/>
      <c r="I86" s="93"/>
      <c r="J86" s="94"/>
      <c r="K86" s="305">
        <v>0.05</v>
      </c>
      <c r="L86" s="857">
        <f>N79*K86</f>
        <v>2247.0770752563585</v>
      </c>
      <c r="M86" s="858"/>
      <c r="N86" s="51"/>
    </row>
    <row r="87" spans="1:14" ht="15.75" thickBot="1">
      <c r="B87" s="820" t="s">
        <v>953</v>
      </c>
      <c r="C87" s="821"/>
      <c r="D87" s="821"/>
      <c r="E87" s="821"/>
      <c r="F87" s="821"/>
      <c r="G87" s="821"/>
      <c r="H87" s="821"/>
      <c r="I87" s="821"/>
      <c r="J87" s="821"/>
      <c r="K87" s="821"/>
      <c r="L87" s="821"/>
      <c r="M87" s="822"/>
      <c r="N87" s="52">
        <f>L84+L85+L86</f>
        <v>13482.462451538151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58424.003956665321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7"/>
      <c r="J36" s="268"/>
      <c r="K36" s="269">
        <f>VLOOKUP(A36,EQUIPOS!A6:D163,4,FALSE)</f>
        <v>63895.158175120945</v>
      </c>
      <c r="L36" s="270"/>
      <c r="M36" s="336">
        <v>250</v>
      </c>
      <c r="N36" s="272">
        <f>K36/M36</f>
        <v>255.58063270048379</v>
      </c>
    </row>
    <row r="37" spans="1:14">
      <c r="A37" s="113" t="s">
        <v>251</v>
      </c>
      <c r="B37" s="869" t="str">
        <f>VLOOKUP(A37,EQUIPOS!A7:D154,3,FALSE)</f>
        <v>Maquina térmica pegatachas</v>
      </c>
      <c r="C37" s="870"/>
      <c r="D37" s="870"/>
      <c r="E37" s="870"/>
      <c r="F37" s="870"/>
      <c r="G37" s="870"/>
      <c r="H37" s="871"/>
      <c r="I37" s="421"/>
      <c r="J37" s="422"/>
      <c r="K37" s="269">
        <f>VLOOKUP(A37,EQUIPOS!A7:D164,4,FALSE)</f>
        <v>36932.006273926425</v>
      </c>
      <c r="L37" s="335"/>
      <c r="M37" s="336">
        <v>250</v>
      </c>
      <c r="N37" s="272">
        <f>K37/M37</f>
        <v>147.7280250957057</v>
      </c>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1.15933616807204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404.46799396426155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10668.885774810276</v>
      </c>
      <c r="N48" s="272">
        <f>K48*M48</f>
        <v>853.5108619848221</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9158.0291928325278</v>
      </c>
      <c r="N49" s="272">
        <f>K49*M49</f>
        <v>9158.0291928325278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10011.540054817349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115.93361680720399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10531.941665588814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2106.3883331177631</v>
      </c>
      <c r="M84" s="856"/>
      <c r="N84" s="51"/>
    </row>
    <row r="85" spans="1:14">
      <c r="B85" s="89" t="s">
        <v>973</v>
      </c>
      <c r="C85" s="90"/>
      <c r="D85" s="90"/>
      <c r="E85" s="90"/>
      <c r="F85" s="90"/>
      <c r="G85" s="90"/>
      <c r="H85" s="90"/>
      <c r="I85" s="87"/>
      <c r="J85" s="88"/>
      <c r="K85" s="304">
        <v>0.05</v>
      </c>
      <c r="L85" s="855">
        <f>N79*K85</f>
        <v>526.59708327944077</v>
      </c>
      <c r="M85" s="856"/>
      <c r="N85" s="51"/>
    </row>
    <row r="86" spans="1:14" ht="15.75" thickBot="1">
      <c r="B86" s="91" t="s">
        <v>974</v>
      </c>
      <c r="C86" s="92"/>
      <c r="D86" s="92"/>
      <c r="E86" s="92"/>
      <c r="F86" s="92"/>
      <c r="G86" s="92"/>
      <c r="H86" s="92"/>
      <c r="I86" s="93"/>
      <c r="J86" s="94"/>
      <c r="K86" s="305">
        <v>0.05</v>
      </c>
      <c r="L86" s="857">
        <f>N79*K86</f>
        <v>526.59708327944077</v>
      </c>
      <c r="M86" s="858"/>
      <c r="N86" s="51"/>
    </row>
    <row r="87" spans="1:14" ht="15.75" thickBot="1">
      <c r="B87" s="820" t="s">
        <v>953</v>
      </c>
      <c r="C87" s="821"/>
      <c r="D87" s="821"/>
      <c r="E87" s="821"/>
      <c r="F87" s="821"/>
      <c r="G87" s="821"/>
      <c r="H87" s="821"/>
      <c r="I87" s="821"/>
      <c r="J87" s="821"/>
      <c r="K87" s="821"/>
      <c r="L87" s="821"/>
      <c r="M87" s="822"/>
      <c r="N87" s="52">
        <f>L84+L85+L86</f>
        <v>3159.5824996766451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13691.524165265459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7"/>
      <c r="J36" s="268"/>
      <c r="K36" s="269">
        <f>VLOOKUP(A36,EQUIPOS!A6:D163,4,FALSE)</f>
        <v>63895.158175120945</v>
      </c>
      <c r="L36" s="270"/>
      <c r="M36" s="336">
        <v>3.75</v>
      </c>
      <c r="N36" s="272">
        <f>K36/M36</f>
        <v>17038.708846698919</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98.152576204802642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17136.861422903723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165861.83556951716</v>
      </c>
      <c r="N48" s="272">
        <f>K48*M48</f>
        <v>165861.83556951716</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274856.14854641561</v>
      </c>
      <c r="N49" s="272">
        <f>K49*M49</f>
        <v>274856.14854641561</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543500.99781136715</v>
      </c>
      <c r="N50" s="272">
        <f>K50*M50</f>
        <v>16305.029934341013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457023.01405027381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9815.2576204802644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483975.13309365779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96795.026618731557</v>
      </c>
      <c r="M84" s="856"/>
      <c r="N84" s="51"/>
    </row>
    <row r="85" spans="1:14">
      <c r="B85" s="89" t="s">
        <v>973</v>
      </c>
      <c r="C85" s="90"/>
      <c r="D85" s="90"/>
      <c r="E85" s="90"/>
      <c r="F85" s="90"/>
      <c r="G85" s="90"/>
      <c r="H85" s="90"/>
      <c r="I85" s="87"/>
      <c r="J85" s="88"/>
      <c r="K85" s="304">
        <v>0.05</v>
      </c>
      <c r="L85" s="855">
        <f>N79*K85</f>
        <v>24198.756654682889</v>
      </c>
      <c r="M85" s="856"/>
      <c r="N85" s="51"/>
    </row>
    <row r="86" spans="1:14" ht="15.75" thickBot="1">
      <c r="B86" s="91" t="s">
        <v>974</v>
      </c>
      <c r="C86" s="92"/>
      <c r="D86" s="92"/>
      <c r="E86" s="92"/>
      <c r="F86" s="92"/>
      <c r="G86" s="92"/>
      <c r="H86" s="92"/>
      <c r="I86" s="93"/>
      <c r="J86" s="94"/>
      <c r="K86" s="305">
        <v>0.05</v>
      </c>
      <c r="L86" s="857">
        <f>N79*K86</f>
        <v>24198.756654682889</v>
      </c>
      <c r="M86" s="858"/>
      <c r="N86" s="51"/>
    </row>
    <row r="87" spans="1:14" ht="15.75" thickBot="1">
      <c r="B87" s="820" t="s">
        <v>953</v>
      </c>
      <c r="C87" s="821"/>
      <c r="D87" s="821"/>
      <c r="E87" s="821"/>
      <c r="F87" s="821"/>
      <c r="G87" s="821"/>
      <c r="H87" s="821"/>
      <c r="I87" s="821"/>
      <c r="J87" s="821"/>
      <c r="K87" s="821"/>
      <c r="L87" s="821"/>
      <c r="M87" s="822"/>
      <c r="N87" s="52">
        <f>L84+L85+L86</f>
        <v>145192.53992809734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629167.67302175518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8.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7"/>
      <c r="J36" s="268"/>
      <c r="K36" s="269">
        <f>VLOOKUP(A36,EQUIPOS!A6:D163,4,FALSE)</f>
        <v>63895.158175120945</v>
      </c>
      <c r="L36" s="270"/>
      <c r="M36" s="336">
        <v>3.75</v>
      </c>
      <c r="N36" s="272">
        <f>K36/M36</f>
        <v>17038.708846698919</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98.152576204802642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17136.861422903723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165861.83556951716</v>
      </c>
      <c r="N48" s="272">
        <f>K48*M48</f>
        <v>165861.83556951716</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266450.19018550089</v>
      </c>
      <c r="N49" s="272">
        <f>K49*M49</f>
        <v>266450.19018550089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543500.99781136715</v>
      </c>
      <c r="N50" s="272">
        <f>K50*M50</f>
        <v>16305.029934341013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448617.05568935908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9815.2576204802644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475569.17473274306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95113.834946548624</v>
      </c>
      <c r="M84" s="856"/>
      <c r="N84" s="51"/>
    </row>
    <row r="85" spans="1:14">
      <c r="B85" s="89" t="s">
        <v>973</v>
      </c>
      <c r="C85" s="90"/>
      <c r="D85" s="90"/>
      <c r="E85" s="90"/>
      <c r="F85" s="90"/>
      <c r="G85" s="90"/>
      <c r="H85" s="90"/>
      <c r="I85" s="87"/>
      <c r="J85" s="88"/>
      <c r="K85" s="304">
        <v>0.05</v>
      </c>
      <c r="L85" s="855">
        <f>N79*K85</f>
        <v>23778.458736637156</v>
      </c>
      <c r="M85" s="856"/>
      <c r="N85" s="51"/>
    </row>
    <row r="86" spans="1:14" ht="15.75" thickBot="1">
      <c r="B86" s="91" t="s">
        <v>974</v>
      </c>
      <c r="C86" s="92"/>
      <c r="D86" s="92"/>
      <c r="E86" s="92"/>
      <c r="F86" s="92"/>
      <c r="G86" s="92"/>
      <c r="H86" s="92"/>
      <c r="I86" s="93"/>
      <c r="J86" s="94"/>
      <c r="K86" s="305">
        <v>0.05</v>
      </c>
      <c r="L86" s="857">
        <f>N79*K86</f>
        <v>23778.458736637156</v>
      </c>
      <c r="M86" s="858"/>
      <c r="N86" s="51"/>
    </row>
    <row r="87" spans="1:14" ht="15.75" thickBot="1">
      <c r="B87" s="820" t="s">
        <v>953</v>
      </c>
      <c r="C87" s="821"/>
      <c r="D87" s="821"/>
      <c r="E87" s="821"/>
      <c r="F87" s="821"/>
      <c r="G87" s="821"/>
      <c r="H87" s="821"/>
      <c r="I87" s="821"/>
      <c r="J87" s="821"/>
      <c r="K87" s="821"/>
      <c r="L87" s="821"/>
      <c r="M87" s="822"/>
      <c r="N87" s="52">
        <f>L84+L85+L86</f>
        <v>142670.75241982294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618239.92715256603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7"/>
      <c r="J36" s="268"/>
      <c r="K36" s="269">
        <f>VLOOKUP(A36,EQUIPOS!A6:D163,4,FALSE)</f>
        <v>63895.158175120945</v>
      </c>
      <c r="L36" s="270"/>
      <c r="M36" s="336">
        <v>3</v>
      </c>
      <c r="N36" s="272">
        <f>K36/M36</f>
        <v>21298.38605837365</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52.158745833333334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21350.544804206984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148789.15619316866</v>
      </c>
      <c r="N48" s="272">
        <f>K48*M48</f>
        <v>148789.15619316866</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543500.99781136715</v>
      </c>
      <c r="N49" s="272">
        <f>K49*M49</f>
        <v>32610.059868682027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181399.21606185069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5215.8745833333332</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207965.635449391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41593.127089878202</v>
      </c>
      <c r="M84" s="856"/>
      <c r="N84" s="51"/>
    </row>
    <row r="85" spans="1:14">
      <c r="B85" s="89" t="s">
        <v>973</v>
      </c>
      <c r="C85" s="90"/>
      <c r="D85" s="90"/>
      <c r="E85" s="90"/>
      <c r="F85" s="90"/>
      <c r="G85" s="90"/>
      <c r="H85" s="90"/>
      <c r="I85" s="87"/>
      <c r="J85" s="88"/>
      <c r="K85" s="304">
        <v>0.05</v>
      </c>
      <c r="L85" s="855">
        <f>N79*K85</f>
        <v>10398.281772469551</v>
      </c>
      <c r="M85" s="856"/>
      <c r="N85" s="51"/>
    </row>
    <row r="86" spans="1:14" ht="15.75" thickBot="1">
      <c r="B86" s="91" t="s">
        <v>974</v>
      </c>
      <c r="C86" s="92"/>
      <c r="D86" s="92"/>
      <c r="E86" s="92"/>
      <c r="F86" s="92"/>
      <c r="G86" s="92"/>
      <c r="H86" s="92"/>
      <c r="I86" s="93"/>
      <c r="J86" s="94"/>
      <c r="K86" s="305">
        <v>0.05</v>
      </c>
      <c r="L86" s="857">
        <f>N79*K86</f>
        <v>10398.281772469551</v>
      </c>
      <c r="M86" s="858"/>
      <c r="N86" s="51"/>
    </row>
    <row r="87" spans="1:14" ht="15.75" thickBot="1">
      <c r="B87" s="820" t="s">
        <v>953</v>
      </c>
      <c r="C87" s="821"/>
      <c r="D87" s="821"/>
      <c r="E87" s="821"/>
      <c r="F87" s="821"/>
      <c r="G87" s="821"/>
      <c r="H87" s="821"/>
      <c r="I87" s="821"/>
      <c r="J87" s="821"/>
      <c r="K87" s="821"/>
      <c r="L87" s="821"/>
      <c r="M87" s="822"/>
      <c r="N87" s="52">
        <f>L84+L85+L86</f>
        <v>62389.6906348173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270355.32608420833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135</v>
      </c>
      <c r="B36" s="869" t="str">
        <f>VLOOKUP(A36,EQUIPOS!A6:D154,3,FALSE)</f>
        <v>Camión 350</v>
      </c>
      <c r="C36" s="870"/>
      <c r="D36" s="870"/>
      <c r="E36" s="870"/>
      <c r="F36" s="870"/>
      <c r="G36" s="870"/>
      <c r="H36" s="871"/>
      <c r="I36" s="267"/>
      <c r="J36" s="268"/>
      <c r="K36" s="269">
        <f>VLOOKUP(A36,EQUIPOS!A6:D163,4,FALSE)</f>
        <v>74061.912355056542</v>
      </c>
      <c r="L36" s="270"/>
      <c r="M36" s="336">
        <v>6.25</v>
      </c>
      <c r="N36" s="272">
        <f>K36/M36</f>
        <v>11849.905976809046</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357.04822361440802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12206.954200423454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194635.25980851564</v>
      </c>
      <c r="N48" s="272">
        <f>K48*M48</f>
        <v>48658.814952128909</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492247.14678556356</v>
      </c>
      <c r="N49" s="272">
        <f>K49*M49</f>
        <v>119188.17113451903</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167846.98608664793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7140.9644722881594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187194.90475935955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37438.980951871912</v>
      </c>
      <c r="M84" s="856"/>
      <c r="N84" s="51"/>
    </row>
    <row r="85" spans="1:14">
      <c r="B85" s="89" t="s">
        <v>973</v>
      </c>
      <c r="C85" s="90"/>
      <c r="D85" s="90"/>
      <c r="E85" s="90"/>
      <c r="F85" s="90"/>
      <c r="G85" s="90"/>
      <c r="H85" s="90"/>
      <c r="I85" s="87"/>
      <c r="J85" s="88"/>
      <c r="K85" s="304">
        <v>0.05</v>
      </c>
      <c r="L85" s="855">
        <f>N79*K85</f>
        <v>9359.745237967978</v>
      </c>
      <c r="M85" s="856"/>
      <c r="N85" s="51"/>
    </row>
    <row r="86" spans="1:14" ht="15.75" thickBot="1">
      <c r="B86" s="91" t="s">
        <v>974</v>
      </c>
      <c r="C86" s="92"/>
      <c r="D86" s="92"/>
      <c r="E86" s="92"/>
      <c r="F86" s="92"/>
      <c r="G86" s="92"/>
      <c r="H86" s="92"/>
      <c r="I86" s="93"/>
      <c r="J86" s="94"/>
      <c r="K86" s="305">
        <v>0.05</v>
      </c>
      <c r="L86" s="857">
        <f>N79*K86</f>
        <v>9359.745237967978</v>
      </c>
      <c r="M86" s="858"/>
      <c r="N86" s="51"/>
    </row>
    <row r="87" spans="1:14" ht="15.75" thickBot="1">
      <c r="B87" s="820" t="s">
        <v>953</v>
      </c>
      <c r="C87" s="821"/>
      <c r="D87" s="821"/>
      <c r="E87" s="821"/>
      <c r="F87" s="821"/>
      <c r="G87" s="821"/>
      <c r="H87" s="821"/>
      <c r="I87" s="821"/>
      <c r="J87" s="821"/>
      <c r="K87" s="821"/>
      <c r="L87" s="821"/>
      <c r="M87" s="822"/>
      <c r="N87" s="52">
        <f>L84+L85+L86</f>
        <v>56158.471427807861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243353.37618716742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41.726996666666665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101548.58791030735</v>
      </c>
      <c r="N48" s="272">
        <f>K48*M48</f>
        <v>101548.58791030735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101548.58791030735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4172.6996666666664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105763.01457364068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21152.602914728137</v>
      </c>
      <c r="M84" s="856"/>
      <c r="N84" s="51"/>
    </row>
    <row r="85" spans="1:14">
      <c r="B85" s="89" t="s">
        <v>973</v>
      </c>
      <c r="C85" s="90"/>
      <c r="D85" s="90"/>
      <c r="E85" s="90"/>
      <c r="F85" s="90"/>
      <c r="G85" s="90"/>
      <c r="H85" s="90"/>
      <c r="I85" s="87"/>
      <c r="J85" s="88"/>
      <c r="K85" s="304">
        <v>0.05</v>
      </c>
      <c r="L85" s="855">
        <f>N79*K85</f>
        <v>5288.1507286820342</v>
      </c>
      <c r="M85" s="856"/>
      <c r="N85" s="51"/>
    </row>
    <row r="86" spans="1:14" ht="15.75" thickBot="1">
      <c r="B86" s="91" t="s">
        <v>974</v>
      </c>
      <c r="C86" s="92"/>
      <c r="D86" s="92"/>
      <c r="E86" s="92"/>
      <c r="F86" s="92"/>
      <c r="G86" s="92"/>
      <c r="H86" s="92"/>
      <c r="I86" s="93"/>
      <c r="J86" s="94"/>
      <c r="K86" s="305">
        <v>0.05</v>
      </c>
      <c r="L86" s="857">
        <f>N79*K86</f>
        <v>5288.1507286820342</v>
      </c>
      <c r="M86" s="858"/>
      <c r="N86" s="51"/>
    </row>
    <row r="87" spans="1:14" ht="15.75" thickBot="1">
      <c r="B87" s="820" t="s">
        <v>953</v>
      </c>
      <c r="C87" s="821"/>
      <c r="D87" s="821"/>
      <c r="E87" s="821"/>
      <c r="F87" s="821"/>
      <c r="G87" s="821"/>
      <c r="H87" s="821"/>
      <c r="I87" s="821"/>
      <c r="J87" s="821"/>
      <c r="K87" s="821"/>
      <c r="L87" s="821"/>
      <c r="M87" s="822"/>
      <c r="N87" s="52">
        <f>L84+L85+L86</f>
        <v>31728.904372092205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137491.91894573288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43.165858620689654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75872.979240875138</v>
      </c>
      <c r="N48" s="272">
        <f>K48*M48</f>
        <v>75872.979240875138</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75872.979240875138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4316.5858620689651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80232.730961564797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16046.546192312961</v>
      </c>
      <c r="M84" s="856"/>
      <c r="N84" s="51"/>
    </row>
    <row r="85" spans="1:14">
      <c r="B85" s="89" t="s">
        <v>973</v>
      </c>
      <c r="C85" s="90"/>
      <c r="D85" s="90"/>
      <c r="E85" s="90"/>
      <c r="F85" s="90"/>
      <c r="G85" s="90"/>
      <c r="H85" s="90"/>
      <c r="I85" s="87"/>
      <c r="J85" s="88"/>
      <c r="K85" s="304">
        <v>0.05</v>
      </c>
      <c r="L85" s="855">
        <f>N79*K85</f>
        <v>4011.6365480782401</v>
      </c>
      <c r="M85" s="856"/>
      <c r="N85" s="51"/>
    </row>
    <row r="86" spans="1:14" ht="15.75" thickBot="1">
      <c r="B86" s="91" t="s">
        <v>974</v>
      </c>
      <c r="C86" s="92"/>
      <c r="D86" s="92"/>
      <c r="E86" s="92"/>
      <c r="F86" s="92"/>
      <c r="G86" s="92"/>
      <c r="H86" s="92"/>
      <c r="I86" s="93"/>
      <c r="J86" s="94"/>
      <c r="K86" s="305">
        <v>0.05</v>
      </c>
      <c r="L86" s="857">
        <f>N79*K86</f>
        <v>4011.6365480782401</v>
      </c>
      <c r="M86" s="858"/>
      <c r="N86" s="51"/>
    </row>
    <row r="87" spans="1:14" ht="15.75" thickBot="1">
      <c r="B87" s="820" t="s">
        <v>953</v>
      </c>
      <c r="C87" s="821"/>
      <c r="D87" s="821"/>
      <c r="E87" s="821"/>
      <c r="F87" s="821"/>
      <c r="G87" s="821"/>
      <c r="H87" s="821"/>
      <c r="I87" s="821"/>
      <c r="J87" s="821"/>
      <c r="K87" s="821"/>
      <c r="L87" s="821"/>
      <c r="M87" s="822"/>
      <c r="N87" s="52">
        <f>L84+L85+L86</f>
        <v>24069.81928846944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104302.55025003424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43.165858620689654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45711.805252504535</v>
      </c>
      <c r="N48" s="272">
        <f>K48*M48</f>
        <v>45711.805252504535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45711.805252504535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4316.5858620689651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50071.556973194194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10014.31139463884</v>
      </c>
      <c r="M84" s="856"/>
      <c r="N84" s="51"/>
    </row>
    <row r="85" spans="1:14">
      <c r="B85" s="89" t="s">
        <v>973</v>
      </c>
      <c r="C85" s="90"/>
      <c r="D85" s="90"/>
      <c r="E85" s="90"/>
      <c r="F85" s="90"/>
      <c r="G85" s="90"/>
      <c r="H85" s="90"/>
      <c r="I85" s="87"/>
      <c r="J85" s="88"/>
      <c r="K85" s="304">
        <v>0.05</v>
      </c>
      <c r="L85" s="855">
        <f>N79*K85</f>
        <v>2503.5778486597101</v>
      </c>
      <c r="M85" s="856"/>
      <c r="N85" s="51"/>
    </row>
    <row r="86" spans="1:14" ht="15.75" thickBot="1">
      <c r="B86" s="91" t="s">
        <v>974</v>
      </c>
      <c r="C86" s="92"/>
      <c r="D86" s="92"/>
      <c r="E86" s="92"/>
      <c r="F86" s="92"/>
      <c r="G86" s="92"/>
      <c r="H86" s="92"/>
      <c r="I86" s="93"/>
      <c r="J86" s="94"/>
      <c r="K86" s="305">
        <v>0.05</v>
      </c>
      <c r="L86" s="857">
        <f>N79*K86</f>
        <v>2503.5778486597101</v>
      </c>
      <c r="M86" s="858"/>
      <c r="N86" s="51"/>
    </row>
    <row r="87" spans="1:14" ht="15.75" thickBot="1">
      <c r="B87" s="820" t="s">
        <v>953</v>
      </c>
      <c r="C87" s="821"/>
      <c r="D87" s="821"/>
      <c r="E87" s="821"/>
      <c r="F87" s="821"/>
      <c r="G87" s="821"/>
      <c r="H87" s="821"/>
      <c r="I87" s="821"/>
      <c r="J87" s="821"/>
      <c r="K87" s="821"/>
      <c r="L87" s="821"/>
      <c r="M87" s="822"/>
      <c r="N87" s="52">
        <f>L84+L85+L86</f>
        <v>15021.46709195826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65093.024065152451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363</v>
      </c>
      <c r="B36" s="869" t="str">
        <f>VLOOKUP(A36,EQUIPOS!A6:D154,3,FALSE)</f>
        <v>Vibrador de concreto, Motor de 3 hp a 18.000 rpm Mangueras de 4 mt</v>
      </c>
      <c r="C36" s="870"/>
      <c r="D36" s="870"/>
      <c r="E36" s="870"/>
      <c r="F36" s="870"/>
      <c r="G36" s="870"/>
      <c r="H36" s="871"/>
      <c r="I36" s="267"/>
      <c r="J36" s="268"/>
      <c r="K36" s="269">
        <f>VLOOKUP(A36,EQUIPOS!A6:D163,4,FALSE)</f>
        <v>9847.6058993043061</v>
      </c>
      <c r="L36" s="270"/>
      <c r="M36" s="336">
        <v>1.25</v>
      </c>
      <c r="N36" s="272">
        <f>K36/M36</f>
        <v>7878.0847194434446</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0.02</v>
      </c>
      <c r="N41" s="344">
        <f>N77*M41</f>
        <v>588.91545722881597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8467.0001766722598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3568.4417990871775</v>
      </c>
      <c r="N48" s="272">
        <f>K48*M48</f>
        <v>34257.0412712369</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556299.63179025415</v>
      </c>
      <c r="N49" s="272">
        <f>K49*M49</f>
        <v>66755.955814830493</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45012.334612700033</v>
      </c>
      <c r="N50" s="272">
        <f>K50*M50</f>
        <v>22506.167306350017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123519.16439241741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29445.772861440797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161431.9374305305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32286.387486106101</v>
      </c>
      <c r="M84" s="856"/>
      <c r="N84" s="51"/>
    </row>
    <row r="85" spans="1:14">
      <c r="B85" s="89" t="s">
        <v>973</v>
      </c>
      <c r="C85" s="90"/>
      <c r="D85" s="90"/>
      <c r="E85" s="90"/>
      <c r="F85" s="90"/>
      <c r="G85" s="90"/>
      <c r="H85" s="90"/>
      <c r="I85" s="87"/>
      <c r="J85" s="88"/>
      <c r="K85" s="304">
        <v>0.05</v>
      </c>
      <c r="L85" s="855">
        <f>N79*K85</f>
        <v>8071.5968715265253</v>
      </c>
      <c r="M85" s="856"/>
      <c r="N85" s="51"/>
    </row>
    <row r="86" spans="1:14" ht="15.75" thickBot="1">
      <c r="B86" s="91" t="s">
        <v>974</v>
      </c>
      <c r="C86" s="92"/>
      <c r="D86" s="92"/>
      <c r="E86" s="92"/>
      <c r="F86" s="92"/>
      <c r="G86" s="92"/>
      <c r="H86" s="92"/>
      <c r="I86" s="93"/>
      <c r="J86" s="94"/>
      <c r="K86" s="305">
        <v>0.05</v>
      </c>
      <c r="L86" s="857">
        <f>N79*K86</f>
        <v>8071.5968715265253</v>
      </c>
      <c r="M86" s="858"/>
      <c r="N86" s="51"/>
    </row>
    <row r="87" spans="1:14" ht="15.75" thickBot="1">
      <c r="B87" s="820" t="s">
        <v>953</v>
      </c>
      <c r="C87" s="821"/>
      <c r="D87" s="821"/>
      <c r="E87" s="821"/>
      <c r="F87" s="821"/>
      <c r="G87" s="821"/>
      <c r="H87" s="821"/>
      <c r="I87" s="821"/>
      <c r="J87" s="821"/>
      <c r="K87" s="821"/>
      <c r="L87" s="821"/>
      <c r="M87" s="822"/>
      <c r="N87" s="52">
        <f>L84+L85+L86</f>
        <v>48429.58122915915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209861.51865968964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8.9414992857142845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15117.51904396698</v>
      </c>
      <c r="N48" s="272">
        <f>K48*M48</f>
        <v>15117.51904396698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15117.51904396698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894.14992857142852</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16020.610471824124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3204.122094364825</v>
      </c>
      <c r="M84" s="856"/>
      <c r="N84" s="51"/>
    </row>
    <row r="85" spans="1:14">
      <c r="B85" s="89" t="s">
        <v>973</v>
      </c>
      <c r="C85" s="90"/>
      <c r="D85" s="90"/>
      <c r="E85" s="90"/>
      <c r="F85" s="90"/>
      <c r="G85" s="90"/>
      <c r="H85" s="90"/>
      <c r="I85" s="87"/>
      <c r="J85" s="88"/>
      <c r="K85" s="304">
        <v>0.05</v>
      </c>
      <c r="L85" s="855">
        <f>N79*K85</f>
        <v>801.03052359120625</v>
      </c>
      <c r="M85" s="856"/>
      <c r="N85" s="51"/>
    </row>
    <row r="86" spans="1:14" ht="15.75" thickBot="1">
      <c r="B86" s="91" t="s">
        <v>974</v>
      </c>
      <c r="C86" s="92"/>
      <c r="D86" s="92"/>
      <c r="E86" s="92"/>
      <c r="F86" s="92"/>
      <c r="G86" s="92"/>
      <c r="H86" s="92"/>
      <c r="I86" s="93"/>
      <c r="J86" s="94"/>
      <c r="K86" s="305">
        <v>0.05</v>
      </c>
      <c r="L86" s="857">
        <f>N79*K86</f>
        <v>801.03052359120625</v>
      </c>
      <c r="M86" s="858"/>
      <c r="N86" s="51"/>
    </row>
    <row r="87" spans="1:14" ht="15.75" thickBot="1">
      <c r="B87" s="820" t="s">
        <v>953</v>
      </c>
      <c r="C87" s="821"/>
      <c r="D87" s="821"/>
      <c r="E87" s="821"/>
      <c r="F87" s="821"/>
      <c r="G87" s="821"/>
      <c r="H87" s="821"/>
      <c r="I87" s="821"/>
      <c r="J87" s="821"/>
      <c r="K87" s="821"/>
      <c r="L87" s="821"/>
      <c r="M87" s="822"/>
      <c r="N87" s="52">
        <f>L84+L85+L86</f>
        <v>4806.1831415472379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20826.793613371363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7"/>
      <c r="J36" s="268"/>
      <c r="K36" s="269">
        <f>VLOOKUP(A36,EQUIPOS!A6:D163,4,FALSE)</f>
        <v>63895.158175120945</v>
      </c>
      <c r="L36" s="270"/>
      <c r="M36" s="336">
        <v>160</v>
      </c>
      <c r="N36" s="272">
        <f>K36/M36</f>
        <v>399.34473859450588</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21.159592326800993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420.50433092130686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59236.769543764596</v>
      </c>
      <c r="N48" s="272">
        <f>K48*M48</f>
        <v>59236.769543764596</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543500.99781136715</v>
      </c>
      <c r="N49" s="272">
        <f>K49*M49</f>
        <v>16305.029934341013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75541.799478105604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2115.9592326800994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78078.263041707018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15615.652608341405</v>
      </c>
      <c r="M84" s="856"/>
      <c r="N84" s="51"/>
    </row>
    <row r="85" spans="1:14">
      <c r="B85" s="89" t="s">
        <v>973</v>
      </c>
      <c r="C85" s="90"/>
      <c r="D85" s="90"/>
      <c r="E85" s="90"/>
      <c r="F85" s="90"/>
      <c r="G85" s="90"/>
      <c r="H85" s="90"/>
      <c r="I85" s="87"/>
      <c r="J85" s="88"/>
      <c r="K85" s="304">
        <v>0.05</v>
      </c>
      <c r="L85" s="855">
        <f>N79*K85</f>
        <v>3903.9131520853512</v>
      </c>
      <c r="M85" s="856"/>
      <c r="N85" s="51"/>
    </row>
    <row r="86" spans="1:14" ht="15.75" thickBot="1">
      <c r="B86" s="91" t="s">
        <v>974</v>
      </c>
      <c r="C86" s="92"/>
      <c r="D86" s="92"/>
      <c r="E86" s="92"/>
      <c r="F86" s="92"/>
      <c r="G86" s="92"/>
      <c r="H86" s="92"/>
      <c r="I86" s="93"/>
      <c r="J86" s="94"/>
      <c r="K86" s="305">
        <v>0.05</v>
      </c>
      <c r="L86" s="857">
        <f>N79*K86</f>
        <v>3903.9131520853512</v>
      </c>
      <c r="M86" s="858"/>
      <c r="N86" s="51"/>
    </row>
    <row r="87" spans="1:14" ht="15.75" thickBot="1">
      <c r="B87" s="820" t="s">
        <v>953</v>
      </c>
      <c r="C87" s="821"/>
      <c r="D87" s="821"/>
      <c r="E87" s="821"/>
      <c r="F87" s="821"/>
      <c r="G87" s="821"/>
      <c r="H87" s="821"/>
      <c r="I87" s="821"/>
      <c r="J87" s="821"/>
      <c r="K87" s="821"/>
      <c r="L87" s="821"/>
      <c r="M87" s="822"/>
      <c r="N87" s="52">
        <f>L84+L85+L86</f>
        <v>23423.478912512106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101501.74195421912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83.453993333333329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9736.6313060788216</v>
      </c>
      <c r="N48" s="272">
        <f>K48*M48</f>
        <v>389.46525224315286</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16924.951177221839</v>
      </c>
      <c r="N49" s="272">
        <f>K49*M49</f>
        <v>6769.9804708887359</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508.9959231888156</v>
      </c>
      <c r="N50" s="272">
        <f>K50*M50</f>
        <v>1526.9877695664468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8686.4334926983356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834.53993333333324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9604.4274193650017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1920.8854838730003</v>
      </c>
      <c r="M84" s="856"/>
      <c r="N84" s="51"/>
    </row>
    <row r="85" spans="1:14">
      <c r="B85" s="89" t="s">
        <v>973</v>
      </c>
      <c r="C85" s="90"/>
      <c r="D85" s="90"/>
      <c r="E85" s="90"/>
      <c r="F85" s="90"/>
      <c r="G85" s="90"/>
      <c r="H85" s="90"/>
      <c r="I85" s="87"/>
      <c r="J85" s="88"/>
      <c r="K85" s="304">
        <v>0.05</v>
      </c>
      <c r="L85" s="855">
        <f>N79*K85</f>
        <v>480.22137096825008</v>
      </c>
      <c r="M85" s="856"/>
      <c r="N85" s="51"/>
    </row>
    <row r="86" spans="1:14" ht="15.75" thickBot="1">
      <c r="B86" s="91" t="s">
        <v>974</v>
      </c>
      <c r="C86" s="92"/>
      <c r="D86" s="92"/>
      <c r="E86" s="92"/>
      <c r="F86" s="92"/>
      <c r="G86" s="92"/>
      <c r="H86" s="92"/>
      <c r="I86" s="93"/>
      <c r="J86" s="94"/>
      <c r="K86" s="305">
        <v>0.05</v>
      </c>
      <c r="L86" s="857">
        <f>N79*K86</f>
        <v>480.22137096825008</v>
      </c>
      <c r="M86" s="858"/>
      <c r="N86" s="51"/>
    </row>
    <row r="87" spans="1:14" ht="15.75" thickBot="1">
      <c r="B87" s="820" t="s">
        <v>953</v>
      </c>
      <c r="C87" s="821"/>
      <c r="D87" s="821"/>
      <c r="E87" s="821"/>
      <c r="F87" s="821"/>
      <c r="G87" s="821"/>
      <c r="H87" s="821"/>
      <c r="I87" s="821"/>
      <c r="J87" s="821"/>
      <c r="K87" s="821"/>
      <c r="L87" s="821"/>
      <c r="M87" s="822"/>
      <c r="N87" s="52">
        <f>L84+L85+L86</f>
        <v>2881.3282258095005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12485.755645174502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83.453993333333329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44231.327974674357</v>
      </c>
      <c r="N48" s="272">
        <f>K48*M48</f>
        <v>17692.531189869744</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508.9959231888156</v>
      </c>
      <c r="N49" s="272">
        <f>K49*M49</f>
        <v>1526.9877695664468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19219.518959436191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834.53993333333324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20137.512886102857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4027.5025772205718</v>
      </c>
      <c r="M84" s="856"/>
      <c r="N84" s="51"/>
    </row>
    <row r="85" spans="1:14">
      <c r="B85" s="89" t="s">
        <v>973</v>
      </c>
      <c r="C85" s="90"/>
      <c r="D85" s="90"/>
      <c r="E85" s="90"/>
      <c r="F85" s="90"/>
      <c r="G85" s="90"/>
      <c r="H85" s="90"/>
      <c r="I85" s="87"/>
      <c r="J85" s="88"/>
      <c r="K85" s="304">
        <v>0.05</v>
      </c>
      <c r="L85" s="855">
        <f>N79*K85</f>
        <v>1006.8756443051429</v>
      </c>
      <c r="M85" s="856"/>
      <c r="N85" s="51"/>
    </row>
    <row r="86" spans="1:14" ht="15.75" thickBot="1">
      <c r="B86" s="91" t="s">
        <v>974</v>
      </c>
      <c r="C86" s="92"/>
      <c r="D86" s="92"/>
      <c r="E86" s="92"/>
      <c r="F86" s="92"/>
      <c r="G86" s="92"/>
      <c r="H86" s="92"/>
      <c r="I86" s="93"/>
      <c r="J86" s="94"/>
      <c r="K86" s="305">
        <v>0.05</v>
      </c>
      <c r="L86" s="857">
        <f>N79*K86</f>
        <v>1006.8756443051429</v>
      </c>
      <c r="M86" s="858"/>
      <c r="N86" s="51"/>
    </row>
    <row r="87" spans="1:14" ht="15.75" thickBot="1">
      <c r="B87" s="820" t="s">
        <v>953</v>
      </c>
      <c r="C87" s="821"/>
      <c r="D87" s="821"/>
      <c r="E87" s="821"/>
      <c r="F87" s="821"/>
      <c r="G87" s="821"/>
      <c r="H87" s="821"/>
      <c r="I87" s="821"/>
      <c r="J87" s="821"/>
      <c r="K87" s="821"/>
      <c r="L87" s="821"/>
      <c r="M87" s="822"/>
      <c r="N87" s="52">
        <f>L84+L85+L86</f>
        <v>6041.2538658308567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26178.766751933712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309.15631148587727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9736.6313060788216</v>
      </c>
      <c r="N48" s="272">
        <f>K48*M48</f>
        <v>778.93050448630572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16924.951177221839</v>
      </c>
      <c r="N49" s="272">
        <f>K49*M49</f>
        <v>6769.9804708887359</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508.9959231888156</v>
      </c>
      <c r="N50" s="272">
        <f>K50*M50</f>
        <v>1526.9877695664468</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20144.754426369975</v>
      </c>
      <c r="N51" s="272">
        <f>K51*M51</f>
        <v>30217.131639554962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39293.030384496451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0" t="s">
        <v>953</v>
      </c>
      <c r="C77" s="821"/>
      <c r="D77" s="821"/>
      <c r="E77" s="821"/>
      <c r="F77" s="821"/>
      <c r="G77" s="821"/>
      <c r="H77" s="821"/>
      <c r="I77" s="821"/>
      <c r="J77" s="821"/>
      <c r="K77" s="821"/>
      <c r="L77" s="821"/>
      <c r="M77" s="822"/>
      <c r="N77" s="301">
        <f>SUM(N71:N76)</f>
        <v>3091.5631148587727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42693.749810841102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8538.74996216822</v>
      </c>
      <c r="M84" s="856"/>
      <c r="N84" s="51"/>
    </row>
    <row r="85" spans="1:14">
      <c r="B85" s="89" t="s">
        <v>973</v>
      </c>
      <c r="C85" s="90"/>
      <c r="D85" s="90"/>
      <c r="E85" s="90"/>
      <c r="F85" s="90"/>
      <c r="G85" s="90"/>
      <c r="H85" s="90"/>
      <c r="I85" s="87"/>
      <c r="J85" s="88"/>
      <c r="K85" s="304">
        <v>0.05</v>
      </c>
      <c r="L85" s="855">
        <f>N79*K85</f>
        <v>2134.687490542055</v>
      </c>
      <c r="M85" s="856"/>
      <c r="N85" s="51"/>
    </row>
    <row r="86" spans="1:14" ht="15.75" thickBot="1">
      <c r="B86" s="91" t="s">
        <v>974</v>
      </c>
      <c r="C86" s="92"/>
      <c r="D86" s="92"/>
      <c r="E86" s="92"/>
      <c r="F86" s="92"/>
      <c r="G86" s="92"/>
      <c r="H86" s="92"/>
      <c r="I86" s="93"/>
      <c r="J86" s="94"/>
      <c r="K86" s="305">
        <v>0.05</v>
      </c>
      <c r="L86" s="857">
        <f>N79*K86</f>
        <v>2134.687490542055</v>
      </c>
      <c r="M86" s="858"/>
      <c r="N86" s="51"/>
    </row>
    <row r="87" spans="1:14" ht="15.75" thickBot="1">
      <c r="B87" s="820" t="s">
        <v>953</v>
      </c>
      <c r="C87" s="821"/>
      <c r="D87" s="821"/>
      <c r="E87" s="821"/>
      <c r="F87" s="821"/>
      <c r="G87" s="821"/>
      <c r="H87" s="821"/>
      <c r="I87" s="821"/>
      <c r="J87" s="821"/>
      <c r="K87" s="821"/>
      <c r="L87" s="821"/>
      <c r="M87" s="822"/>
      <c r="N87" s="52">
        <f>L84+L85+L86</f>
        <v>12808.124943252331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55501.874754093435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309.15631148587727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44231.327974674357</v>
      </c>
      <c r="N48" s="272">
        <f>K48*M48</f>
        <v>17692.531189869744</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508.9959231888156</v>
      </c>
      <c r="N49" s="272">
        <f>K49*M49</f>
        <v>1526.9877695664468</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20144.754426369975</v>
      </c>
      <c r="N50" s="272">
        <f>K50*M50</f>
        <v>30217.131639554962</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49436.650598991153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3091.5631148587727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52837.370025335804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10567.474005067161</v>
      </c>
      <c r="M84" s="856"/>
      <c r="N84" s="51"/>
    </row>
    <row r="85" spans="1:14">
      <c r="B85" s="89" t="s">
        <v>973</v>
      </c>
      <c r="C85" s="90"/>
      <c r="D85" s="90"/>
      <c r="E85" s="90"/>
      <c r="F85" s="90"/>
      <c r="G85" s="90"/>
      <c r="H85" s="90"/>
      <c r="I85" s="87"/>
      <c r="J85" s="88"/>
      <c r="K85" s="304">
        <v>0.05</v>
      </c>
      <c r="L85" s="855">
        <f>N79*K85</f>
        <v>2641.8685012667902</v>
      </c>
      <c r="M85" s="856"/>
      <c r="N85" s="51"/>
    </row>
    <row r="86" spans="1:14" ht="15.75" thickBot="1">
      <c r="B86" s="91" t="s">
        <v>974</v>
      </c>
      <c r="C86" s="92"/>
      <c r="D86" s="92"/>
      <c r="E86" s="92"/>
      <c r="F86" s="92"/>
      <c r="G86" s="92"/>
      <c r="H86" s="92"/>
      <c r="I86" s="93"/>
      <c r="J86" s="94"/>
      <c r="K86" s="305">
        <v>0.05</v>
      </c>
      <c r="L86" s="857">
        <f>N79*K86</f>
        <v>2641.8685012667902</v>
      </c>
      <c r="M86" s="858"/>
      <c r="N86" s="51"/>
    </row>
    <row r="87" spans="1:14" ht="15.75" thickBot="1">
      <c r="B87" s="820" t="s">
        <v>953</v>
      </c>
      <c r="C87" s="821"/>
      <c r="D87" s="821"/>
      <c r="E87" s="821"/>
      <c r="F87" s="821"/>
      <c r="G87" s="821"/>
      <c r="H87" s="821"/>
      <c r="I87" s="821"/>
      <c r="J87" s="821"/>
      <c r="K87" s="821"/>
      <c r="L87" s="821"/>
      <c r="M87" s="822"/>
      <c r="N87" s="52">
        <f>L84+L85+L86</f>
        <v>15851.211007600741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68688.581032936549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241</v>
      </c>
      <c r="B36" s="869" t="str">
        <f>VLOOKUP(A36,EQUIPOS!A6:D154,3,FALSE)</f>
        <v>Grúa (capacidad 15 ton)</v>
      </c>
      <c r="C36" s="870"/>
      <c r="D36" s="870"/>
      <c r="E36" s="870"/>
      <c r="F36" s="870"/>
      <c r="G36" s="870"/>
      <c r="H36" s="871"/>
      <c r="I36" s="267"/>
      <c r="J36" s="268"/>
      <c r="K36" s="269">
        <f>VLOOKUP(A36,EQUIPOS!A6:D163,4,FALSE)</f>
        <v>212313.0452748113</v>
      </c>
      <c r="L36" s="270"/>
      <c r="M36" s="336">
        <v>0.75</v>
      </c>
      <c r="N36" s="272">
        <f>K36/M36</f>
        <v>283084.06036641507</v>
      </c>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0.2</v>
      </c>
      <c r="N41" s="344">
        <f>N77*M41</f>
        <v>9815.2576204802663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292899.31798689533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20806.173863369128</v>
      </c>
      <c r="N48" s="272">
        <f>K48*M48</f>
        <v>20806.173863369128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20806.173863369128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49076.288102401333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362781.77995266579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72556.355990533164</v>
      </c>
      <c r="M84" s="856"/>
      <c r="N84" s="51"/>
    </row>
    <row r="85" spans="1:14">
      <c r="B85" s="89" t="s">
        <v>973</v>
      </c>
      <c r="C85" s="90"/>
      <c r="D85" s="90"/>
      <c r="E85" s="90"/>
      <c r="F85" s="90"/>
      <c r="G85" s="90"/>
      <c r="H85" s="90"/>
      <c r="I85" s="87"/>
      <c r="J85" s="88"/>
      <c r="K85" s="304">
        <v>0.05</v>
      </c>
      <c r="L85" s="855">
        <f>N79*K85</f>
        <v>18139.088997633291</v>
      </c>
      <c r="M85" s="856"/>
      <c r="N85" s="51"/>
    </row>
    <row r="86" spans="1:14" ht="15.75" thickBot="1">
      <c r="B86" s="91" t="s">
        <v>974</v>
      </c>
      <c r="C86" s="92"/>
      <c r="D86" s="92"/>
      <c r="E86" s="92"/>
      <c r="F86" s="92"/>
      <c r="G86" s="92"/>
      <c r="H86" s="92"/>
      <c r="I86" s="93"/>
      <c r="J86" s="94"/>
      <c r="K86" s="305">
        <v>0.05</v>
      </c>
      <c r="L86" s="857">
        <f>N79*K86</f>
        <v>18139.088997633291</v>
      </c>
      <c r="M86" s="858"/>
      <c r="N86" s="51"/>
    </row>
    <row r="87" spans="1:14" ht="15.75" thickBot="1">
      <c r="B87" s="820" t="s">
        <v>953</v>
      </c>
      <c r="C87" s="821"/>
      <c r="D87" s="821"/>
      <c r="E87" s="821"/>
      <c r="F87" s="821"/>
      <c r="G87" s="821"/>
      <c r="H87" s="821"/>
      <c r="I87" s="821"/>
      <c r="J87" s="821"/>
      <c r="K87" s="821"/>
      <c r="L87" s="821"/>
      <c r="M87" s="822"/>
      <c r="N87" s="52">
        <f>L84+L85+L86</f>
        <v>108834.53398579973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471616.31393846555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0.2</v>
      </c>
      <c r="N41" s="344">
        <f>N77*M41</f>
        <v>7361.4432153601992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20806.173863369128</v>
      </c>
      <c r="N48" s="272">
        <f>K48*M48</f>
        <v>20806.173863369128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20806.173863369128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0" t="s">
        <v>953</v>
      </c>
      <c r="C77" s="821"/>
      <c r="D77" s="821"/>
      <c r="E77" s="821"/>
      <c r="F77" s="821"/>
      <c r="G77" s="821"/>
      <c r="H77" s="821"/>
      <c r="I77" s="821"/>
      <c r="J77" s="821"/>
      <c r="K77" s="821"/>
      <c r="L77" s="821"/>
      <c r="M77" s="822"/>
      <c r="N77" s="301">
        <f>SUM(N71:N76)</f>
        <v>36807.216076800993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64974.833155530316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12994.966631106065</v>
      </c>
      <c r="M84" s="856"/>
      <c r="N84" s="51"/>
    </row>
    <row r="85" spans="1:14">
      <c r="B85" s="89" t="s">
        <v>973</v>
      </c>
      <c r="C85" s="90"/>
      <c r="D85" s="90"/>
      <c r="E85" s="90"/>
      <c r="F85" s="90"/>
      <c r="G85" s="90"/>
      <c r="H85" s="90"/>
      <c r="I85" s="87"/>
      <c r="J85" s="88"/>
      <c r="K85" s="304">
        <v>0.05</v>
      </c>
      <c r="L85" s="855">
        <f>N79*K85</f>
        <v>3248.7416577765161</v>
      </c>
      <c r="M85" s="856"/>
      <c r="N85" s="51"/>
    </row>
    <row r="86" spans="1:14" ht="15.75" thickBot="1">
      <c r="B86" s="91" t="s">
        <v>974</v>
      </c>
      <c r="C86" s="92"/>
      <c r="D86" s="92"/>
      <c r="E86" s="92"/>
      <c r="F86" s="92"/>
      <c r="G86" s="92"/>
      <c r="H86" s="92"/>
      <c r="I86" s="93"/>
      <c r="J86" s="94"/>
      <c r="K86" s="305">
        <v>0.05</v>
      </c>
      <c r="L86" s="857">
        <f>N79*K86</f>
        <v>3248.7416577765161</v>
      </c>
      <c r="M86" s="858"/>
      <c r="N86" s="51"/>
    </row>
    <row r="87" spans="1:14" ht="15.75" thickBot="1">
      <c r="B87" s="820" t="s">
        <v>953</v>
      </c>
      <c r="C87" s="821"/>
      <c r="D87" s="821"/>
      <c r="E87" s="821"/>
      <c r="F87" s="821"/>
      <c r="G87" s="821"/>
      <c r="H87" s="821"/>
      <c r="I87" s="821"/>
      <c r="J87" s="821"/>
      <c r="K87" s="821"/>
      <c r="L87" s="821"/>
      <c r="M87" s="822"/>
      <c r="N87" s="52">
        <f>L84+L85+L86</f>
        <v>19492.449946659097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84467.283102189409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0.15</v>
      </c>
      <c r="N41" s="344">
        <f>N77*M41</f>
        <v>2898.3404201801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20806.173863369128</v>
      </c>
      <c r="N48" s="272">
        <f>K48*M48</f>
        <v>20806.173863369128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20806.173863369128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0" t="s">
        <v>953</v>
      </c>
      <c r="C77" s="821"/>
      <c r="D77" s="821"/>
      <c r="E77" s="821"/>
      <c r="F77" s="821"/>
      <c r="G77" s="821"/>
      <c r="H77" s="821"/>
      <c r="I77" s="821"/>
      <c r="J77" s="821"/>
      <c r="K77" s="821"/>
      <c r="L77" s="821"/>
      <c r="M77" s="822"/>
      <c r="N77" s="301">
        <f>SUM(N71:N76)</f>
        <v>19322.269467867332</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43026.783751416559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8605.3567502833121</v>
      </c>
      <c r="M84" s="856"/>
      <c r="N84" s="51"/>
    </row>
    <row r="85" spans="1:14">
      <c r="B85" s="89" t="s">
        <v>973</v>
      </c>
      <c r="C85" s="90"/>
      <c r="D85" s="90"/>
      <c r="E85" s="90"/>
      <c r="F85" s="90"/>
      <c r="G85" s="90"/>
      <c r="H85" s="90"/>
      <c r="I85" s="87"/>
      <c r="J85" s="88"/>
      <c r="K85" s="304">
        <v>0.05</v>
      </c>
      <c r="L85" s="855">
        <f>N79*K85</f>
        <v>2151.339187570828</v>
      </c>
      <c r="M85" s="856"/>
      <c r="N85" s="51"/>
    </row>
    <row r="86" spans="1:14" ht="15.75" thickBot="1">
      <c r="B86" s="91" t="s">
        <v>974</v>
      </c>
      <c r="C86" s="92"/>
      <c r="D86" s="92"/>
      <c r="E86" s="92"/>
      <c r="F86" s="92"/>
      <c r="G86" s="92"/>
      <c r="H86" s="92"/>
      <c r="I86" s="93"/>
      <c r="J86" s="94"/>
      <c r="K86" s="305">
        <v>0.05</v>
      </c>
      <c r="L86" s="857">
        <f>N79*K86</f>
        <v>2151.339187570828</v>
      </c>
      <c r="M86" s="858"/>
      <c r="N86" s="51"/>
    </row>
    <row r="87" spans="1:14" ht="15.75" thickBot="1">
      <c r="B87" s="820" t="s">
        <v>953</v>
      </c>
      <c r="C87" s="821"/>
      <c r="D87" s="821"/>
      <c r="E87" s="821"/>
      <c r="F87" s="821"/>
      <c r="G87" s="821"/>
      <c r="H87" s="821"/>
      <c r="I87" s="821"/>
      <c r="J87" s="821"/>
      <c r="K87" s="821"/>
      <c r="L87" s="821"/>
      <c r="M87" s="822"/>
      <c r="N87" s="52">
        <f>L84+L85+L86</f>
        <v>12908.035125424967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55934.818876841528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0.15</v>
      </c>
      <c r="N41" s="344">
        <f>N77*M41</f>
        <v>2173.7553151350749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20806.173863369128</v>
      </c>
      <c r="N48" s="272">
        <f>K48*M48</f>
        <v>20806.173863369128</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20806.173863369128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14491.702100900498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37471.631279404697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7494.3262558809402</v>
      </c>
      <c r="M84" s="856"/>
      <c r="N84" s="51"/>
    </row>
    <row r="85" spans="1:14">
      <c r="B85" s="89" t="s">
        <v>973</v>
      </c>
      <c r="C85" s="90"/>
      <c r="D85" s="90"/>
      <c r="E85" s="90"/>
      <c r="F85" s="90"/>
      <c r="G85" s="90"/>
      <c r="H85" s="90"/>
      <c r="I85" s="87"/>
      <c r="J85" s="88"/>
      <c r="K85" s="304">
        <v>0.05</v>
      </c>
      <c r="L85" s="855">
        <f>N79*K85</f>
        <v>1873.581563970235</v>
      </c>
      <c r="M85" s="856"/>
      <c r="N85" s="51"/>
    </row>
    <row r="86" spans="1:14" ht="15.75" thickBot="1">
      <c r="B86" s="91" t="s">
        <v>974</v>
      </c>
      <c r="C86" s="92"/>
      <c r="D86" s="92"/>
      <c r="E86" s="92"/>
      <c r="F86" s="92"/>
      <c r="G86" s="92"/>
      <c r="H86" s="92"/>
      <c r="I86" s="93"/>
      <c r="J86" s="94"/>
      <c r="K86" s="305">
        <v>0.05</v>
      </c>
      <c r="L86" s="857">
        <f>N79*K86</f>
        <v>1873.581563970235</v>
      </c>
      <c r="M86" s="858"/>
      <c r="N86" s="51"/>
    </row>
    <row r="87" spans="1:14" ht="15.75" thickBot="1">
      <c r="B87" s="820" t="s">
        <v>953</v>
      </c>
      <c r="C87" s="821"/>
      <c r="D87" s="821"/>
      <c r="E87" s="821"/>
      <c r="F87" s="821"/>
      <c r="G87" s="821"/>
      <c r="H87" s="821"/>
      <c r="I87" s="821"/>
      <c r="J87" s="821"/>
      <c r="K87" s="821"/>
      <c r="L87" s="821"/>
      <c r="M87" s="822"/>
      <c r="N87" s="52">
        <f>L84+L85+L86</f>
        <v>11241.489383821408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48713.120663226102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0.15</v>
      </c>
      <c r="N41" s="344">
        <f>N77*M41</f>
        <v>12372.173471193613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42746.049739733404</v>
      </c>
      <c r="N48" s="272">
        <f>K48*M48</f>
        <v>89766.70445344015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20806.173863369128</v>
      </c>
      <c r="N49" s="272">
        <f>K49*M49</f>
        <v>20806.173863369128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110572.87831680928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82481.156474624091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205426.20826262698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41085.241652525401</v>
      </c>
      <c r="M84" s="856"/>
      <c r="N84" s="51"/>
    </row>
    <row r="85" spans="1:14">
      <c r="B85" s="89" t="s">
        <v>973</v>
      </c>
      <c r="C85" s="90"/>
      <c r="D85" s="90"/>
      <c r="E85" s="90"/>
      <c r="F85" s="90"/>
      <c r="G85" s="90"/>
      <c r="H85" s="90"/>
      <c r="I85" s="87"/>
      <c r="J85" s="88"/>
      <c r="K85" s="304">
        <v>0.05</v>
      </c>
      <c r="L85" s="855">
        <f>N79*K85</f>
        <v>10271.31041313135</v>
      </c>
      <c r="M85" s="856"/>
      <c r="N85" s="51"/>
    </row>
    <row r="86" spans="1:14" ht="15.75" thickBot="1">
      <c r="B86" s="91" t="s">
        <v>974</v>
      </c>
      <c r="C86" s="92"/>
      <c r="D86" s="92"/>
      <c r="E86" s="92"/>
      <c r="F86" s="92"/>
      <c r="G86" s="92"/>
      <c r="H86" s="92"/>
      <c r="I86" s="93"/>
      <c r="J86" s="94"/>
      <c r="K86" s="305">
        <v>0.05</v>
      </c>
      <c r="L86" s="857">
        <f>N79*K86</f>
        <v>10271.31041313135</v>
      </c>
      <c r="M86" s="858"/>
      <c r="N86" s="51"/>
    </row>
    <row r="87" spans="1:14" ht="15.75" thickBot="1">
      <c r="B87" s="820" t="s">
        <v>953</v>
      </c>
      <c r="C87" s="821"/>
      <c r="D87" s="821"/>
      <c r="E87" s="821"/>
      <c r="F87" s="821"/>
      <c r="G87" s="821"/>
      <c r="H87" s="821"/>
      <c r="I87" s="821"/>
      <c r="J87" s="821"/>
      <c r="K87" s="821"/>
      <c r="L87" s="821"/>
      <c r="M87" s="822"/>
      <c r="N87" s="52">
        <f>L84+L85+L86</f>
        <v>61627.862478788105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267054.07074141508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0.15</v>
      </c>
      <c r="N41" s="344">
        <f>N77*M41</f>
        <v>12372.173471193613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42746.049739733404</v>
      </c>
      <c r="N48" s="272">
        <f>K48*M48</f>
        <v>85492.099479466808</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20806.173863369128</v>
      </c>
      <c r="N49" s="272">
        <f>K49*M49</f>
        <v>20806.173863369128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106298.27334283594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82481.156474624091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201151.60328865366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40230.320657730736</v>
      </c>
      <c r="M84" s="856"/>
      <c r="N84" s="51"/>
    </row>
    <row r="85" spans="1:14">
      <c r="B85" s="89" t="s">
        <v>973</v>
      </c>
      <c r="C85" s="90"/>
      <c r="D85" s="90"/>
      <c r="E85" s="90"/>
      <c r="F85" s="90"/>
      <c r="G85" s="90"/>
      <c r="H85" s="90"/>
      <c r="I85" s="87"/>
      <c r="J85" s="88"/>
      <c r="K85" s="304">
        <v>0.05</v>
      </c>
      <c r="L85" s="855">
        <f>N79*K85</f>
        <v>10057.580164432684</v>
      </c>
      <c r="M85" s="856"/>
      <c r="N85" s="51"/>
    </row>
    <row r="86" spans="1:14" ht="15.75" thickBot="1">
      <c r="B86" s="91" t="s">
        <v>974</v>
      </c>
      <c r="C86" s="92"/>
      <c r="D86" s="92"/>
      <c r="E86" s="92"/>
      <c r="F86" s="92"/>
      <c r="G86" s="92"/>
      <c r="H86" s="92"/>
      <c r="I86" s="93"/>
      <c r="J86" s="94"/>
      <c r="K86" s="305">
        <v>0.05</v>
      </c>
      <c r="L86" s="857">
        <f>N79*K86</f>
        <v>10057.580164432684</v>
      </c>
      <c r="M86" s="858"/>
      <c r="N86" s="51"/>
    </row>
    <row r="87" spans="1:14" ht="15.75" thickBot="1">
      <c r="B87" s="820" t="s">
        <v>953</v>
      </c>
      <c r="C87" s="821"/>
      <c r="D87" s="821"/>
      <c r="E87" s="821"/>
      <c r="F87" s="821"/>
      <c r="G87" s="821"/>
      <c r="H87" s="821"/>
      <c r="I87" s="821"/>
      <c r="J87" s="821"/>
      <c r="K87" s="821"/>
      <c r="L87" s="821"/>
      <c r="M87" s="822"/>
      <c r="N87" s="52">
        <f>L84+L85+L86</f>
        <v>60345.480986596107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261497.08427524977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5165.9250634106666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42746.049739733404</v>
      </c>
      <c r="N48" s="272">
        <f>K48*M48</f>
        <v>55997.325159050764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20806.173863369128</v>
      </c>
      <c r="N49" s="272">
        <f>K49*M49</f>
        <v>20806.173863369128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76803.499022419885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51659.250634106662</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133628.6747199372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26725.734943987442</v>
      </c>
      <c r="M84" s="856"/>
      <c r="N84" s="51"/>
    </row>
    <row r="85" spans="1:14">
      <c r="B85" s="89" t="s">
        <v>973</v>
      </c>
      <c r="C85" s="90"/>
      <c r="D85" s="90"/>
      <c r="E85" s="90"/>
      <c r="F85" s="90"/>
      <c r="G85" s="90"/>
      <c r="H85" s="90"/>
      <c r="I85" s="87"/>
      <c r="J85" s="88"/>
      <c r="K85" s="304">
        <v>0.05</v>
      </c>
      <c r="L85" s="855">
        <f>N79*K85</f>
        <v>6681.4337359968604</v>
      </c>
      <c r="M85" s="856"/>
      <c r="N85" s="51"/>
    </row>
    <row r="86" spans="1:14" ht="15.75" thickBot="1">
      <c r="B86" s="91" t="s">
        <v>974</v>
      </c>
      <c r="C86" s="92"/>
      <c r="D86" s="92"/>
      <c r="E86" s="92"/>
      <c r="F86" s="92"/>
      <c r="G86" s="92"/>
      <c r="H86" s="92"/>
      <c r="I86" s="93"/>
      <c r="J86" s="94"/>
      <c r="K86" s="305">
        <v>0.05</v>
      </c>
      <c r="L86" s="857">
        <f>N79*K86</f>
        <v>6681.4337359968604</v>
      </c>
      <c r="M86" s="858"/>
      <c r="N86" s="51"/>
    </row>
    <row r="87" spans="1:14" ht="15.75" thickBot="1">
      <c r="B87" s="820" t="s">
        <v>953</v>
      </c>
      <c r="C87" s="821"/>
      <c r="D87" s="821"/>
      <c r="E87" s="821"/>
      <c r="F87" s="821"/>
      <c r="G87" s="821"/>
      <c r="H87" s="821"/>
      <c r="I87" s="821"/>
      <c r="J87" s="821"/>
      <c r="K87" s="821"/>
      <c r="L87" s="821"/>
      <c r="M87" s="822"/>
      <c r="N87" s="52">
        <f>L84+L85+L86</f>
        <v>40088.602415981164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173717.27713591838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4330.2607149177647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42746.049739733404</v>
      </c>
      <c r="N48" s="272">
        <f>K48*M48</f>
        <v>47020.654713706746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20806.173863369128</v>
      </c>
      <c r="N49" s="272">
        <f>K49*M49</f>
        <v>20806.173863369128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67826.828577075881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43302.607149177646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115459.69644117128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23091.939288234258</v>
      </c>
      <c r="M84" s="856"/>
      <c r="N84" s="51"/>
    </row>
    <row r="85" spans="1:14">
      <c r="B85" s="89" t="s">
        <v>973</v>
      </c>
      <c r="C85" s="90"/>
      <c r="D85" s="90"/>
      <c r="E85" s="90"/>
      <c r="F85" s="90"/>
      <c r="G85" s="90"/>
      <c r="H85" s="90"/>
      <c r="I85" s="87"/>
      <c r="J85" s="88"/>
      <c r="K85" s="304">
        <v>0.05</v>
      </c>
      <c r="L85" s="855">
        <f>N79*K85</f>
        <v>5772.9848220585645</v>
      </c>
      <c r="M85" s="856"/>
      <c r="N85" s="51"/>
    </row>
    <row r="86" spans="1:14" ht="15.75" thickBot="1">
      <c r="B86" s="91" t="s">
        <v>974</v>
      </c>
      <c r="C86" s="92"/>
      <c r="D86" s="92"/>
      <c r="E86" s="92"/>
      <c r="F86" s="92"/>
      <c r="G86" s="92"/>
      <c r="H86" s="92"/>
      <c r="I86" s="93"/>
      <c r="J86" s="94"/>
      <c r="K86" s="305">
        <v>0.05</v>
      </c>
      <c r="L86" s="857">
        <f>N79*K86</f>
        <v>5772.9848220585645</v>
      </c>
      <c r="M86" s="858"/>
      <c r="N86" s="51"/>
    </row>
    <row r="87" spans="1:14" ht="15.75" thickBot="1">
      <c r="B87" s="820" t="s">
        <v>953</v>
      </c>
      <c r="C87" s="821"/>
      <c r="D87" s="821"/>
      <c r="E87" s="821"/>
      <c r="F87" s="821"/>
      <c r="G87" s="821"/>
      <c r="H87" s="821"/>
      <c r="I87" s="821"/>
      <c r="J87" s="821"/>
      <c r="K87" s="821"/>
      <c r="L87" s="821"/>
      <c r="M87" s="822"/>
      <c r="N87" s="52">
        <f>L84+L85+L86</f>
        <v>34637.908932351384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150097.60537352267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A38" s="113"/>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294.45772861440798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42746.049739733404</v>
      </c>
      <c r="N48" s="272">
        <f>K48*M48</f>
        <v>2137.3024869866704</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78.340711658105462</v>
      </c>
      <c r="N49" s="272">
        <f>K49*M49</f>
        <v>391.70355829052733</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8610.7633642494766</v>
      </c>
      <c r="N50" s="272">
        <f>K50*M50</f>
        <v>8610.7633642494766</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11139.769409526674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2944.5772861440796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14378.804424285163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2875.7608848570326</v>
      </c>
      <c r="M84" s="856"/>
      <c r="N84" s="51"/>
    </row>
    <row r="85" spans="1:14">
      <c r="B85" s="89" t="s">
        <v>973</v>
      </c>
      <c r="C85" s="90"/>
      <c r="D85" s="90"/>
      <c r="E85" s="90"/>
      <c r="F85" s="90"/>
      <c r="G85" s="90"/>
      <c r="H85" s="90"/>
      <c r="I85" s="87"/>
      <c r="J85" s="88"/>
      <c r="K85" s="304">
        <v>0.05</v>
      </c>
      <c r="L85" s="855">
        <f>N79*K85</f>
        <v>718.94022121425814</v>
      </c>
      <c r="M85" s="856"/>
      <c r="N85" s="51"/>
    </row>
    <row r="86" spans="1:14" ht="15.75" thickBot="1">
      <c r="B86" s="91" t="s">
        <v>974</v>
      </c>
      <c r="C86" s="92"/>
      <c r="D86" s="92"/>
      <c r="E86" s="92"/>
      <c r="F86" s="92"/>
      <c r="G86" s="92"/>
      <c r="H86" s="92"/>
      <c r="I86" s="93"/>
      <c r="J86" s="94"/>
      <c r="K86" s="305">
        <v>0.05</v>
      </c>
      <c r="L86" s="857">
        <f>N79*K86</f>
        <v>718.94022121425814</v>
      </c>
      <c r="M86" s="858"/>
      <c r="N86" s="51"/>
    </row>
    <row r="87" spans="1:14" ht="15.75" thickBot="1">
      <c r="B87" s="820" t="s">
        <v>953</v>
      </c>
      <c r="C87" s="821"/>
      <c r="D87" s="821"/>
      <c r="E87" s="821"/>
      <c r="F87" s="821"/>
      <c r="G87" s="821"/>
      <c r="H87" s="821"/>
      <c r="I87" s="821"/>
      <c r="J87" s="821"/>
      <c r="K87" s="821"/>
      <c r="L87" s="821"/>
      <c r="M87" s="822"/>
      <c r="N87" s="52">
        <f>L84+L85+L86</f>
        <v>4313.6413272855489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18692.445751570711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0.1</v>
      </c>
      <c r="N41" s="344">
        <f>N77*M41</f>
        <v>125.18099000000001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1492.9501335987527</v>
      </c>
      <c r="N48" s="272">
        <f>K48*M48</f>
        <v>1492.9501335987527</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29974.275433414838</v>
      </c>
      <c r="N49" s="272">
        <f>K49*M49</f>
        <v>1498.7137716707421</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42746.049739733404</v>
      </c>
      <c r="N50" s="272">
        <f>K50*M50</f>
        <v>3205.9537304800051</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78.340711658105462</v>
      </c>
      <c r="N51" s="272">
        <f>K51*M51</f>
        <v>391.70355829052733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6589.321194040027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1251.8099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7966.312084040027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1593.2624168080056</v>
      </c>
      <c r="M84" s="856"/>
      <c r="N84" s="51"/>
    </row>
    <row r="85" spans="1:14">
      <c r="B85" s="89" t="s">
        <v>973</v>
      </c>
      <c r="C85" s="90"/>
      <c r="D85" s="90"/>
      <c r="E85" s="90"/>
      <c r="F85" s="90"/>
      <c r="G85" s="90"/>
      <c r="H85" s="90"/>
      <c r="I85" s="87"/>
      <c r="J85" s="88"/>
      <c r="K85" s="304">
        <v>0.05</v>
      </c>
      <c r="L85" s="855">
        <f>N79*K85</f>
        <v>398.3156042020014</v>
      </c>
      <c r="M85" s="856"/>
      <c r="N85" s="51"/>
    </row>
    <row r="86" spans="1:14" ht="15.75" thickBot="1">
      <c r="B86" s="91" t="s">
        <v>974</v>
      </c>
      <c r="C86" s="92"/>
      <c r="D86" s="92"/>
      <c r="E86" s="92"/>
      <c r="F86" s="92"/>
      <c r="G86" s="92"/>
      <c r="H86" s="92"/>
      <c r="I86" s="93"/>
      <c r="J86" s="94"/>
      <c r="K86" s="305">
        <v>0.05</v>
      </c>
      <c r="L86" s="857">
        <f>N79*K86</f>
        <v>398.3156042020014</v>
      </c>
      <c r="M86" s="858"/>
      <c r="N86" s="51"/>
    </row>
    <row r="87" spans="1:14" ht="15.75" thickBot="1">
      <c r="B87" s="820" t="s">
        <v>953</v>
      </c>
      <c r="C87" s="821"/>
      <c r="D87" s="821"/>
      <c r="E87" s="821"/>
      <c r="F87" s="821"/>
      <c r="G87" s="821"/>
      <c r="H87" s="821"/>
      <c r="I87" s="821"/>
      <c r="J87" s="821"/>
      <c r="K87" s="821"/>
      <c r="L87" s="821"/>
      <c r="M87" s="822"/>
      <c r="N87" s="52">
        <f>L84+L85+L86</f>
        <v>2389.8936252120084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10356.205709252035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253</v>
      </c>
      <c r="B36" s="869" t="str">
        <f>VLOOKUP(A36,EQUIPOS!A6:D154,3,FALSE)</f>
        <v>Máquina hidrosembradora</v>
      </c>
      <c r="C36" s="870"/>
      <c r="D36" s="870"/>
      <c r="E36" s="870"/>
      <c r="F36" s="870"/>
      <c r="G36" s="870"/>
      <c r="H36" s="871"/>
      <c r="I36" s="267"/>
      <c r="J36" s="268"/>
      <c r="K36" s="269">
        <f>VLOOKUP(A36,EQUIPOS!A6:D163,4,FALSE)</f>
        <v>39099.148528868143</v>
      </c>
      <c r="L36" s="270"/>
      <c r="M36" s="336">
        <v>350</v>
      </c>
      <c r="N36" s="272">
        <f>K36/M36</f>
        <v>111.71185293962327</v>
      </c>
    </row>
    <row r="37" spans="1:14">
      <c r="A37" s="113" t="s">
        <v>138</v>
      </c>
      <c r="B37" s="869" t="str">
        <f>VLOOKUP(A37,EQUIPOS!A7:D154,3,FALSE)</f>
        <v>Camioneta D-300</v>
      </c>
      <c r="C37" s="870"/>
      <c r="D37" s="870"/>
      <c r="E37" s="870"/>
      <c r="F37" s="870"/>
      <c r="G37" s="870"/>
      <c r="H37" s="871"/>
      <c r="I37" s="421"/>
      <c r="J37" s="422"/>
      <c r="K37" s="269">
        <f>VLOOKUP(A37,EQUIPOS!A7:D164,4,FALSE)</f>
        <v>63895.158175120945</v>
      </c>
      <c r="L37" s="335"/>
      <c r="M37" s="336">
        <v>350</v>
      </c>
      <c r="N37" s="272">
        <f>K37/M37</f>
        <v>182.55759478605984</v>
      </c>
    </row>
    <row r="38" spans="1:14">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5.2581737252572855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299.52762145094039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1492.9501335987527</v>
      </c>
      <c r="N48" s="272">
        <f>K48*M48</f>
        <v>1492.9501335987527</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3354.1016119906012</v>
      </c>
      <c r="N49" s="272">
        <f>K49*M49</f>
        <v>1341.6406447962406</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78.340711658105462</v>
      </c>
      <c r="N50" s="272">
        <f>K50*M50</f>
        <v>391.70355829052733</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29974.275433414838</v>
      </c>
      <c r="N51" s="272">
        <f>K51*M51</f>
        <v>1498.7137716707421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4725.0081083562627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105.1634745051457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5129.6992043123491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1025.93984086247</v>
      </c>
      <c r="M84" s="856"/>
      <c r="N84" s="51"/>
    </row>
    <row r="85" spans="1:14">
      <c r="B85" s="89" t="s">
        <v>973</v>
      </c>
      <c r="C85" s="90"/>
      <c r="D85" s="90"/>
      <c r="E85" s="90"/>
      <c r="F85" s="90"/>
      <c r="G85" s="90"/>
      <c r="H85" s="90"/>
      <c r="I85" s="87"/>
      <c r="J85" s="88"/>
      <c r="K85" s="304">
        <v>0.05</v>
      </c>
      <c r="L85" s="855">
        <f>N79*K85</f>
        <v>256.48496021561749</v>
      </c>
      <c r="M85" s="856"/>
      <c r="N85" s="51"/>
    </row>
    <row r="86" spans="1:14" ht="15.75" thickBot="1">
      <c r="B86" s="91" t="s">
        <v>974</v>
      </c>
      <c r="C86" s="92"/>
      <c r="D86" s="92"/>
      <c r="E86" s="92"/>
      <c r="F86" s="92"/>
      <c r="G86" s="92"/>
      <c r="H86" s="92"/>
      <c r="I86" s="93"/>
      <c r="J86" s="94"/>
      <c r="K86" s="305">
        <v>0.05</v>
      </c>
      <c r="L86" s="857">
        <f>N79*K86</f>
        <v>256.48496021561749</v>
      </c>
      <c r="M86" s="858"/>
      <c r="N86" s="51"/>
    </row>
    <row r="87" spans="1:14" ht="15.75" thickBot="1">
      <c r="B87" s="820" t="s">
        <v>953</v>
      </c>
      <c r="C87" s="821"/>
      <c r="D87" s="821"/>
      <c r="E87" s="821"/>
      <c r="F87" s="821"/>
      <c r="G87" s="821"/>
      <c r="H87" s="821"/>
      <c r="I87" s="821"/>
      <c r="J87" s="821"/>
      <c r="K87" s="821"/>
      <c r="L87" s="821"/>
      <c r="M87" s="822"/>
      <c r="N87" s="52">
        <f>L84+L85+L86</f>
        <v>1538.9097612937051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6668.608965606054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29.25" customHeight="1" thickBot="1">
      <c r="A31" t="s">
        <v>1845</v>
      </c>
      <c r="B31" s="80" t="s">
        <v>1726</v>
      </c>
      <c r="C31" s="962" t="s">
        <v>2049</v>
      </c>
      <c r="D31" s="963"/>
      <c r="E31" s="963"/>
      <c r="F31" s="963"/>
      <c r="G31" s="963"/>
      <c r="H31" s="963"/>
      <c r="I31" s="963"/>
      <c r="J31" s="963"/>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7"/>
      <c r="J36" s="268"/>
      <c r="K36" s="269">
        <f>VLOOKUP(A36,EQUIPOS!A6:D163,4,FALSE)</f>
        <v>63895.158175120945</v>
      </c>
      <c r="L36" s="270"/>
      <c r="M36" s="336">
        <v>8000</v>
      </c>
      <c r="N36" s="272">
        <f>K36/M36</f>
        <v>7.9868947718901184</v>
      </c>
    </row>
    <row r="37" spans="1:14">
      <c r="A37" s="113"/>
      <c r="B37" s="869"/>
      <c r="C37" s="870"/>
      <c r="D37" s="870"/>
      <c r="E37" s="870"/>
      <c r="F37" s="870"/>
      <c r="G37" s="870"/>
      <c r="H37" s="871"/>
      <c r="I37" s="421"/>
      <c r="J37" s="422"/>
      <c r="K37" s="269"/>
      <c r="L37" s="335"/>
      <c r="M37" s="336"/>
      <c r="N37" s="272"/>
    </row>
    <row r="38" spans="1:14">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29.445772861440798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37.432667633330915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5933.7045654686972</v>
      </c>
      <c r="N48" s="272">
        <f>K48*M48</f>
        <v>6230.3897937421325</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25055.5978943095</v>
      </c>
      <c r="N49" s="272">
        <f>K49*M49</f>
        <v>25055.5978943095</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952.39922315782496</v>
      </c>
      <c r="N50" s="272">
        <f>K50*M50</f>
        <v>1904.7984463156499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33190.786134367285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2944.5772861440796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36172.796088144692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7234.5592176289392</v>
      </c>
      <c r="M84" s="856"/>
      <c r="N84" s="51"/>
    </row>
    <row r="85" spans="1:14">
      <c r="B85" s="89" t="s">
        <v>973</v>
      </c>
      <c r="C85" s="90"/>
      <c r="D85" s="90"/>
      <c r="E85" s="90"/>
      <c r="F85" s="90"/>
      <c r="G85" s="90"/>
      <c r="H85" s="90"/>
      <c r="I85" s="87"/>
      <c r="J85" s="88"/>
      <c r="K85" s="304">
        <v>0.05</v>
      </c>
      <c r="L85" s="855">
        <f>N79*K85</f>
        <v>1808.6398044072348</v>
      </c>
      <c r="M85" s="856"/>
      <c r="N85" s="51"/>
    </row>
    <row r="86" spans="1:14" ht="15.75" thickBot="1">
      <c r="B86" s="91" t="s">
        <v>974</v>
      </c>
      <c r="C86" s="92"/>
      <c r="D86" s="92"/>
      <c r="E86" s="92"/>
      <c r="F86" s="92"/>
      <c r="G86" s="92"/>
      <c r="H86" s="92"/>
      <c r="I86" s="93"/>
      <c r="J86" s="94"/>
      <c r="K86" s="305">
        <v>0.05</v>
      </c>
      <c r="L86" s="857">
        <f>N79*K86</f>
        <v>1808.6398044072348</v>
      </c>
      <c r="M86" s="858"/>
      <c r="N86" s="51"/>
    </row>
    <row r="87" spans="1:14" ht="15.75" thickBot="1">
      <c r="B87" s="820" t="s">
        <v>953</v>
      </c>
      <c r="C87" s="821"/>
      <c r="D87" s="821"/>
      <c r="E87" s="821"/>
      <c r="F87" s="821"/>
      <c r="G87" s="821"/>
      <c r="H87" s="821"/>
      <c r="I87" s="821"/>
      <c r="J87" s="821"/>
      <c r="K87" s="821"/>
      <c r="L87" s="821"/>
      <c r="M87" s="822"/>
      <c r="N87" s="52">
        <f>L84+L85+L86</f>
        <v>10851.838826443407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47024.634914588096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28.5" customHeight="1" thickBot="1">
      <c r="A31" t="s">
        <v>1845</v>
      </c>
      <c r="B31" s="80" t="s">
        <v>1727</v>
      </c>
      <c r="C31" s="962" t="s">
        <v>2052</v>
      </c>
      <c r="D31" s="963"/>
      <c r="E31" s="963"/>
      <c r="F31" s="963"/>
      <c r="G31" s="963"/>
      <c r="H31" s="963"/>
      <c r="I31" s="963"/>
      <c r="J31" s="963"/>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7"/>
      <c r="J36" s="268"/>
      <c r="K36" s="269">
        <f>VLOOKUP(A36,EQUIPOS!A6:D163,4,FALSE)</f>
        <v>63895.158175120945</v>
      </c>
      <c r="L36" s="270"/>
      <c r="M36" s="336">
        <v>8000</v>
      </c>
      <c r="N36" s="272">
        <f>K36/M36</f>
        <v>7.9868947718901184</v>
      </c>
    </row>
    <row r="37" spans="1:14">
      <c r="A37" s="113"/>
      <c r="B37" s="869"/>
      <c r="C37" s="870"/>
      <c r="D37" s="870"/>
      <c r="E37" s="870"/>
      <c r="F37" s="870"/>
      <c r="G37" s="870"/>
      <c r="H37" s="871"/>
      <c r="I37" s="421"/>
      <c r="J37" s="422"/>
      <c r="K37" s="269"/>
      <c r="L37" s="335"/>
      <c r="M37" s="336"/>
      <c r="N37" s="272"/>
    </row>
    <row r="38" spans="1:14">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29.445772861440798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37.432667633330915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14201.850423046568</v>
      </c>
      <c r="N48" s="272">
        <f>K48*M48</f>
        <v>14911.942944198896</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25055.5978943095</v>
      </c>
      <c r="N49" s="272">
        <f>K49*M49</f>
        <v>25055.5978943095</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952.39922315782496</v>
      </c>
      <c r="N50" s="272">
        <f>K50*M50</f>
        <v>1904.7984463156499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41872.339284824047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2944.5772861440796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44854.349238601455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8970.8698477202906</v>
      </c>
      <c r="M84" s="856"/>
      <c r="N84" s="51"/>
    </row>
    <row r="85" spans="1:14">
      <c r="B85" s="89" t="s">
        <v>973</v>
      </c>
      <c r="C85" s="90"/>
      <c r="D85" s="90"/>
      <c r="E85" s="90"/>
      <c r="F85" s="90"/>
      <c r="G85" s="90"/>
      <c r="H85" s="90"/>
      <c r="I85" s="87"/>
      <c r="J85" s="88"/>
      <c r="K85" s="304">
        <v>0.05</v>
      </c>
      <c r="L85" s="855">
        <f>N79*K85</f>
        <v>2242.7174619300727</v>
      </c>
      <c r="M85" s="856"/>
      <c r="N85" s="51"/>
    </row>
    <row r="86" spans="1:14" ht="15.75" thickBot="1">
      <c r="B86" s="91" t="s">
        <v>974</v>
      </c>
      <c r="C86" s="92"/>
      <c r="D86" s="92"/>
      <c r="E86" s="92"/>
      <c r="F86" s="92"/>
      <c r="G86" s="92"/>
      <c r="H86" s="92"/>
      <c r="I86" s="93"/>
      <c r="J86" s="94"/>
      <c r="K86" s="305">
        <v>0.05</v>
      </c>
      <c r="L86" s="857">
        <f>N79*K86</f>
        <v>2242.7174619300727</v>
      </c>
      <c r="M86" s="858"/>
      <c r="N86" s="51"/>
    </row>
    <row r="87" spans="1:14" ht="15.75" thickBot="1">
      <c r="B87" s="820" t="s">
        <v>953</v>
      </c>
      <c r="C87" s="821"/>
      <c r="D87" s="821"/>
      <c r="E87" s="821"/>
      <c r="F87" s="821"/>
      <c r="G87" s="821"/>
      <c r="H87" s="821"/>
      <c r="I87" s="821"/>
      <c r="J87" s="821"/>
      <c r="K87" s="821"/>
      <c r="L87" s="821"/>
      <c r="M87" s="822"/>
      <c r="N87" s="52">
        <f>L84+L85+L86</f>
        <v>13456.304771580437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58310.65401018189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119</v>
      </c>
      <c r="B36" s="869" t="str">
        <f>VLOOKUP(A36,EQUIPOS!A6:D154,3,FALSE)</f>
        <v xml:space="preserve">Bomba de concreto, Producción: 30 m3/h, POTENCIA: 67 HP, MAX PRESION DE CONCRETO: 1150 PSI
</v>
      </c>
      <c r="C36" s="870"/>
      <c r="D36" s="870"/>
      <c r="E36" s="870"/>
      <c r="F36" s="870"/>
      <c r="G36" s="870"/>
      <c r="H36" s="871"/>
      <c r="I36" s="267"/>
      <c r="J36" s="268"/>
      <c r="K36" s="269">
        <f>VLOOKUP(A36,EQUIPOS!A6:D163,4,FALSE)</f>
        <v>65424.003868800079</v>
      </c>
      <c r="L36" s="270"/>
      <c r="M36" s="336">
        <v>100</v>
      </c>
      <c r="N36" s="272">
        <f>K36/M36</f>
        <v>654.24003868800082</v>
      </c>
    </row>
    <row r="37" spans="1:14">
      <c r="A37" s="113" t="s">
        <v>138</v>
      </c>
      <c r="B37" s="869" t="str">
        <f>VLOOKUP(A37,EQUIPOS!A7:D154,3,FALSE)</f>
        <v>Camioneta D-300</v>
      </c>
      <c r="C37" s="870"/>
      <c r="D37" s="870"/>
      <c r="E37" s="870"/>
      <c r="F37" s="870"/>
      <c r="G37" s="870"/>
      <c r="H37" s="871"/>
      <c r="I37" s="421"/>
      <c r="J37" s="422"/>
      <c r="K37" s="269">
        <f>VLOOKUP(A37,EQUIPOS!A7:D164,4,FALSE)</f>
        <v>63895.158175120945</v>
      </c>
      <c r="L37" s="335"/>
      <c r="M37" s="336">
        <v>1000</v>
      </c>
      <c r="N37" s="272">
        <f>K37/M37</f>
        <v>63.895158175120947</v>
      </c>
    </row>
    <row r="38" spans="1:14">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0.01</v>
      </c>
      <c r="N41" s="344">
        <f>N77*M41</f>
        <v>4.4631027951800997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722.59829965830193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564959.63788754598</v>
      </c>
      <c r="N48" s="272">
        <f>K48*M48</f>
        <v>56495.963788754598</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3367.8380360452193</v>
      </c>
      <c r="N49" s="272">
        <f>K49*M49</f>
        <v>3704.6218396497416</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7793.2668465669103</v>
      </c>
      <c r="N50" s="272">
        <f>K50*M50</f>
        <v>7793.2668465669103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67993.852474971252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446.31027951800996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69162.761054147573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13832.552210829515</v>
      </c>
      <c r="M84" s="856"/>
      <c r="N84" s="51"/>
    </row>
    <row r="85" spans="1:14">
      <c r="B85" s="89" t="s">
        <v>973</v>
      </c>
      <c r="C85" s="90"/>
      <c r="D85" s="90"/>
      <c r="E85" s="90"/>
      <c r="F85" s="90"/>
      <c r="G85" s="90"/>
      <c r="H85" s="90"/>
      <c r="I85" s="87"/>
      <c r="J85" s="88"/>
      <c r="K85" s="304">
        <v>0.05</v>
      </c>
      <c r="L85" s="855">
        <f>N79*K85</f>
        <v>3458.1380527073788</v>
      </c>
      <c r="M85" s="856"/>
      <c r="N85" s="51"/>
    </row>
    <row r="86" spans="1:14" ht="15.75" thickBot="1">
      <c r="B86" s="91" t="s">
        <v>974</v>
      </c>
      <c r="C86" s="92"/>
      <c r="D86" s="92"/>
      <c r="E86" s="92"/>
      <c r="F86" s="92"/>
      <c r="G86" s="92"/>
      <c r="H86" s="92"/>
      <c r="I86" s="93"/>
      <c r="J86" s="94"/>
      <c r="K86" s="305">
        <v>0.05</v>
      </c>
      <c r="L86" s="857">
        <f>N79*K86</f>
        <v>3458.1380527073788</v>
      </c>
      <c r="M86" s="858"/>
      <c r="N86" s="51"/>
    </row>
    <row r="87" spans="1:14" ht="15.75" thickBot="1">
      <c r="B87" s="820" t="s">
        <v>953</v>
      </c>
      <c r="C87" s="821"/>
      <c r="D87" s="821"/>
      <c r="E87" s="821"/>
      <c r="F87" s="821"/>
      <c r="G87" s="821"/>
      <c r="H87" s="821"/>
      <c r="I87" s="821"/>
      <c r="J87" s="821"/>
      <c r="K87" s="821"/>
      <c r="L87" s="821"/>
      <c r="M87" s="822"/>
      <c r="N87" s="52">
        <f>L84+L85+L86</f>
        <v>20748.828316244271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89911.589370391841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2" t="s">
        <v>2215</v>
      </c>
      <c r="L29" s="796" t="s">
        <v>945</v>
      </c>
      <c r="M29" s="797"/>
      <c r="N29" s="71" t="s">
        <v>946</v>
      </c>
    </row>
    <row r="30" spans="1:14" ht="17.25" hidden="1" customHeight="1">
      <c r="B30" s="71" t="s">
        <v>943</v>
      </c>
      <c r="C30" s="799" t="s">
        <v>944</v>
      </c>
      <c r="D30" s="800"/>
      <c r="E30" s="800"/>
      <c r="F30" s="800"/>
      <c r="G30" s="800"/>
      <c r="H30" s="800"/>
      <c r="I30" s="800"/>
      <c r="J30" s="72"/>
      <c r="K30" s="307"/>
      <c r="L30" s="796" t="s">
        <v>945</v>
      </c>
      <c r="M30" s="797"/>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N77*M41</f>
        <v>312.95247499999999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42746.049739733404</v>
      </c>
      <c r="N48" s="272">
        <f>K48*M48</f>
        <v>21373.024869866702</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26578.765159547813</v>
      </c>
      <c r="N49" s="272">
        <f>K49*M49</f>
        <v>26578.765159547813</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0" t="s">
        <v>953</v>
      </c>
      <c r="C55" s="821"/>
      <c r="D55" s="821"/>
      <c r="E55" s="821"/>
      <c r="F55" s="821"/>
      <c r="G55" s="821"/>
      <c r="H55" s="821"/>
      <c r="I55" s="821"/>
      <c r="J55" s="821"/>
      <c r="K55" s="821"/>
      <c r="L55" s="821"/>
      <c r="M55" s="822"/>
      <c r="N55" s="394">
        <f>SUM(N48:N54)</f>
        <v>47951.790029414515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6" t="s">
        <v>961</v>
      </c>
      <c r="M59" s="885"/>
      <c r="N59" s="76" t="s">
        <v>951</v>
      </c>
    </row>
    <row r="60" spans="1:14">
      <c r="B60" s="46"/>
      <c r="C60" s="317"/>
      <c r="D60" s="317"/>
      <c r="E60" s="317"/>
      <c r="F60" s="317"/>
      <c r="G60" s="31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311"/>
      <c r="I63" s="279"/>
      <c r="J63" s="286"/>
      <c r="K63" s="279"/>
      <c r="L63" s="907"/>
      <c r="M63" s="90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0"/>
      <c r="M65" s="991"/>
      <c r="N65" s="485"/>
    </row>
    <row r="66" spans="1:15" ht="15.75" thickBot="1">
      <c r="B66" s="820" t="s">
        <v>953</v>
      </c>
      <c r="C66" s="821"/>
      <c r="D66" s="821"/>
      <c r="E66" s="821"/>
      <c r="F66" s="821"/>
      <c r="G66" s="821"/>
      <c r="H66" s="821"/>
      <c r="I66" s="821"/>
      <c r="J66" s="821"/>
      <c r="K66" s="821"/>
      <c r="L66" s="821"/>
      <c r="M66" s="822"/>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0" t="s">
        <v>953</v>
      </c>
      <c r="C77" s="821"/>
      <c r="D77" s="821"/>
      <c r="E77" s="821"/>
      <c r="F77" s="821"/>
      <c r="G77" s="821"/>
      <c r="H77" s="821"/>
      <c r="I77" s="821"/>
      <c r="J77" s="821"/>
      <c r="K77" s="821"/>
      <c r="L77" s="821"/>
      <c r="M77" s="822"/>
      <c r="N77" s="301">
        <f>SUM(N71:N76)</f>
        <v>6259.0494999999992</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54523.792004414514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4"/>
      <c r="J83" s="334"/>
      <c r="K83" s="302" t="s">
        <v>970</v>
      </c>
      <c r="L83" s="867" t="s">
        <v>971</v>
      </c>
      <c r="M83" s="868"/>
      <c r="N83" s="303"/>
    </row>
    <row r="84" spans="1:14">
      <c r="B84" s="853" t="s">
        <v>972</v>
      </c>
      <c r="C84" s="854"/>
      <c r="D84" s="854"/>
      <c r="E84" s="854"/>
      <c r="F84" s="854"/>
      <c r="G84" s="854"/>
      <c r="H84" s="854"/>
      <c r="I84" s="87"/>
      <c r="J84" s="88"/>
      <c r="K84" s="304">
        <v>0.2</v>
      </c>
      <c r="L84" s="855">
        <f>N79*K84</f>
        <v>10904.758400882904</v>
      </c>
      <c r="M84" s="856"/>
      <c r="N84" s="51"/>
    </row>
    <row r="85" spans="1:14">
      <c r="B85" s="89" t="s">
        <v>973</v>
      </c>
      <c r="C85" s="90"/>
      <c r="D85" s="90"/>
      <c r="E85" s="90"/>
      <c r="F85" s="90"/>
      <c r="G85" s="90"/>
      <c r="H85" s="90"/>
      <c r="I85" s="87"/>
      <c r="J85" s="88"/>
      <c r="K85" s="304">
        <v>0.05</v>
      </c>
      <c r="L85" s="855">
        <f>N79*K85</f>
        <v>2726.1896002207259</v>
      </c>
      <c r="M85" s="856"/>
      <c r="N85" s="51"/>
    </row>
    <row r="86" spans="1:14" ht="15.75" thickBot="1">
      <c r="B86" s="91" t="s">
        <v>974</v>
      </c>
      <c r="C86" s="92"/>
      <c r="D86" s="92"/>
      <c r="E86" s="92"/>
      <c r="F86" s="92"/>
      <c r="G86" s="92"/>
      <c r="H86" s="92"/>
      <c r="I86" s="93"/>
      <c r="J86" s="94"/>
      <c r="K86" s="305">
        <v>0.05</v>
      </c>
      <c r="L86" s="857">
        <f>N79*K86</f>
        <v>2726.1896002207259</v>
      </c>
      <c r="M86" s="858"/>
      <c r="N86" s="51"/>
    </row>
    <row r="87" spans="1:14" ht="15.75" thickBot="1">
      <c r="B87" s="820" t="s">
        <v>953</v>
      </c>
      <c r="C87" s="821"/>
      <c r="D87" s="821"/>
      <c r="E87" s="821"/>
      <c r="F87" s="821"/>
      <c r="G87" s="821"/>
      <c r="H87" s="821"/>
      <c r="I87" s="821"/>
      <c r="J87" s="821"/>
      <c r="K87" s="821"/>
      <c r="L87" s="821"/>
      <c r="M87" s="822"/>
      <c r="N87" s="52">
        <f>L84+L85+L86</f>
        <v>16357.137601324353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8">
        <f>N79+N87</f>
        <v>70880.929605738871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0"/>
      <c r="K119" s="970"/>
      <c r="L119" s="970"/>
      <c r="M119" s="970"/>
      <c r="N119" s="971"/>
    </row>
    <row r="120" spans="2:14" ht="15.75" thickBot="1">
      <c r="B120" s="419" t="s">
        <v>2221</v>
      </c>
      <c r="C120" s="420"/>
      <c r="D120" s="420"/>
      <c r="E120" s="259"/>
      <c r="F120" s="259"/>
      <c r="G120" s="259"/>
      <c r="H120" s="259"/>
      <c r="I120" s="25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t="17.25" hidden="1" customHeight="1" thickBot="1">
      <c r="B30" s="71" t="s">
        <v>943</v>
      </c>
      <c r="C30" s="799" t="s">
        <v>944</v>
      </c>
      <c r="D30" s="800"/>
      <c r="E30" s="800"/>
      <c r="F30" s="800"/>
      <c r="G30" s="800"/>
      <c r="H30" s="800"/>
      <c r="I30" s="800"/>
      <c r="J30" s="72"/>
      <c r="K30" s="307"/>
      <c r="L30" s="796" t="s">
        <v>945</v>
      </c>
      <c r="M30" s="797"/>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7"/>
      <c r="J36" s="268"/>
      <c r="K36" s="269"/>
      <c r="L36" s="270"/>
      <c r="M36" s="336"/>
      <c r="N36" s="272"/>
    </row>
    <row r="37" spans="1:14">
      <c r="A37" s="113"/>
      <c r="B37" s="869"/>
      <c r="C37" s="870"/>
      <c r="D37" s="870"/>
      <c r="E37" s="870"/>
      <c r="F37" s="870"/>
      <c r="G37" s="870"/>
      <c r="H37" s="871"/>
      <c r="I37" s="421"/>
      <c r="J37" s="422"/>
      <c r="K37" s="269"/>
      <c r="L37" s="335"/>
      <c r="M37" s="336"/>
      <c r="N37" s="272"/>
    </row>
    <row r="38" spans="1:14">
      <c r="B38" s="869"/>
      <c r="C38" s="870"/>
      <c r="D38" s="870"/>
      <c r="E38" s="870"/>
      <c r="F38" s="870"/>
      <c r="G38" s="870"/>
      <c r="H38" s="871"/>
      <c r="I38" s="328"/>
      <c r="J38" s="330"/>
      <c r="K38" s="269"/>
      <c r="L38" s="423"/>
      <c r="M38" s="424"/>
      <c r="N38" s="272"/>
    </row>
    <row r="39" spans="1:14">
      <c r="B39" s="869"/>
      <c r="C39" s="870"/>
      <c r="D39" s="870"/>
      <c r="E39" s="870"/>
      <c r="F39" s="870"/>
      <c r="G39" s="870"/>
      <c r="H39" s="871"/>
      <c r="I39" s="36"/>
      <c r="J39" s="37"/>
      <c r="K39" s="269"/>
      <c r="L39" s="276"/>
      <c r="M39" s="336"/>
      <c r="N39" s="272"/>
    </row>
    <row r="40" spans="1:14">
      <c r="B40" s="320"/>
      <c r="C40" s="321"/>
      <c r="D40" s="321"/>
      <c r="E40" s="321"/>
      <c r="F40" s="323"/>
      <c r="G40" s="323"/>
      <c r="H40" s="125"/>
      <c r="I40" s="36"/>
      <c r="J40" s="37"/>
      <c r="K40" s="269"/>
      <c r="L40" s="276"/>
      <c r="M40" s="277"/>
      <c r="N40" s="273"/>
    </row>
    <row r="41" spans="1:14">
      <c r="B41" s="877" t="s">
        <v>952</v>
      </c>
      <c r="C41" s="878"/>
      <c r="D41" s="878"/>
      <c r="E41" s="38"/>
      <c r="F41" s="39"/>
      <c r="G41" s="39"/>
      <c r="H41" s="40"/>
      <c r="I41" s="36"/>
      <c r="J41" s="37"/>
      <c r="K41" s="279"/>
      <c r="L41" s="276"/>
      <c r="M41" s="401">
        <v>0.05</v>
      </c>
      <c r="N41" s="344">
        <f>N76*M41</f>
        <v>104317.49166666667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1443.7074005565148</v>
      </c>
      <c r="N48" s="272">
        <f>K48*M48</f>
        <v>1588078.1406121664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0" t="s">
        <v>953</v>
      </c>
      <c r="C54" s="821"/>
      <c r="D54" s="821"/>
      <c r="E54" s="821"/>
      <c r="F54" s="821"/>
      <c r="G54" s="821"/>
      <c r="H54" s="821"/>
      <c r="I54" s="821"/>
      <c r="J54" s="821"/>
      <c r="K54" s="821"/>
      <c r="L54" s="821"/>
      <c r="M54" s="822"/>
      <c r="N54" s="394">
        <f>SUM(N48:N53)</f>
        <v>1588078.1406121664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6" t="s">
        <v>961</v>
      </c>
      <c r="M58" s="885"/>
      <c r="N58" s="76" t="s">
        <v>951</v>
      </c>
    </row>
    <row r="59" spans="1:14">
      <c r="B59" s="46"/>
      <c r="C59" s="317"/>
      <c r="D59" s="317"/>
      <c r="E59" s="317"/>
      <c r="F59" s="317"/>
      <c r="G59" s="317"/>
      <c r="H59" s="311"/>
      <c r="I59" s="279"/>
      <c r="J59" s="286"/>
      <c r="K59" s="279"/>
      <c r="L59" s="907"/>
      <c r="M59" s="908"/>
      <c r="N59" s="287"/>
    </row>
    <row r="60" spans="1:14">
      <c r="B60" s="46"/>
      <c r="C60" s="47"/>
      <c r="D60" s="47"/>
      <c r="E60" s="47"/>
      <c r="F60" s="47"/>
      <c r="G60" s="47"/>
      <c r="H60" s="311"/>
      <c r="I60" s="279"/>
      <c r="J60" s="286"/>
      <c r="K60" s="279"/>
      <c r="L60" s="907"/>
      <c r="M60" s="908"/>
      <c r="N60" s="287"/>
    </row>
    <row r="61" spans="1:14">
      <c r="B61" s="46"/>
      <c r="C61" s="47"/>
      <c r="D61" s="47"/>
      <c r="E61" s="47"/>
      <c r="F61" s="47"/>
      <c r="G61" s="47"/>
      <c r="H61" s="311"/>
      <c r="I61" s="279"/>
      <c r="J61" s="286"/>
      <c r="K61" s="279"/>
      <c r="L61" s="907"/>
      <c r="M61" s="908"/>
      <c r="N61" s="287"/>
    </row>
    <row r="62" spans="1:14">
      <c r="B62" s="46"/>
      <c r="C62" s="47"/>
      <c r="D62" s="47"/>
      <c r="E62" s="47"/>
      <c r="F62" s="47"/>
      <c r="G62" s="47"/>
      <c r="H62" s="311"/>
      <c r="I62" s="279"/>
      <c r="J62" s="286"/>
      <c r="K62" s="279"/>
      <c r="L62" s="907"/>
      <c r="M62" s="908"/>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0"/>
      <c r="M64" s="991"/>
      <c r="N64" s="485"/>
    </row>
    <row r="65" spans="1:15" ht="15.75" thickBot="1">
      <c r="B65" s="820" t="s">
        <v>953</v>
      </c>
      <c r="C65" s="821"/>
      <c r="D65" s="821"/>
      <c r="E65" s="821"/>
      <c r="F65" s="821"/>
      <c r="G65" s="821"/>
      <c r="H65" s="821"/>
      <c r="I65" s="821"/>
      <c r="J65" s="821"/>
      <c r="K65" s="821"/>
      <c r="L65" s="821"/>
      <c r="M65" s="822"/>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974"/>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2"/>
      <c r="C75" s="993"/>
      <c r="D75" s="993"/>
      <c r="E75" s="993"/>
      <c r="F75" s="993"/>
      <c r="G75" s="993"/>
      <c r="H75" s="993"/>
      <c r="I75" s="169"/>
      <c r="J75" s="169"/>
      <c r="K75" s="169"/>
      <c r="L75" s="994"/>
      <c r="M75" s="995"/>
      <c r="N75" s="45"/>
    </row>
    <row r="76" spans="1:15" ht="15.75" thickBot="1">
      <c r="B76" s="820" t="s">
        <v>953</v>
      </c>
      <c r="C76" s="821"/>
      <c r="D76" s="821"/>
      <c r="E76" s="821"/>
      <c r="F76" s="821"/>
      <c r="G76" s="821"/>
      <c r="H76" s="821"/>
      <c r="I76" s="821"/>
      <c r="J76" s="821"/>
      <c r="K76" s="821"/>
      <c r="L76" s="821"/>
      <c r="M76" s="822"/>
      <c r="N76" s="301">
        <f>SUM(N70:N75)</f>
        <v>2086349.8333333333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3778745.4656121666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755749.09312243341</v>
      </c>
      <c r="M83" s="856"/>
      <c r="N83" s="51"/>
    </row>
    <row r="84" spans="1:14">
      <c r="B84" s="89" t="s">
        <v>973</v>
      </c>
      <c r="C84" s="90"/>
      <c r="D84" s="90"/>
      <c r="E84" s="90"/>
      <c r="F84" s="90"/>
      <c r="G84" s="90"/>
      <c r="H84" s="90"/>
      <c r="I84" s="87"/>
      <c r="J84" s="88"/>
      <c r="K84" s="304">
        <v>0.05</v>
      </c>
      <c r="L84" s="855">
        <f>N78*K84</f>
        <v>188937.27328060835</v>
      </c>
      <c r="M84" s="856"/>
      <c r="N84" s="51"/>
    </row>
    <row r="85" spans="1:14" ht="15.75" thickBot="1">
      <c r="B85" s="91" t="s">
        <v>974</v>
      </c>
      <c r="C85" s="92"/>
      <c r="D85" s="92"/>
      <c r="E85" s="92"/>
      <c r="F85" s="92"/>
      <c r="G85" s="92"/>
      <c r="H85" s="92"/>
      <c r="I85" s="93"/>
      <c r="J85" s="94"/>
      <c r="K85" s="305">
        <v>0.05</v>
      </c>
      <c r="L85" s="857">
        <f>N78*K85</f>
        <v>188937.27328060835</v>
      </c>
      <c r="M85" s="858"/>
      <c r="N85" s="51"/>
    </row>
    <row r="86" spans="1:14" ht="15.75" thickBot="1">
      <c r="B86" s="820" t="s">
        <v>953</v>
      </c>
      <c r="C86" s="821"/>
      <c r="D86" s="821"/>
      <c r="E86" s="821"/>
      <c r="F86" s="821"/>
      <c r="G86" s="821"/>
      <c r="H86" s="821"/>
      <c r="I86" s="821"/>
      <c r="J86" s="821"/>
      <c r="K86" s="821"/>
      <c r="L86" s="821"/>
      <c r="M86" s="822"/>
      <c r="N86" s="52">
        <f>L83+L84+L85</f>
        <v>1133623.6396836501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4912369.1052958164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0"/>
      <c r="K118" s="970"/>
      <c r="L118" s="970"/>
      <c r="M118" s="970"/>
      <c r="N118" s="971"/>
    </row>
    <row r="119" spans="2:14" ht="15.75" thickBot="1">
      <c r="B119" s="419" t="s">
        <v>2221</v>
      </c>
      <c r="C119" s="420"/>
      <c r="D119" s="420"/>
      <c r="E119" s="259"/>
      <c r="F119" s="259"/>
      <c r="G119" s="259"/>
      <c r="H119" s="259"/>
      <c r="I119" s="259"/>
      <c r="J119" s="972"/>
      <c r="K119" s="972"/>
      <c r="L119" s="972"/>
      <c r="M119" s="972"/>
      <c r="N119" s="973"/>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28.5" customHeight="1" thickBot="1">
      <c r="A31" t="s">
        <v>1845</v>
      </c>
      <c r="B31" s="107" t="s">
        <v>1166</v>
      </c>
      <c r="C31" s="996" t="s">
        <v>2193</v>
      </c>
      <c r="D31" s="997"/>
      <c r="E31" s="997"/>
      <c r="F31" s="997"/>
      <c r="G31" s="997"/>
      <c r="H31" s="997"/>
      <c r="I31" s="997"/>
      <c r="J31" s="997"/>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71" t="s">
        <v>373</v>
      </c>
      <c r="B36" s="869" t="str">
        <f>VLOOKUP(A36,EQUIPOS!A6:D154,3,FALSE)</f>
        <v>Volqueta 6 m3</v>
      </c>
      <c r="C36" s="870"/>
      <c r="D36" s="870"/>
      <c r="E36" s="870"/>
      <c r="F36" s="870"/>
      <c r="G36" s="870"/>
      <c r="H36" s="871"/>
      <c r="I36" s="267"/>
      <c r="J36" s="268"/>
      <c r="K36" s="269">
        <f>VLOOKUP(A36,EQUIPOS!A6:D161,4,FALSE)</f>
        <v>65599.605106178002</v>
      </c>
      <c r="L36" s="270"/>
      <c r="M36" s="455">
        <v>81</v>
      </c>
      <c r="N36" s="272">
        <f>K36/M36</f>
        <v>809.87166797750615</v>
      </c>
    </row>
    <row r="37" spans="1:14">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3"/>
    </row>
    <row r="39" spans="1:14">
      <c r="B39" s="869"/>
      <c r="C39" s="870"/>
      <c r="D39" s="870"/>
      <c r="E39" s="870"/>
      <c r="F39" s="870"/>
      <c r="G39" s="870"/>
      <c r="H39" s="871"/>
      <c r="I39" s="872"/>
      <c r="J39" s="873"/>
      <c r="K39" s="274"/>
      <c r="L39" s="874"/>
      <c r="M39" s="875"/>
      <c r="N39" s="275"/>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99">
        <f>SUM(N36:N42)</f>
        <v>809.87166797750615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6" t="s">
        <v>961</v>
      </c>
      <c r="M58" s="885"/>
      <c r="N58" s="76" t="s">
        <v>951</v>
      </c>
    </row>
    <row r="59" spans="2:14">
      <c r="B59" s="46"/>
      <c r="C59" s="317"/>
      <c r="D59" s="317"/>
      <c r="E59" s="317"/>
      <c r="F59" s="317"/>
      <c r="G59" s="317"/>
      <c r="H59" s="311"/>
      <c r="I59" s="279"/>
      <c r="J59" s="286"/>
      <c r="K59" s="279"/>
      <c r="L59" s="907"/>
      <c r="M59" s="90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0"/>
      <c r="M64" s="991"/>
      <c r="N64" s="485"/>
    </row>
    <row r="65" spans="2:15" ht="15.75" thickBot="1">
      <c r="B65" s="820" t="s">
        <v>953</v>
      </c>
      <c r="C65" s="821"/>
      <c r="D65" s="821"/>
      <c r="E65" s="821"/>
      <c r="F65" s="821"/>
      <c r="G65" s="821"/>
      <c r="H65" s="821"/>
      <c r="I65" s="821"/>
      <c r="J65" s="821"/>
      <c r="K65" s="821"/>
      <c r="L65" s="821"/>
      <c r="M65" s="822"/>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0" t="s">
        <v>953</v>
      </c>
      <c r="C76" s="821"/>
      <c r="D76" s="821"/>
      <c r="E76" s="821"/>
      <c r="F76" s="821"/>
      <c r="G76" s="821"/>
      <c r="H76" s="821"/>
      <c r="I76" s="821"/>
      <c r="J76" s="821"/>
      <c r="K76" s="821"/>
      <c r="L76" s="821"/>
      <c r="M76" s="822"/>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809.87166797750615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161.97433359550124</v>
      </c>
      <c r="M83" s="856"/>
      <c r="N83" s="51"/>
    </row>
    <row r="84" spans="1:14">
      <c r="B84" s="89" t="s">
        <v>973</v>
      </c>
      <c r="C84" s="90"/>
      <c r="D84" s="90"/>
      <c r="E84" s="90"/>
      <c r="F84" s="90"/>
      <c r="G84" s="90"/>
      <c r="H84" s="90"/>
      <c r="I84" s="87"/>
      <c r="J84" s="88"/>
      <c r="K84" s="304">
        <v>0.05</v>
      </c>
      <c r="L84" s="855">
        <f>N78*K84</f>
        <v>40.493583398875309</v>
      </c>
      <c r="M84" s="856"/>
      <c r="N84" s="51"/>
    </row>
    <row r="85" spans="1:14" ht="15.75" thickBot="1">
      <c r="B85" s="91" t="s">
        <v>974</v>
      </c>
      <c r="C85" s="92"/>
      <c r="D85" s="92"/>
      <c r="E85" s="92"/>
      <c r="F85" s="92"/>
      <c r="G85" s="92"/>
      <c r="H85" s="92"/>
      <c r="I85" s="93"/>
      <c r="J85" s="94"/>
      <c r="K85" s="305">
        <v>0.05</v>
      </c>
      <c r="L85" s="857">
        <f>N78*K85</f>
        <v>40.493583398875309</v>
      </c>
      <c r="M85" s="858"/>
      <c r="N85" s="51"/>
    </row>
    <row r="86" spans="1:14" ht="15.75" thickBot="1">
      <c r="B86" s="820" t="s">
        <v>953</v>
      </c>
      <c r="C86" s="821"/>
      <c r="D86" s="821"/>
      <c r="E86" s="821"/>
      <c r="F86" s="821"/>
      <c r="G86" s="821"/>
      <c r="H86" s="821"/>
      <c r="I86" s="821"/>
      <c r="J86" s="821"/>
      <c r="K86" s="821"/>
      <c r="L86" s="821"/>
      <c r="M86" s="822"/>
      <c r="N86" s="52">
        <f>L83+L84+L85</f>
        <v>242.96150039325184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1052.8331683707579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0"/>
      <c r="K118" s="970"/>
      <c r="L118" s="970"/>
      <c r="M118" s="970"/>
      <c r="N118" s="971"/>
    </row>
    <row r="119" spans="2:14" ht="15.75" thickBot="1">
      <c r="B119" s="419" t="s">
        <v>2221</v>
      </c>
      <c r="C119" s="420"/>
      <c r="D119" s="420"/>
      <c r="E119" s="259"/>
      <c r="F119" s="259"/>
      <c r="G119" s="259"/>
      <c r="H119" s="259"/>
      <c r="I119" s="259"/>
      <c r="J119" s="972"/>
      <c r="K119" s="972"/>
      <c r="L119" s="972"/>
      <c r="M119" s="972"/>
      <c r="N119" s="973"/>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2" t="s">
        <v>2215</v>
      </c>
      <c r="L29" s="796" t="s">
        <v>945</v>
      </c>
      <c r="M29" s="797"/>
      <c r="N29" s="71" t="s">
        <v>946</v>
      </c>
    </row>
    <row r="30" spans="1:14" hidden="1">
      <c r="B30" s="71" t="s">
        <v>943</v>
      </c>
      <c r="C30" s="799" t="s">
        <v>944</v>
      </c>
      <c r="D30" s="800"/>
      <c r="E30" s="800"/>
      <c r="F30" s="800"/>
      <c r="G30" s="800"/>
      <c r="H30" s="800"/>
      <c r="I30" s="800"/>
      <c r="J30" s="72"/>
      <c r="K30" s="307"/>
      <c r="L30" s="796" t="s">
        <v>945</v>
      </c>
      <c r="M30" s="797"/>
      <c r="N30" s="71" t="s">
        <v>946</v>
      </c>
    </row>
    <row r="31" spans="1:14" ht="41.25" customHeight="1" thickBot="1">
      <c r="A31" t="s">
        <v>1845</v>
      </c>
      <c r="B31" s="107" t="s">
        <v>1167</v>
      </c>
      <c r="C31" s="996" t="s">
        <v>2196</v>
      </c>
      <c r="D31" s="997"/>
      <c r="E31" s="997"/>
      <c r="F31" s="997"/>
      <c r="G31" s="997"/>
      <c r="H31" s="997"/>
      <c r="I31" s="997"/>
      <c r="J31" s="997"/>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373</v>
      </c>
      <c r="B36" s="869" t="str">
        <f>VLOOKUP(A36,EQUIPOS!A6:D154,3,FALSE)</f>
        <v>Volqueta 6 m3</v>
      </c>
      <c r="C36" s="870"/>
      <c r="D36" s="870"/>
      <c r="E36" s="870"/>
      <c r="F36" s="870"/>
      <c r="G36" s="870"/>
      <c r="H36" s="871"/>
      <c r="I36" s="267"/>
      <c r="J36" s="268"/>
      <c r="K36" s="269">
        <f>VLOOKUP(A36,EQUIPOS!A6:D161,4,FALSE)</f>
        <v>65599.605106178002</v>
      </c>
      <c r="L36" s="270"/>
      <c r="M36" s="283">
        <v>66</v>
      </c>
      <c r="N36" s="272">
        <f>K36/M36</f>
        <v>993.93341069966664</v>
      </c>
    </row>
    <row r="37" spans="1:14">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3"/>
    </row>
    <row r="39" spans="1:14">
      <c r="B39" s="869"/>
      <c r="C39" s="870"/>
      <c r="D39" s="870"/>
      <c r="E39" s="870"/>
      <c r="F39" s="870"/>
      <c r="G39" s="870"/>
      <c r="H39" s="871"/>
      <c r="I39" s="872"/>
      <c r="J39" s="873"/>
      <c r="K39" s="274"/>
      <c r="L39" s="874"/>
      <c r="M39" s="875"/>
      <c r="N39" s="275"/>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99">
        <f>SUM(N36:N42)</f>
        <v>993.93341069966664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6" t="s">
        <v>961</v>
      </c>
      <c r="M58" s="885"/>
      <c r="N58" s="76" t="s">
        <v>951</v>
      </c>
    </row>
    <row r="59" spans="2:14">
      <c r="B59" s="46"/>
      <c r="C59" s="317"/>
      <c r="D59" s="317"/>
      <c r="E59" s="317"/>
      <c r="F59" s="317"/>
      <c r="G59" s="317"/>
      <c r="H59" s="311"/>
      <c r="I59" s="279"/>
      <c r="J59" s="286"/>
      <c r="K59" s="279"/>
      <c r="L59" s="907"/>
      <c r="M59" s="90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0"/>
      <c r="M64" s="991"/>
      <c r="N64" s="485"/>
    </row>
    <row r="65" spans="2:15" ht="15.75" thickBot="1">
      <c r="B65" s="820" t="s">
        <v>953</v>
      </c>
      <c r="C65" s="821"/>
      <c r="D65" s="821"/>
      <c r="E65" s="821"/>
      <c r="F65" s="821"/>
      <c r="G65" s="821"/>
      <c r="H65" s="821"/>
      <c r="I65" s="821"/>
      <c r="J65" s="821"/>
      <c r="K65" s="821"/>
      <c r="L65" s="821"/>
      <c r="M65" s="822"/>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0" t="s">
        <v>953</v>
      </c>
      <c r="C76" s="821"/>
      <c r="D76" s="821"/>
      <c r="E76" s="821"/>
      <c r="F76" s="821"/>
      <c r="G76" s="821"/>
      <c r="H76" s="821"/>
      <c r="I76" s="821"/>
      <c r="J76" s="821"/>
      <c r="K76" s="821"/>
      <c r="L76" s="821"/>
      <c r="M76" s="822"/>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993.93341069966664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198.78668213993333</v>
      </c>
      <c r="M83" s="856"/>
      <c r="N83" s="51"/>
    </row>
    <row r="84" spans="1:14">
      <c r="B84" s="89" t="s">
        <v>973</v>
      </c>
      <c r="C84" s="90"/>
      <c r="D84" s="90"/>
      <c r="E84" s="90"/>
      <c r="F84" s="90"/>
      <c r="G84" s="90"/>
      <c r="H84" s="90"/>
      <c r="I84" s="87"/>
      <c r="J84" s="88"/>
      <c r="K84" s="304">
        <v>0.05</v>
      </c>
      <c r="L84" s="855">
        <f>N78*K84</f>
        <v>49.696670534983333</v>
      </c>
      <c r="M84" s="856"/>
      <c r="N84" s="51"/>
    </row>
    <row r="85" spans="1:14" ht="15.75" thickBot="1">
      <c r="B85" s="91" t="s">
        <v>974</v>
      </c>
      <c r="C85" s="92"/>
      <c r="D85" s="92"/>
      <c r="E85" s="92"/>
      <c r="F85" s="92"/>
      <c r="G85" s="92"/>
      <c r="H85" s="92"/>
      <c r="I85" s="93"/>
      <c r="J85" s="94"/>
      <c r="K85" s="305">
        <v>0.05</v>
      </c>
      <c r="L85" s="857">
        <f>N78*K85</f>
        <v>49.696670534983333</v>
      </c>
      <c r="M85" s="858"/>
      <c r="N85" s="51"/>
    </row>
    <row r="86" spans="1:14" ht="15.75" thickBot="1">
      <c r="B86" s="820" t="s">
        <v>953</v>
      </c>
      <c r="C86" s="821"/>
      <c r="D86" s="821"/>
      <c r="E86" s="821"/>
      <c r="F86" s="821"/>
      <c r="G86" s="821"/>
      <c r="H86" s="821"/>
      <c r="I86" s="821"/>
      <c r="J86" s="821"/>
      <c r="K86" s="821"/>
      <c r="L86" s="821"/>
      <c r="M86" s="822"/>
      <c r="N86" s="52">
        <f>L83+L84+L85</f>
        <v>298.18002320990001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1292.1134339095665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0"/>
      <c r="K118" s="970"/>
      <c r="L118" s="970"/>
      <c r="M118" s="970"/>
      <c r="N118" s="971"/>
    </row>
    <row r="119" spans="2:14" ht="15.75" thickBot="1">
      <c r="B119" s="419" t="s">
        <v>2221</v>
      </c>
      <c r="C119" s="420"/>
      <c r="D119" s="420"/>
      <c r="E119" s="259"/>
      <c r="F119" s="259"/>
      <c r="G119" s="259"/>
      <c r="H119" s="259"/>
      <c r="I119" s="259"/>
      <c r="J119" s="972"/>
      <c r="K119" s="972"/>
      <c r="L119" s="972"/>
      <c r="M119" s="972"/>
      <c r="N119" s="973"/>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1" t="s">
        <v>2205</v>
      </c>
      <c r="C10" s="912"/>
      <c r="D10" s="912"/>
      <c r="E10" s="912"/>
      <c r="F10" s="388" t="s">
        <v>2206</v>
      </c>
      <c r="G10" s="383"/>
      <c r="H10" s="389"/>
      <c r="I10" s="913" t="s">
        <v>2207</v>
      </c>
      <c r="J10" s="913"/>
      <c r="K10" s="390" t="s">
        <v>2206</v>
      </c>
      <c r="L10" s="386"/>
      <c r="M10" s="386"/>
      <c r="N10" s="387"/>
    </row>
    <row r="11" spans="2:14">
      <c r="B11" s="361" t="s">
        <v>939</v>
      </c>
      <c r="C11" s="362"/>
      <c r="D11" s="798"/>
      <c r="E11" s="7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3" t="s">
        <v>2222</v>
      </c>
      <c r="G25" s="813"/>
      <c r="H25" s="813"/>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98" t="s">
        <v>942</v>
      </c>
      <c r="C27" s="999"/>
      <c r="D27" s="999"/>
      <c r="E27" s="999"/>
      <c r="F27" s="999"/>
      <c r="G27" s="999"/>
      <c r="H27" s="999"/>
      <c r="I27" s="999"/>
      <c r="J27" s="999"/>
      <c r="K27" s="999"/>
      <c r="L27" s="999"/>
      <c r="M27" s="999"/>
      <c r="N27" s="1000"/>
    </row>
    <row r="28" spans="1:14" ht="15.75" thickBot="1">
      <c r="B28" s="33"/>
      <c r="C28" s="34"/>
      <c r="D28" s="34"/>
      <c r="E28" s="34"/>
      <c r="F28" s="34"/>
      <c r="G28" s="34"/>
      <c r="H28" s="34"/>
      <c r="I28" s="34"/>
      <c r="J28" s="34"/>
      <c r="K28" s="34"/>
      <c r="L28" s="34"/>
      <c r="M28" s="34"/>
      <c r="N28" s="35"/>
    </row>
    <row r="29" spans="1:14" ht="26.25" thickBot="1">
      <c r="B29" s="71" t="s">
        <v>943</v>
      </c>
      <c r="C29" s="1003" t="s">
        <v>944</v>
      </c>
      <c r="D29" s="1004"/>
      <c r="E29" s="1004"/>
      <c r="F29" s="1004"/>
      <c r="G29" s="1004"/>
      <c r="H29" s="1004"/>
      <c r="I29" s="1004"/>
      <c r="J29" s="72"/>
      <c r="K29" s="342" t="s">
        <v>2215</v>
      </c>
      <c r="L29" s="1001" t="s">
        <v>945</v>
      </c>
      <c r="M29" s="1002"/>
      <c r="N29" s="71" t="s">
        <v>946</v>
      </c>
    </row>
    <row r="30" spans="1:14" hidden="1">
      <c r="B30" s="71" t="s">
        <v>943</v>
      </c>
      <c r="C30" s="799" t="s">
        <v>944</v>
      </c>
      <c r="D30" s="800"/>
      <c r="E30" s="800"/>
      <c r="F30" s="800"/>
      <c r="G30" s="800"/>
      <c r="H30" s="800"/>
      <c r="I30" s="800"/>
      <c r="J30" s="72"/>
      <c r="K30" s="307"/>
      <c r="L30" s="796" t="s">
        <v>945</v>
      </c>
      <c r="M30" s="797"/>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373</v>
      </c>
      <c r="B36" s="869" t="str">
        <f>VLOOKUP(A36,EQUIPOS!A6:D154,3,FALSE)</f>
        <v>Volqueta 6 m3</v>
      </c>
      <c r="C36" s="870"/>
      <c r="D36" s="870"/>
      <c r="E36" s="870"/>
      <c r="F36" s="870"/>
      <c r="G36" s="870"/>
      <c r="H36" s="871"/>
      <c r="I36" s="267"/>
      <c r="J36" s="268"/>
      <c r="K36" s="269">
        <f>VLOOKUP(A36,EQUIPOS!A6:D161,4,FALSE)</f>
        <v>65599.605106178002</v>
      </c>
      <c r="L36" s="270"/>
      <c r="M36" s="283">
        <v>66</v>
      </c>
      <c r="N36" s="272">
        <f>K36/M36</f>
        <v>993.93341069966664</v>
      </c>
    </row>
    <row r="37" spans="1:14">
      <c r="B37" s="869"/>
      <c r="C37" s="870"/>
      <c r="D37" s="870"/>
      <c r="E37" s="870"/>
      <c r="F37" s="870"/>
      <c r="G37" s="870"/>
      <c r="H37" s="871"/>
      <c r="I37" s="267"/>
      <c r="J37" s="268"/>
      <c r="K37" s="269"/>
      <c r="L37" s="270"/>
      <c r="M37" s="271"/>
      <c r="N37" s="272"/>
    </row>
    <row r="38" spans="1:14">
      <c r="B38" s="869"/>
      <c r="C38" s="870"/>
      <c r="D38" s="870"/>
      <c r="E38" s="870"/>
      <c r="F38" s="870"/>
      <c r="G38" s="870"/>
      <c r="H38" s="871"/>
      <c r="I38" s="267"/>
      <c r="J38" s="268"/>
      <c r="K38" s="269"/>
      <c r="L38" s="270"/>
      <c r="M38" s="271"/>
      <c r="N38" s="273"/>
    </row>
    <row r="39" spans="1:14">
      <c r="B39" s="869"/>
      <c r="C39" s="870"/>
      <c r="D39" s="870"/>
      <c r="E39" s="870"/>
      <c r="F39" s="870"/>
      <c r="G39" s="870"/>
      <c r="H39" s="871"/>
      <c r="I39" s="872"/>
      <c r="J39" s="873"/>
      <c r="K39" s="274"/>
      <c r="L39" s="874"/>
      <c r="M39" s="875"/>
      <c r="N39" s="275"/>
    </row>
    <row r="40" spans="1:14">
      <c r="B40" s="869"/>
      <c r="C40" s="870"/>
      <c r="D40" s="870"/>
      <c r="E40" s="876"/>
      <c r="F40" s="870"/>
      <c r="G40" s="870"/>
      <c r="H40" s="871"/>
      <c r="I40" s="36"/>
      <c r="J40" s="37"/>
      <c r="K40" s="274"/>
      <c r="L40" s="276"/>
      <c r="M40" s="277"/>
      <c r="N40" s="278"/>
    </row>
    <row r="41" spans="1:14">
      <c r="B41" s="877"/>
      <c r="C41" s="878"/>
      <c r="D41" s="878"/>
      <c r="E41" s="38"/>
      <c r="F41" s="39"/>
      <c r="G41" s="39"/>
      <c r="H41" s="40"/>
      <c r="I41" s="36"/>
      <c r="J41" s="37"/>
      <c r="K41" s="279"/>
      <c r="L41" s="276"/>
      <c r="M41" s="277"/>
      <c r="N41" s="344"/>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99">
        <f>SUM(N36:N42)</f>
        <v>993.93341069966664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5" t="s">
        <v>945</v>
      </c>
      <c r="K47" s="85" t="s">
        <v>946</v>
      </c>
      <c r="L47" s="901" t="s">
        <v>955</v>
      </c>
      <c r="M47" s="90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6" t="s">
        <v>961</v>
      </c>
      <c r="M58" s="885"/>
      <c r="N58" s="76" t="s">
        <v>951</v>
      </c>
    </row>
    <row r="59" spans="2:14">
      <c r="B59" s="46"/>
      <c r="C59" s="317"/>
      <c r="D59" s="317"/>
      <c r="E59" s="317"/>
      <c r="F59" s="317"/>
      <c r="G59" s="317"/>
      <c r="H59" s="311"/>
      <c r="I59" s="279"/>
      <c r="J59" s="286"/>
      <c r="K59" s="279"/>
      <c r="L59" s="907"/>
      <c r="M59" s="90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0"/>
      <c r="M64" s="991"/>
      <c r="N64" s="485"/>
    </row>
    <row r="65" spans="2:15" ht="15.75" thickBot="1">
      <c r="B65" s="820" t="s">
        <v>953</v>
      </c>
      <c r="C65" s="821"/>
      <c r="D65" s="821"/>
      <c r="E65" s="821"/>
      <c r="F65" s="821"/>
      <c r="G65" s="821"/>
      <c r="H65" s="821"/>
      <c r="I65" s="821"/>
      <c r="J65" s="821"/>
      <c r="K65" s="821"/>
      <c r="L65" s="821"/>
      <c r="M65" s="822"/>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0" t="s">
        <v>953</v>
      </c>
      <c r="C76" s="821"/>
      <c r="D76" s="821"/>
      <c r="E76" s="821"/>
      <c r="F76" s="821"/>
      <c r="G76" s="821"/>
      <c r="H76" s="821"/>
      <c r="I76" s="821"/>
      <c r="J76" s="821"/>
      <c r="K76" s="821"/>
      <c r="L76" s="821"/>
      <c r="M76" s="822"/>
      <c r="N76" s="301"/>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993.93341069966664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4"/>
      <c r="J82" s="334"/>
      <c r="K82" s="302" t="s">
        <v>970</v>
      </c>
      <c r="L82" s="867" t="s">
        <v>971</v>
      </c>
      <c r="M82" s="868"/>
      <c r="N82" s="303"/>
    </row>
    <row r="83" spans="1:14">
      <c r="B83" s="853" t="s">
        <v>972</v>
      </c>
      <c r="C83" s="854"/>
      <c r="D83" s="854"/>
      <c r="E83" s="854"/>
      <c r="F83" s="854"/>
      <c r="G83" s="854"/>
      <c r="H83" s="854"/>
      <c r="I83" s="87"/>
      <c r="J83" s="88"/>
      <c r="K83" s="304">
        <v>0.2</v>
      </c>
      <c r="L83" s="855">
        <f>N78*K83</f>
        <v>198.78668213993333</v>
      </c>
      <c r="M83" s="856"/>
      <c r="N83" s="51"/>
    </row>
    <row r="84" spans="1:14">
      <c r="B84" s="89" t="s">
        <v>973</v>
      </c>
      <c r="C84" s="90"/>
      <c r="D84" s="90"/>
      <c r="E84" s="90"/>
      <c r="F84" s="90"/>
      <c r="G84" s="90"/>
      <c r="H84" s="90"/>
      <c r="I84" s="87"/>
      <c r="J84" s="88"/>
      <c r="K84" s="304">
        <v>0.05</v>
      </c>
      <c r="L84" s="855">
        <f>N78*K84</f>
        <v>49.696670534983333</v>
      </c>
      <c r="M84" s="856"/>
      <c r="N84" s="51"/>
    </row>
    <row r="85" spans="1:14" ht="15.75" thickBot="1">
      <c r="B85" s="91" t="s">
        <v>974</v>
      </c>
      <c r="C85" s="92"/>
      <c r="D85" s="92"/>
      <c r="E85" s="92"/>
      <c r="F85" s="92"/>
      <c r="G85" s="92"/>
      <c r="H85" s="92"/>
      <c r="I85" s="93"/>
      <c r="J85" s="94"/>
      <c r="K85" s="305">
        <v>0.05</v>
      </c>
      <c r="L85" s="857">
        <f>N78*K85</f>
        <v>49.696670534983333</v>
      </c>
      <c r="M85" s="858"/>
      <c r="N85" s="51"/>
    </row>
    <row r="86" spans="1:14" ht="15.75" thickBot="1">
      <c r="B86" s="820" t="s">
        <v>953</v>
      </c>
      <c r="C86" s="821"/>
      <c r="D86" s="821"/>
      <c r="E86" s="821"/>
      <c r="F86" s="821"/>
      <c r="G86" s="821"/>
      <c r="H86" s="821"/>
      <c r="I86" s="821"/>
      <c r="J86" s="821"/>
      <c r="K86" s="821"/>
      <c r="L86" s="821"/>
      <c r="M86" s="822"/>
      <c r="N86" s="52">
        <f>L83+L84+L85</f>
        <v>298.18002320990001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8">
        <f>N78+N86</f>
        <v>1292.1134339095665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0"/>
      <c r="K118" s="970"/>
      <c r="L118" s="970"/>
      <c r="M118" s="970"/>
      <c r="N118" s="971"/>
    </row>
    <row r="119" spans="2:14" ht="15.75" thickBot="1">
      <c r="B119" s="419" t="s">
        <v>2221</v>
      </c>
      <c r="C119" s="420"/>
      <c r="D119" s="420"/>
      <c r="E119" s="259"/>
      <c r="F119" s="259"/>
      <c r="G119" s="259"/>
      <c r="H119" s="259"/>
      <c r="I119" s="259"/>
      <c r="J119" s="972"/>
      <c r="K119" s="972"/>
      <c r="L119" s="972"/>
      <c r="M119" s="972"/>
      <c r="N119" s="973"/>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30C5E0CC-7E65-4734-AFBC-F47A56B2370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5AB9F8E0-12E0-4E96-A4BA-20ACCBF5847F}">
  <ds:schemaRefs>
    <ds:schemaRef ds:uri="http://schemas.microsoft.com/sharepoint/v3/contenttype/forms"/>
  </ds:schemaRefs>
</ds:datastoreItem>
</file>

<file path=customXml/itemProps3.xml><?xml version="1.0" encoding="utf-8"?>
<ds:datastoreItem xmlns:ds="http://schemas.openxmlformats.org/officeDocument/2006/customXml" ds:itemID="{E9A64FFE-1A18-4D25-B6A1-BAB2CB94154D}">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2021-08-10T20:24:20Z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