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71219CBF-4905-4C59-85B3-5EA51D344878}" xr6:coauthVersionLast="45" xr6:coauthVersionMax="45" xr10:uidLastSave="{00000000-0000-0000-0000-000000000000}"/>
  <bookViews>
    <workbookView xWindow="13770" yWindow="66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9" i="2" s="1"/>
  <c r="D51" i="2"/>
  <c r="D52" i="2" s="1"/>
  <c r="D47" i="2"/>
  <c r="D46" i="2"/>
  <c r="D45" i="2"/>
  <c r="D37" i="2"/>
  <c r="D31" i="2"/>
  <c r="D29" i="2"/>
  <c r="D9" i="2"/>
  <c r="D38" i="2" l="1"/>
  <c r="D32" i="2"/>
  <c r="D33" i="2"/>
  <c r="D34" i="2"/>
  <c r="D35" i="2"/>
  <c r="D36" i="2"/>
  <c r="P53" i="29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J51" i="313"/>
  <c r="B51" i="313"/>
  <c r="M50" i="313"/>
  <c r="J50" i="313"/>
  <c r="B50" i="313"/>
  <c r="M49" i="313"/>
  <c r="J49" i="313"/>
  <c r="B49" i="313"/>
  <c r="M48" i="313"/>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J49" i="287"/>
  <c r="B49" i="287"/>
  <c r="M48" i="287"/>
  <c r="N48" i="287" s="1"/>
  <c r="J48" i="287"/>
  <c r="B48" i="287"/>
  <c r="K37" i="287"/>
  <c r="N37" i="287" s="1"/>
  <c r="B37" i="287"/>
  <c r="K36" i="287"/>
  <c r="N36" i="287" s="1"/>
  <c r="B36" i="287"/>
  <c r="K70" i="286"/>
  <c r="N70" i="286" s="1"/>
  <c r="B70" i="286"/>
  <c r="K69" i="286"/>
  <c r="N69" i="286" s="1"/>
  <c r="B69" i="286"/>
  <c r="M49" i="286"/>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J53" i="275"/>
  <c r="B53" i="275"/>
  <c r="M52" i="275"/>
  <c r="J52" i="275"/>
  <c r="B52" i="275"/>
  <c r="M51" i="275"/>
  <c r="J51" i="275"/>
  <c r="B51" i="275"/>
  <c r="M50" i="275"/>
  <c r="J50" i="275"/>
  <c r="B50" i="275"/>
  <c r="M49" i="275"/>
  <c r="J49" i="275"/>
  <c r="B49" i="275"/>
  <c r="M48" i="275"/>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5" l="1"/>
  <c r="N41" i="65" s="1"/>
  <c r="N43" i="65" s="1"/>
  <c r="N76" i="98"/>
  <c r="N41" i="98" s="1"/>
  <c r="N76" i="101"/>
  <c r="N41" i="101" s="1"/>
  <c r="N76" i="134"/>
  <c r="N41" i="134" s="1"/>
  <c r="N76" i="136"/>
  <c r="N41" i="136" s="1"/>
  <c r="N43" i="136" s="1"/>
  <c r="N76" i="137"/>
  <c r="N41" i="137" s="1"/>
  <c r="N76" i="146"/>
  <c r="N41" i="146" s="1"/>
  <c r="N76" i="144"/>
  <c r="N41" i="144" s="1"/>
  <c r="N43" i="144" s="1"/>
  <c r="N75" i="325"/>
  <c r="N41" i="325" s="1"/>
  <c r="N77" i="329"/>
  <c r="N41" i="329" s="1"/>
  <c r="N78" i="273"/>
  <c r="N41" i="273" s="1"/>
  <c r="N77" i="308"/>
  <c r="N41" i="308" s="1"/>
  <c r="N77" i="333"/>
  <c r="N41" i="333" s="1"/>
  <c r="N43" i="333" s="1"/>
  <c r="N84" i="220"/>
  <c r="N46" i="220" s="1"/>
  <c r="N75" i="293"/>
  <c r="N41" i="293" s="1"/>
  <c r="N43" i="293" s="1"/>
  <c r="N77" i="295"/>
  <c r="N41" i="295" s="1"/>
  <c r="N43" i="295" s="1"/>
  <c r="N77" i="362"/>
  <c r="N41" i="362" s="1"/>
  <c r="N91" i="260"/>
  <c r="N47" i="260" s="1"/>
  <c r="N83" i="279"/>
  <c r="N46" i="279" s="1"/>
  <c r="N76" i="92"/>
  <c r="N41" i="92" s="1"/>
  <c r="N76" i="96"/>
  <c r="N41" i="96" s="1"/>
  <c r="N43" i="96" s="1"/>
  <c r="N76" i="107"/>
  <c r="N41" i="107" s="1"/>
  <c r="N43" i="107" s="1"/>
  <c r="N75" i="133"/>
  <c r="N41" i="133" s="1"/>
  <c r="N76" i="135"/>
  <c r="N41" i="135" s="1"/>
  <c r="N43" i="135" s="1"/>
  <c r="N83" i="221"/>
  <c r="N46" i="221" s="1"/>
  <c r="N72" i="227"/>
  <c r="N41" i="227" s="1"/>
  <c r="N75" i="289"/>
  <c r="N41" i="289" s="1"/>
  <c r="N43" i="289" s="1"/>
  <c r="N77" i="289" s="1"/>
  <c r="L84" i="289" s="1"/>
  <c r="N77" i="323"/>
  <c r="N77" i="328"/>
  <c r="N41" i="328" s="1"/>
  <c r="N43" i="328" s="1"/>
  <c r="N77" i="337"/>
  <c r="N41" i="337" s="1"/>
  <c r="N43" i="337" s="1"/>
  <c r="N77" i="193"/>
  <c r="N43" i="193" s="1"/>
  <c r="N87" i="246"/>
  <c r="N45" i="246" s="1"/>
  <c r="N76" i="242"/>
  <c r="N40" i="242" s="1"/>
  <c r="N42" i="242" s="1"/>
  <c r="N81" i="282"/>
  <c r="N44" i="282" s="1"/>
  <c r="N43" i="306"/>
  <c r="N81" i="280"/>
  <c r="N44" i="280" s="1"/>
  <c r="N76" i="26"/>
  <c r="N42" i="26" s="1"/>
  <c r="N43" i="26" s="1"/>
  <c r="N76" i="56"/>
  <c r="N42" i="56" s="1"/>
  <c r="N43" i="56" s="1"/>
  <c r="N78" i="56" s="1"/>
  <c r="L85" i="56" s="1"/>
  <c r="N76" i="67"/>
  <c r="N41" i="67" s="1"/>
  <c r="N43" i="67" s="1"/>
  <c r="N78" i="67" s="1"/>
  <c r="N81" i="267"/>
  <c r="N41" i="267" s="1"/>
  <c r="N43" i="267" s="1"/>
  <c r="N61" i="221"/>
  <c r="N51" i="275"/>
  <c r="P51" i="275"/>
  <c r="N49" i="286"/>
  <c r="N53" i="286" s="1"/>
  <c r="P49" i="286"/>
  <c r="N50" i="313"/>
  <c r="P50" i="313"/>
  <c r="N49" i="313"/>
  <c r="P49" i="313"/>
  <c r="N49" i="275"/>
  <c r="P49" i="275"/>
  <c r="N53" i="275"/>
  <c r="P53" i="275"/>
  <c r="N49" i="287"/>
  <c r="N53" i="287" s="1"/>
  <c r="P49" i="287"/>
  <c r="N48" i="313"/>
  <c r="P48" i="313"/>
  <c r="N50" i="275"/>
  <c r="P50" i="275"/>
  <c r="N48" i="275"/>
  <c r="P48" i="275"/>
  <c r="N52" i="275"/>
  <c r="P52" i="275"/>
  <c r="N52" i="292"/>
  <c r="N53" i="292" s="1"/>
  <c r="P52" i="292"/>
  <c r="N51" i="313"/>
  <c r="P51" i="313"/>
  <c r="N79" i="50"/>
  <c r="N42" i="50" s="1"/>
  <c r="N43" i="50" s="1"/>
  <c r="N76" i="68"/>
  <c r="N41" i="68" s="1"/>
  <c r="N43" i="68" s="1"/>
  <c r="N75" i="75"/>
  <c r="N41" i="75" s="1"/>
  <c r="N43" i="75" s="1"/>
  <c r="N76" i="80"/>
  <c r="N41" i="80" s="1"/>
  <c r="N43" i="80" s="1"/>
  <c r="N76" i="82"/>
  <c r="N41" i="82" s="1"/>
  <c r="N43" i="82" s="1"/>
  <c r="N76" i="84"/>
  <c r="N41" i="84" s="1"/>
  <c r="N76" i="86"/>
  <c r="N41" i="86" s="1"/>
  <c r="N43" i="86" s="1"/>
  <c r="N76" i="88"/>
  <c r="N41" i="88" s="1"/>
  <c r="N43" i="88" s="1"/>
  <c r="N76" i="90"/>
  <c r="N41" i="90" s="1"/>
  <c r="N76" i="94"/>
  <c r="N41" i="94" s="1"/>
  <c r="N43" i="94" s="1"/>
  <c r="N76" i="102"/>
  <c r="N41" i="102" s="1"/>
  <c r="N43" i="102" s="1"/>
  <c r="N76" i="105"/>
  <c r="N41" i="105" s="1"/>
  <c r="N43" i="105" s="1"/>
  <c r="N76" i="108"/>
  <c r="N41" i="108" s="1"/>
  <c r="N43" i="108" s="1"/>
  <c r="N80" i="164"/>
  <c r="N46" i="164" s="1"/>
  <c r="N48" i="164" s="1"/>
  <c r="N83" i="165"/>
  <c r="N49" i="165" s="1"/>
  <c r="N81" i="170"/>
  <c r="N47" i="170" s="1"/>
  <c r="N49" i="170" s="1"/>
  <c r="N81" i="176"/>
  <c r="N47" i="176" s="1"/>
  <c r="N81" i="171"/>
  <c r="N47" i="171" s="1"/>
  <c r="N49" i="171" s="1"/>
  <c r="N81" i="178"/>
  <c r="N47" i="178" s="1"/>
  <c r="N49" i="178" s="1"/>
  <c r="N80" i="179"/>
  <c r="N46" i="179" s="1"/>
  <c r="N80" i="180"/>
  <c r="N46" i="180" s="1"/>
  <c r="N48" i="180" s="1"/>
  <c r="N80" i="177"/>
  <c r="N46" i="177" s="1"/>
  <c r="N80" i="181"/>
  <c r="N46" i="181" s="1"/>
  <c r="N80" i="183"/>
  <c r="N46" i="183" s="1"/>
  <c r="N48" i="183" s="1"/>
  <c r="N80" i="184"/>
  <c r="N46" i="184" s="1"/>
  <c r="N81" i="185"/>
  <c r="N47" i="185" s="1"/>
  <c r="N49" i="185" s="1"/>
  <c r="N81" i="186"/>
  <c r="N47" i="186" s="1"/>
  <c r="N49" i="186" s="1"/>
  <c r="N80" i="188"/>
  <c r="N46" i="188" s="1"/>
  <c r="N48" i="188" s="1"/>
  <c r="N81" i="187"/>
  <c r="N47" i="187" s="1"/>
  <c r="N76" i="231"/>
  <c r="N40" i="231" s="1"/>
  <c r="N77" i="233"/>
  <c r="N41" i="233" s="1"/>
  <c r="N76" i="243"/>
  <c r="N40" i="243" s="1"/>
  <c r="N42" i="243" s="1"/>
  <c r="N77" i="259"/>
  <c r="N41" i="259" s="1"/>
  <c r="N75" i="302"/>
  <c r="N41" i="302" s="1"/>
  <c r="N43" i="302" s="1"/>
  <c r="N53" i="325"/>
  <c r="N76" i="19"/>
  <c r="N42" i="19" s="1"/>
  <c r="N43" i="19" s="1"/>
  <c r="N43" i="22"/>
  <c r="N76" i="24"/>
  <c r="N42" i="24" s="1"/>
  <c r="N43" i="24" s="1"/>
  <c r="N76" i="25"/>
  <c r="N42" i="25" s="1"/>
  <c r="N43" i="25" s="1"/>
  <c r="N76" i="61"/>
  <c r="N42" i="61" s="1"/>
  <c r="N76" i="64"/>
  <c r="N41" i="64" s="1"/>
  <c r="N43" i="64" s="1"/>
  <c r="N75" i="72"/>
  <c r="N41" i="72" s="1"/>
  <c r="N43" i="72" s="1"/>
  <c r="N77" i="72" s="1"/>
  <c r="L84" i="72" s="1"/>
  <c r="N75" i="74"/>
  <c r="N41" i="74" s="1"/>
  <c r="N43" i="74" s="1"/>
  <c r="N77" i="74" s="1"/>
  <c r="N76" i="79"/>
  <c r="N41" i="79" s="1"/>
  <c r="N76" i="81"/>
  <c r="N41" i="81" s="1"/>
  <c r="N43" i="81" s="1"/>
  <c r="N76" i="83"/>
  <c r="N41" i="83" s="1"/>
  <c r="N76" i="85"/>
  <c r="N41" i="85" s="1"/>
  <c r="N43" i="85" s="1"/>
  <c r="N76" i="87"/>
  <c r="N41" i="87" s="1"/>
  <c r="N76" i="89"/>
  <c r="N41" i="89" s="1"/>
  <c r="N76" i="91"/>
  <c r="N41" i="91" s="1"/>
  <c r="N43" i="91" s="1"/>
  <c r="N76" i="100"/>
  <c r="N41" i="100" s="1"/>
  <c r="N43" i="100" s="1"/>
  <c r="N76" i="106"/>
  <c r="N41" i="106" s="1"/>
  <c r="N80" i="160"/>
  <c r="N46" i="160" s="1"/>
  <c r="N48" i="160" s="1"/>
  <c r="N78" i="232"/>
  <c r="N41" i="232" s="1"/>
  <c r="N76" i="234"/>
  <c r="N40" i="234" s="1"/>
  <c r="N42" i="234" s="1"/>
  <c r="N79" i="244"/>
  <c r="N45" i="244" s="1"/>
  <c r="N77" i="250"/>
  <c r="N41" i="250" s="1"/>
  <c r="N77" i="254"/>
  <c r="N41" i="254" s="1"/>
  <c r="N43" i="254" s="1"/>
  <c r="N81" i="266"/>
  <c r="N41" i="266" s="1"/>
  <c r="N43" i="266" s="1"/>
  <c r="N78" i="272"/>
  <c r="N41" i="272" s="1"/>
  <c r="N75" i="290"/>
  <c r="N41" i="290" s="1"/>
  <c r="N43" i="290" s="1"/>
  <c r="N77" i="294"/>
  <c r="N41" i="294" s="1"/>
  <c r="N43" i="294" s="1"/>
  <c r="N75" i="299"/>
  <c r="N41" i="299" s="1"/>
  <c r="N43" i="299" s="1"/>
  <c r="N77" i="321"/>
  <c r="N77" i="342"/>
  <c r="N41" i="342" s="1"/>
  <c r="N43" i="342" s="1"/>
  <c r="N77" i="347"/>
  <c r="N41" i="347" s="1"/>
  <c r="N43" i="347" s="1"/>
  <c r="N77" i="364"/>
  <c r="N41" i="364" s="1"/>
  <c r="N43" i="364" s="1"/>
  <c r="N43" i="31"/>
  <c r="N76" i="63"/>
  <c r="N41" i="63" s="1"/>
  <c r="N43" i="63" s="1"/>
  <c r="N76" i="95"/>
  <c r="N41" i="95" s="1"/>
  <c r="N43" i="95" s="1"/>
  <c r="N76" i="97"/>
  <c r="N41" i="97" s="1"/>
  <c r="N43" i="97" s="1"/>
  <c r="N76" i="99"/>
  <c r="N41" i="99" s="1"/>
  <c r="N76" i="103"/>
  <c r="N41" i="103" s="1"/>
  <c r="N43" i="103" s="1"/>
  <c r="N81" i="154"/>
  <c r="N47" i="154" s="1"/>
  <c r="N73" i="229"/>
  <c r="N40" i="229" s="1"/>
  <c r="N77" i="258"/>
  <c r="N41" i="258" s="1"/>
  <c r="N43" i="258" s="1"/>
  <c r="N77" i="262"/>
  <c r="N41" i="262" s="1"/>
  <c r="N43" i="262" s="1"/>
  <c r="N78" i="270"/>
  <c r="N41" i="270" s="1"/>
  <c r="N43" i="270" s="1"/>
  <c r="N78" i="271"/>
  <c r="N41" i="271" s="1"/>
  <c r="N75" i="286"/>
  <c r="N41" i="286" s="1"/>
  <c r="N43" i="286" s="1"/>
  <c r="N75" i="291"/>
  <c r="N41" i="291" s="1"/>
  <c r="N43" i="291" s="1"/>
  <c r="N77" i="334"/>
  <c r="N41" i="334" s="1"/>
  <c r="N43" i="334" s="1"/>
  <c r="N77" i="348"/>
  <c r="N41" i="348" s="1"/>
  <c r="N43" i="348" s="1"/>
  <c r="N77" i="354"/>
  <c r="N41" i="354" s="1"/>
  <c r="N43" i="354" s="1"/>
  <c r="N77" i="363"/>
  <c r="N41" i="363" s="1"/>
  <c r="N43" i="363" s="1"/>
  <c r="N77" i="365"/>
  <c r="N41" i="365" s="1"/>
  <c r="N43" i="365" s="1"/>
  <c r="N75" i="283"/>
  <c r="N41" i="283" s="1"/>
  <c r="N75" i="292"/>
  <c r="N41" i="292" s="1"/>
  <c r="N43" i="292" s="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2"/>
  <c r="I70" i="96"/>
  <c r="I71" i="96"/>
  <c r="N43" i="106"/>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8" i="179"/>
  <c r="N48" i="177"/>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N79" i="253"/>
  <c r="L86" i="253" s="1"/>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84"/>
  <c r="N43" i="90"/>
  <c r="N43" i="98"/>
  <c r="N43" i="101"/>
  <c r="N43" i="133"/>
  <c r="N78" i="65"/>
  <c r="L85" i="65" s="1"/>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8" i="181"/>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81" i="268"/>
  <c r="N41" i="268" s="1"/>
  <c r="N43" i="268" s="1"/>
  <c r="N43" i="271"/>
  <c r="N43" i="272"/>
  <c r="N46" i="280"/>
  <c r="N46" i="282"/>
  <c r="N43" i="283"/>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90"/>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9" i="328" l="1"/>
  <c r="L84" i="328" s="1"/>
  <c r="L85" i="51"/>
  <c r="N43" i="137"/>
  <c r="N78" i="37"/>
  <c r="L85" i="37" s="1"/>
  <c r="N78" i="22"/>
  <c r="L84" i="63"/>
  <c r="N79" i="364"/>
  <c r="L85" i="364" s="1"/>
  <c r="N79" i="348"/>
  <c r="L85" i="348" s="1"/>
  <c r="N55" i="313"/>
  <c r="L83" i="7"/>
  <c r="N78" i="34"/>
  <c r="L83" i="34" s="1"/>
  <c r="N78" i="31"/>
  <c r="L83" i="31" s="1"/>
  <c r="N81" i="248"/>
  <c r="N43" i="248" s="1"/>
  <c r="N45" i="248" s="1"/>
  <c r="N83" i="248" s="1"/>
  <c r="L88" i="248" s="1"/>
  <c r="N78" i="25"/>
  <c r="L85" i="25" s="1"/>
  <c r="N79" i="356"/>
  <c r="L84" i="356" s="1"/>
  <c r="N79" i="306"/>
  <c r="L86" i="306" s="1"/>
  <c r="N56" i="275"/>
  <c r="N80" i="275" s="1"/>
  <c r="L83" i="78"/>
  <c r="L85" i="67"/>
  <c r="L83" i="67"/>
  <c r="L83" i="47"/>
  <c r="L82" i="289"/>
  <c r="N81" i="50"/>
  <c r="L87" i="50" s="1"/>
  <c r="N79" i="347"/>
  <c r="L84" i="347" s="1"/>
  <c r="L86" i="323"/>
  <c r="L84" i="208"/>
  <c r="L83" i="65"/>
  <c r="N78" i="39"/>
  <c r="L85" i="39" s="1"/>
  <c r="L83" i="51"/>
  <c r="N86" i="51" s="1"/>
  <c r="N88" i="51" s="1"/>
  <c r="D43" i="5" s="1"/>
  <c r="N78" i="21"/>
  <c r="L85" i="21" s="1"/>
  <c r="L84" i="67"/>
  <c r="N93" i="260"/>
  <c r="L99" i="260" s="1"/>
  <c r="N78" i="43"/>
  <c r="L85" i="43" s="1"/>
  <c r="L84" i="74"/>
  <c r="L83" i="74"/>
  <c r="L84" i="78"/>
  <c r="L84" i="226"/>
  <c r="N78" i="42"/>
  <c r="L85" i="42" s="1"/>
  <c r="L84" i="253"/>
  <c r="N79" i="333"/>
  <c r="L85" i="333" s="1"/>
  <c r="L84" i="65"/>
  <c r="L82" i="74"/>
  <c r="L83" i="289"/>
  <c r="L85" i="46"/>
  <c r="L83" i="46"/>
  <c r="N78" i="38"/>
  <c r="L85" i="38" s="1"/>
  <c r="L85" i="63"/>
  <c r="L82" i="72"/>
  <c r="N79" i="363"/>
  <c r="L84" i="363" s="1"/>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N70" i="171" s="1"/>
  <c r="N83" i="171" s="1"/>
  <c r="L90" i="171" s="1"/>
  <c r="L65" i="176"/>
  <c r="N65" i="176" s="1"/>
  <c r="N70" i="176" s="1"/>
  <c r="N83" i="176" s="1"/>
  <c r="L88"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8" i="219"/>
  <c r="L89" i="219"/>
  <c r="L87" i="219"/>
  <c r="L83" i="21"/>
  <c r="L85" i="7"/>
  <c r="L84" i="46"/>
  <c r="L84" i="339"/>
  <c r="N83" i="282"/>
  <c r="L89" i="282" s="1"/>
  <c r="N79" i="256"/>
  <c r="L84" i="256" s="1"/>
  <c r="N78" i="35"/>
  <c r="N77" i="284"/>
  <c r="L84" i="284" s="1"/>
  <c r="L88" i="218"/>
  <c r="L85" i="253"/>
  <c r="N78" i="33"/>
  <c r="L83" i="33" s="1"/>
  <c r="L84" i="64"/>
  <c r="N78" i="53"/>
  <c r="L85" i="53" s="1"/>
  <c r="N78" i="107"/>
  <c r="L85" i="107" s="1"/>
  <c r="L86" i="328"/>
  <c r="N78" i="213"/>
  <c r="L83" i="213" s="1"/>
  <c r="N77" i="299"/>
  <c r="L83" i="299" s="1"/>
  <c r="N80" i="272"/>
  <c r="L85" i="272" s="1"/>
  <c r="L85" i="32"/>
  <c r="L84" i="32"/>
  <c r="N74" i="227"/>
  <c r="L79" i="227" s="1"/>
  <c r="N79" i="261"/>
  <c r="L84" i="261" s="1"/>
  <c r="L82" i="305"/>
  <c r="L83" i="305"/>
  <c r="N79" i="295"/>
  <c r="L86" i="295" s="1"/>
  <c r="L87" i="281"/>
  <c r="N78" i="243"/>
  <c r="L83" i="243" s="1"/>
  <c r="N70" i="185"/>
  <c r="N83" i="185" s="1"/>
  <c r="L90" i="185" s="1"/>
  <c r="N77" i="293"/>
  <c r="L84" i="293" s="1"/>
  <c r="L85" i="128"/>
  <c r="N77" i="301"/>
  <c r="L82" i="301" s="1"/>
  <c r="N79" i="332"/>
  <c r="L84" i="332" s="1"/>
  <c r="N78" i="9"/>
  <c r="L84" i="9" s="1"/>
  <c r="N80" i="273"/>
  <c r="L86" i="273" s="1"/>
  <c r="N78" i="19"/>
  <c r="L85" i="19" s="1"/>
  <c r="N79" i="334"/>
  <c r="L84" i="334" s="1"/>
  <c r="L83" i="132"/>
  <c r="L85" i="132"/>
  <c r="L84" i="127"/>
  <c r="L82" i="127"/>
  <c r="L83" i="22"/>
  <c r="L85" i="22"/>
  <c r="L84" i="22"/>
  <c r="L83" i="130"/>
  <c r="L85" i="130"/>
  <c r="L85" i="58"/>
  <c r="L84" i="58"/>
  <c r="L85" i="47"/>
  <c r="L83" i="72"/>
  <c r="L86" i="360"/>
  <c r="L85" i="131"/>
  <c r="N78" i="79"/>
  <c r="L83" i="79" s="1"/>
  <c r="N78" i="68"/>
  <c r="L84" i="130"/>
  <c r="L85" i="208"/>
  <c r="N79" i="342"/>
  <c r="L85" i="342" s="1"/>
  <c r="N78" i="40"/>
  <c r="L84" i="40" s="1"/>
  <c r="L87" i="277"/>
  <c r="L86" i="277"/>
  <c r="L85" i="250"/>
  <c r="L84" i="250"/>
  <c r="N78" i="101"/>
  <c r="N78" i="45"/>
  <c r="L85" i="45" s="1"/>
  <c r="N78" i="36"/>
  <c r="N80" i="274"/>
  <c r="L86" i="274" s="1"/>
  <c r="N79" i="259"/>
  <c r="L84" i="259"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4" i="5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86" i="63" l="1"/>
  <c r="N88" i="63" s="1"/>
  <c r="D54" i="5" s="1"/>
  <c r="L84" i="25"/>
  <c r="L83" i="25"/>
  <c r="N86" i="25" s="1"/>
  <c r="N88" i="25" s="1"/>
  <c r="D17" i="5" s="1"/>
  <c r="N79" i="316"/>
  <c r="L84" i="348"/>
  <c r="L83" i="42"/>
  <c r="L84" i="364"/>
  <c r="N87" i="364" s="1"/>
  <c r="N89" i="364" s="1"/>
  <c r="D314" i="5" s="1"/>
  <c r="N69" i="177"/>
  <c r="N82" i="177" s="1"/>
  <c r="L89" i="177" s="1"/>
  <c r="L85" i="347"/>
  <c r="L86" i="348"/>
  <c r="N79" i="313"/>
  <c r="L84" i="313" s="1"/>
  <c r="N70" i="268"/>
  <c r="N83" i="268" s="1"/>
  <c r="L90" i="268" s="1"/>
  <c r="L84" i="43"/>
  <c r="L85" i="363"/>
  <c r="N70" i="267"/>
  <c r="N83" i="267" s="1"/>
  <c r="L88" i="267" s="1"/>
  <c r="N85" i="78"/>
  <c r="N87" i="78" s="1"/>
  <c r="D69" i="5" s="1"/>
  <c r="N69" i="172"/>
  <c r="N82" i="172" s="1"/>
  <c r="L88" i="172" s="1"/>
  <c r="N79" i="315"/>
  <c r="L84" i="315" s="1"/>
  <c r="N79" i="317"/>
  <c r="L84" i="317" s="1"/>
  <c r="L83" i="26"/>
  <c r="N79" i="319"/>
  <c r="L84" i="319" s="1"/>
  <c r="N83" i="155"/>
  <c r="L88" i="155" s="1"/>
  <c r="N72" i="165"/>
  <c r="N85" i="165" s="1"/>
  <c r="L91" i="165" s="1"/>
  <c r="N70" i="266"/>
  <c r="N83" i="266" s="1"/>
  <c r="L88" i="266" s="1"/>
  <c r="N77" i="287"/>
  <c r="L84" i="287" s="1"/>
  <c r="N79" i="239"/>
  <c r="L86" i="239" s="1"/>
  <c r="N69" i="179"/>
  <c r="N82" i="179" s="1"/>
  <c r="L88" i="179" s="1"/>
  <c r="N66" i="294"/>
  <c r="N79" i="294" s="1"/>
  <c r="L86" i="294" s="1"/>
  <c r="L86" i="363"/>
  <c r="N87" i="323"/>
  <c r="N89" i="323" s="1"/>
  <c r="D279" i="5" s="1"/>
  <c r="L84" i="34"/>
  <c r="N86" i="208"/>
  <c r="N88" i="208" s="1"/>
  <c r="D119" i="5" s="1"/>
  <c r="L84" i="24"/>
  <c r="L83" i="43"/>
  <c r="L83" i="24"/>
  <c r="N86" i="7"/>
  <c r="N88" i="7" s="1"/>
  <c r="D3" i="5" s="1"/>
  <c r="L85" i="34"/>
  <c r="N87" i="371"/>
  <c r="N89" i="371" s="1"/>
  <c r="D293" i="5" s="1"/>
  <c r="L84" i="31"/>
  <c r="L84" i="39"/>
  <c r="L85" i="31"/>
  <c r="L84" i="21"/>
  <c r="N86" i="21" s="1"/>
  <c r="N88" i="21" s="1"/>
  <c r="D13" i="5" s="1"/>
  <c r="N86" i="224"/>
  <c r="N88" i="224" s="1"/>
  <c r="D185" i="5" s="1"/>
  <c r="L86" i="241"/>
  <c r="L91" i="221"/>
  <c r="N82" i="174"/>
  <c r="L89" i="174" s="1"/>
  <c r="N79" i="314"/>
  <c r="L85" i="314" s="1"/>
  <c r="L84" i="42"/>
  <c r="N86" i="42" s="1"/>
  <c r="N88" i="42" s="1"/>
  <c r="D33" i="5" s="1"/>
  <c r="L86" i="356"/>
  <c r="N85" i="303"/>
  <c r="N87" i="303" s="1"/>
  <c r="D259" i="5" s="1"/>
  <c r="L85" i="356"/>
  <c r="N87" i="327"/>
  <c r="N89" i="327" s="1"/>
  <c r="D281" i="5" s="1"/>
  <c r="L85" i="306"/>
  <c r="N86" i="131"/>
  <c r="N88" i="131" s="1"/>
  <c r="D122" i="5" s="1"/>
  <c r="L84" i="306"/>
  <c r="L88" i="50"/>
  <c r="L86" i="50"/>
  <c r="N86" i="67"/>
  <c r="N88" i="67" s="1"/>
  <c r="D58" i="5" s="1"/>
  <c r="N87" i="328"/>
  <c r="N89" i="328" s="1"/>
  <c r="D282" i="5" s="1"/>
  <c r="L85" i="213"/>
  <c r="L84" i="30"/>
  <c r="N86" i="64"/>
  <c r="N88" i="64" s="1"/>
  <c r="D55" i="5" s="1"/>
  <c r="N86" i="121"/>
  <c r="N88" i="121" s="1"/>
  <c r="D111" i="5" s="1"/>
  <c r="N86" i="123"/>
  <c r="N88" i="123" s="1"/>
  <c r="D114" i="5" s="1"/>
  <c r="N85" i="289"/>
  <c r="N87" i="289" s="1"/>
  <c r="D245" i="5" s="1"/>
  <c r="N86" i="65"/>
  <c r="N88" i="65" s="1"/>
  <c r="D56" i="5" s="1"/>
  <c r="L87" i="275"/>
  <c r="L86" i="275"/>
  <c r="L85" i="275"/>
  <c r="L84" i="346"/>
  <c r="N86" i="46"/>
  <c r="N88" i="46" s="1"/>
  <c r="D38" i="5" s="1"/>
  <c r="L86" i="347"/>
  <c r="N87" i="347" s="1"/>
  <c r="N89" i="347" s="1"/>
  <c r="D300" i="5" s="1"/>
  <c r="L100" i="260"/>
  <c r="L83" i="39"/>
  <c r="N87" i="253"/>
  <c r="N89" i="253" s="1"/>
  <c r="D213" i="5" s="1"/>
  <c r="N86" i="47"/>
  <c r="N88" i="47" s="1"/>
  <c r="D39" i="5" s="1"/>
  <c r="L83" i="102"/>
  <c r="N87" i="340"/>
  <c r="N89" i="340" s="1"/>
  <c r="D294" i="5" s="1"/>
  <c r="L85" i="27"/>
  <c r="L84" i="27"/>
  <c r="L90" i="282"/>
  <c r="L84" i="135"/>
  <c r="L84" i="19"/>
  <c r="L83" i="19"/>
  <c r="L83" i="30"/>
  <c r="L85" i="69"/>
  <c r="L85" i="332"/>
  <c r="N87" i="332" s="1"/>
  <c r="N89" i="332" s="1"/>
  <c r="D286" i="5" s="1"/>
  <c r="N70" i="168"/>
  <c r="N83" i="168" s="1"/>
  <c r="L90" i="168" s="1"/>
  <c r="N70" i="178"/>
  <c r="N83" i="178" s="1"/>
  <c r="L88" i="178" s="1"/>
  <c r="L85" i="41"/>
  <c r="N90" i="218"/>
  <c r="N92" i="218" s="1"/>
  <c r="D180" i="5" s="1"/>
  <c r="N87" i="321"/>
  <c r="N89" i="321" s="1"/>
  <c r="D277" i="5" s="1"/>
  <c r="N86" i="226"/>
  <c r="N88" i="226" s="1"/>
  <c r="D187" i="5" s="1"/>
  <c r="N85" i="74"/>
  <c r="N87" i="74" s="1"/>
  <c r="D65" i="5" s="1"/>
  <c r="L86" i="332"/>
  <c r="N90" i="219"/>
  <c r="N92" i="219" s="1"/>
  <c r="D181" i="5" s="1"/>
  <c r="L84" i="286"/>
  <c r="L83" i="286"/>
  <c r="L83" i="298"/>
  <c r="L84" i="298"/>
  <c r="L83" i="147"/>
  <c r="L84" i="147"/>
  <c r="N69" i="180"/>
  <c r="N82" i="180" s="1"/>
  <c r="L88" i="180" s="1"/>
  <c r="L84" i="38"/>
  <c r="L82" i="302"/>
  <c r="N79" i="311"/>
  <c r="L84" i="311" s="1"/>
  <c r="L84" i="75"/>
  <c r="L92" i="221"/>
  <c r="L98" i="260"/>
  <c r="L85" i="105"/>
  <c r="L83" i="92"/>
  <c r="L83" i="284"/>
  <c r="L84" i="103"/>
  <c r="L85" i="92"/>
  <c r="L85" i="240"/>
  <c r="L85" i="254"/>
  <c r="N69" i="183"/>
  <c r="N82" i="183" s="1"/>
  <c r="L88" i="183" s="1"/>
  <c r="N64" i="297"/>
  <c r="N77" i="297" s="1"/>
  <c r="L82" i="297" s="1"/>
  <c r="N69" i="164"/>
  <c r="N82" i="164" s="1"/>
  <c r="L89" i="164" s="1"/>
  <c r="L87" i="232"/>
  <c r="L85" i="232"/>
  <c r="L84" i="215"/>
  <c r="L83" i="215"/>
  <c r="L85" i="100"/>
  <c r="L84" i="100"/>
  <c r="L83" i="38"/>
  <c r="L84" i="142"/>
  <c r="L83" i="75"/>
  <c r="L83" i="302"/>
  <c r="N85" i="302" s="1"/>
  <c r="N87" i="302" s="1"/>
  <c r="L85" i="241"/>
  <c r="L82" i="284"/>
  <c r="L84" i="26"/>
  <c r="N86" i="26" s="1"/>
  <c r="N88" i="26" s="1"/>
  <c r="D18" i="5" s="1"/>
  <c r="L86" i="256"/>
  <c r="L84" i="342"/>
  <c r="L85" i="336"/>
  <c r="L83" i="59"/>
  <c r="L85" i="262"/>
  <c r="L83" i="105"/>
  <c r="N85" i="72"/>
  <c r="N87" i="72" s="1"/>
  <c r="D63" i="5" s="1"/>
  <c r="N86" i="58"/>
  <c r="N88" i="58" s="1"/>
  <c r="D49" i="5" s="1"/>
  <c r="N86" i="130"/>
  <c r="N88" i="130" s="1"/>
  <c r="D121" i="5" s="1"/>
  <c r="L82" i="286"/>
  <c r="L84" i="102"/>
  <c r="L86" i="254"/>
  <c r="N87" i="339"/>
  <c r="N89" i="339" s="1"/>
  <c r="D292" i="5" s="1"/>
  <c r="L84" i="333"/>
  <c r="L86" i="333"/>
  <c r="L85" i="142"/>
  <c r="L86" i="262"/>
  <c r="L88" i="282"/>
  <c r="N86" i="124"/>
  <c r="N88" i="124" s="1"/>
  <c r="D113" i="5" s="1"/>
  <c r="L86" i="232"/>
  <c r="L85" i="147"/>
  <c r="L85" i="138"/>
  <c r="L86" i="251"/>
  <c r="L85" i="215"/>
  <c r="L87" i="274"/>
  <c r="N87" i="343"/>
  <c r="N89" i="343" s="1"/>
  <c r="D296" i="5" s="1"/>
  <c r="L84" i="365"/>
  <c r="N86" i="132"/>
  <c r="N88" i="132" s="1"/>
  <c r="D123" i="5" s="1"/>
  <c r="L86" i="240"/>
  <c r="L86" i="365"/>
  <c r="L85" i="135"/>
  <c r="L82" i="298"/>
  <c r="L84" i="25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3" i="301"/>
  <c r="L84" i="301"/>
  <c r="L85" i="9"/>
  <c r="L83" i="9"/>
  <c r="N85" i="127"/>
  <c r="N87" i="127" s="1"/>
  <c r="D117" i="5" s="1"/>
  <c r="L88" i="188"/>
  <c r="L89" i="188"/>
  <c r="L89" i="185"/>
  <c r="L89" i="171"/>
  <c r="L88" i="171"/>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6" i="318"/>
  <c r="L84" i="318"/>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17"/>
  <c r="L85" i="317"/>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L87" i="177" l="1"/>
  <c r="L89" i="266"/>
  <c r="L88" i="177"/>
  <c r="L92" i="165"/>
  <c r="L89" i="267"/>
  <c r="L88" i="268"/>
  <c r="N91" i="268" s="1"/>
  <c r="N93" i="268" s="1"/>
  <c r="D227" i="5" s="1"/>
  <c r="L87" i="179"/>
  <c r="N90" i="179" s="1"/>
  <c r="N92" i="179" s="1"/>
  <c r="D158" i="5" s="1"/>
  <c r="N86" i="34"/>
  <c r="N88" i="34" s="1"/>
  <c r="D26" i="5" s="1"/>
  <c r="N86" i="39"/>
  <c r="N88" i="39" s="1"/>
  <c r="D30" i="5" s="1"/>
  <c r="L89" i="155"/>
  <c r="N87" i="342"/>
  <c r="N89" i="342" s="1"/>
  <c r="D295" i="5" s="1"/>
  <c r="N87" i="363"/>
  <c r="N89" i="363" s="1"/>
  <c r="D313" i="5" s="1"/>
  <c r="N86" i="69"/>
  <c r="N88" i="69" s="1"/>
  <c r="D60" i="5" s="1"/>
  <c r="L85" i="294"/>
  <c r="N86" i="43"/>
  <c r="N88" i="43" s="1"/>
  <c r="D34" i="5" s="1"/>
  <c r="L84" i="294"/>
  <c r="N87" i="294" s="1"/>
  <c r="N89" i="294" s="1"/>
  <c r="D250" i="5" s="1"/>
  <c r="L86" i="319"/>
  <c r="L89" i="268"/>
  <c r="L85" i="319"/>
  <c r="N93" i="221"/>
  <c r="N95" i="221" s="1"/>
  <c r="D184" i="5" s="1"/>
  <c r="L90" i="267"/>
  <c r="L84" i="239"/>
  <c r="L85" i="239"/>
  <c r="N87" i="239" s="1"/>
  <c r="N89" i="239" s="1"/>
  <c r="D199" i="5" s="1"/>
  <c r="L86" i="315"/>
  <c r="N86" i="31"/>
  <c r="N88" i="31" s="1"/>
  <c r="D23" i="5" s="1"/>
  <c r="L85" i="315"/>
  <c r="N86" i="24"/>
  <c r="N88" i="24" s="1"/>
  <c r="D16" i="5" s="1"/>
  <c r="L90" i="266"/>
  <c r="N91" i="266" s="1"/>
  <c r="N93" i="266" s="1"/>
  <c r="D225" i="5" s="1"/>
  <c r="L83" i="287"/>
  <c r="L82" i="287"/>
  <c r="L90" i="165"/>
  <c r="N93" i="165" s="1"/>
  <c r="N95" i="165" s="1"/>
  <c r="D150" i="5" s="1"/>
  <c r="L90" i="155"/>
  <c r="L88" i="164"/>
  <c r="L87" i="164"/>
  <c r="N87" i="241"/>
  <c r="N89" i="241" s="1"/>
  <c r="D201" i="5" s="1"/>
  <c r="L88" i="174"/>
  <c r="N86" i="19"/>
  <c r="N88" i="19" s="1"/>
  <c r="D11" i="5" s="1"/>
  <c r="N86" i="33"/>
  <c r="N88" i="33" s="1"/>
  <c r="D25" i="5" s="1"/>
  <c r="L87" i="174"/>
  <c r="N86" i="213"/>
  <c r="N88" i="213" s="1"/>
  <c r="D175" i="5" s="1"/>
  <c r="N86" i="27"/>
  <c r="N88" i="27" s="1"/>
  <c r="D19" i="5" s="1"/>
  <c r="L85" i="311"/>
  <c r="L87" i="180"/>
  <c r="L86" i="314"/>
  <c r="L84" i="314"/>
  <c r="L89" i="183"/>
  <c r="L83" i="297"/>
  <c r="N89" i="50"/>
  <c r="N91" i="50" s="1"/>
  <c r="D42" i="5" s="1"/>
  <c r="L84" i="297"/>
  <c r="N86" i="105"/>
  <c r="N88" i="105" s="1"/>
  <c r="D95" i="5" s="1"/>
  <c r="L89" i="157"/>
  <c r="N87" i="256"/>
  <c r="N89" i="256" s="1"/>
  <c r="D215" i="5" s="1"/>
  <c r="L87" i="183"/>
  <c r="N87" i="356"/>
  <c r="N89" i="356" s="1"/>
  <c r="D308" i="5" s="1"/>
  <c r="N87" i="240"/>
  <c r="N89" i="240" s="1"/>
  <c r="D200" i="5" s="1"/>
  <c r="N87" i="306"/>
  <c r="N89" i="306" s="1"/>
  <c r="D262" i="5" s="1"/>
  <c r="N86" i="30"/>
  <c r="N88" i="30" s="1"/>
  <c r="D22" i="5" s="1"/>
  <c r="L86" i="311"/>
  <c r="N87" i="365"/>
  <c r="N89" i="365" s="1"/>
  <c r="D315" i="5" s="1"/>
  <c r="N86" i="102"/>
  <c r="N88" i="102" s="1"/>
  <c r="D92" i="5" s="1"/>
  <c r="N85" i="298"/>
  <c r="N87" i="298" s="1"/>
  <c r="D254" i="5" s="1"/>
  <c r="L83" i="60"/>
  <c r="N86" i="41"/>
  <c r="N88" i="41" s="1"/>
  <c r="D32" i="5" s="1"/>
  <c r="L89" i="189"/>
  <c r="N86" i="140"/>
  <c r="N88" i="140" s="1"/>
  <c r="D132" i="5" s="1"/>
  <c r="N86" i="103"/>
  <c r="N88" i="103" s="1"/>
  <c r="D93" i="5" s="1"/>
  <c r="N86" i="135"/>
  <c r="N88" i="135" s="1"/>
  <c r="D126" i="5" s="1"/>
  <c r="N87" i="346"/>
  <c r="N89" i="346" s="1"/>
  <c r="D299" i="5" s="1"/>
  <c r="L89" i="180"/>
  <c r="N88" i="232"/>
  <c r="N90" i="232" s="1"/>
  <c r="D192" i="5" s="1"/>
  <c r="N101" i="260"/>
  <c r="N103" i="260" s="1"/>
  <c r="D219" i="5" s="1"/>
  <c r="N86" i="80"/>
  <c r="N88" i="80" s="1"/>
  <c r="D71" i="5" s="1"/>
  <c r="N82" i="227"/>
  <c r="N84" i="227" s="1"/>
  <c r="D188" i="5" s="1"/>
  <c r="N86" i="138"/>
  <c r="N88" i="138" s="1"/>
  <c r="D129" i="5" s="1"/>
  <c r="N90" i="217"/>
  <c r="N92" i="217" s="1"/>
  <c r="D179" i="5" s="1"/>
  <c r="N87" i="333"/>
  <c r="N89" i="333" s="1"/>
  <c r="D287" i="5" s="1"/>
  <c r="N88" i="275"/>
  <c r="N90" i="275" s="1"/>
  <c r="D233" i="5" s="1"/>
  <c r="N86" i="231"/>
  <c r="N88" i="231" s="1"/>
  <c r="D191" i="5" s="1"/>
  <c r="N87" i="251"/>
  <c r="N89" i="251" s="1"/>
  <c r="D211" i="5" s="1"/>
  <c r="N86" i="38"/>
  <c r="N88" i="38" s="1"/>
  <c r="D29" i="5" s="1"/>
  <c r="N87" i="254"/>
  <c r="N89" i="254" s="1"/>
  <c r="D214" i="5" s="1"/>
  <c r="N85" i="286"/>
  <c r="N87" i="286" s="1"/>
  <c r="D243" i="5" s="1"/>
  <c r="N91" i="282"/>
  <c r="N93" i="282" s="1"/>
  <c r="D239" i="5" s="1"/>
  <c r="L90" i="178"/>
  <c r="N86" i="99"/>
  <c r="N88" i="99" s="1"/>
  <c r="D89" i="5" s="1"/>
  <c r="N86" i="59"/>
  <c r="N88" i="59" s="1"/>
  <c r="D50" i="5" s="1"/>
  <c r="N85" i="325"/>
  <c r="N87" i="325" s="1"/>
  <c r="D280" i="5" s="1"/>
  <c r="N85" i="284"/>
  <c r="N87" i="284" s="1"/>
  <c r="D241" i="5" s="1"/>
  <c r="L89" i="178"/>
  <c r="N86" i="53"/>
  <c r="N88" i="53" s="1"/>
  <c r="D45" i="5" s="1"/>
  <c r="N87" i="235"/>
  <c r="N89" i="235" s="1"/>
  <c r="D195" i="5" s="1"/>
  <c r="N86" i="147"/>
  <c r="N88" i="147" s="1"/>
  <c r="D137" i="5" s="1"/>
  <c r="N91" i="249"/>
  <c r="N93" i="249" s="1"/>
  <c r="D209" i="5" s="1"/>
  <c r="N86" i="142"/>
  <c r="N88" i="142" s="1"/>
  <c r="D134" i="5" s="1"/>
  <c r="N86" i="92"/>
  <c r="N88" i="92" s="1"/>
  <c r="D83" i="5" s="1"/>
  <c r="N86" i="149"/>
  <c r="N88" i="149" s="1"/>
  <c r="D135" i="5" s="1"/>
  <c r="N87" i="264"/>
  <c r="N89" i="264" s="1"/>
  <c r="D223" i="5" s="1"/>
  <c r="N86" i="88"/>
  <c r="N88" i="88" s="1"/>
  <c r="D79" i="5" s="1"/>
  <c r="N87" i="238"/>
  <c r="N89" i="238" s="1"/>
  <c r="D198" i="5" s="1"/>
  <c r="N85" i="75"/>
  <c r="N87" i="75" s="1"/>
  <c r="D66" i="5" s="1"/>
  <c r="N87" i="262"/>
  <c r="N89" i="262" s="1"/>
  <c r="D221" i="5" s="1"/>
  <c r="N87" i="295"/>
  <c r="N89" i="295" s="1"/>
  <c r="D251" i="5" s="1"/>
  <c r="N86" i="96"/>
  <c r="N88" i="96" s="1"/>
  <c r="D86" i="5" s="1"/>
  <c r="N87" i="336"/>
  <c r="N89" i="336" s="1"/>
  <c r="D290" i="5" s="1"/>
  <c r="N86" i="29"/>
  <c r="N88" i="29" s="1"/>
  <c r="D21" i="5" s="1"/>
  <c r="N86" i="100"/>
  <c r="N88" i="100" s="1"/>
  <c r="D90" i="5" s="1"/>
  <c r="N86" i="215"/>
  <c r="N88" i="215" s="1"/>
  <c r="D177" i="5" s="1"/>
  <c r="L87" i="189"/>
  <c r="L88" i="157"/>
  <c r="N86" i="209"/>
  <c r="N88" i="209" s="1"/>
  <c r="D131" i="5" s="1"/>
  <c r="N86" i="83"/>
  <c r="N88" i="83" s="1"/>
  <c r="D74" i="5" s="1"/>
  <c r="N88" i="274"/>
  <c r="N90" i="274" s="1"/>
  <c r="D232" i="5" s="1"/>
  <c r="N86" i="214"/>
  <c r="N88" i="214" s="1"/>
  <c r="D176"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9" l="1"/>
  <c r="N89" i="319" s="1"/>
  <c r="D275" i="5" s="1"/>
  <c r="N87" i="315"/>
  <c r="N89" i="315" s="1"/>
  <c r="D271" i="5" s="1"/>
  <c r="N91" i="155"/>
  <c r="N93" i="155" s="1"/>
  <c r="D144" i="5" s="1"/>
  <c r="N87" i="314"/>
  <c r="N89" i="314" s="1"/>
  <c r="D270" i="5" s="1"/>
  <c r="N85" i="287"/>
  <c r="N87" i="287" s="1"/>
  <c r="D244" i="5" s="1"/>
  <c r="N90" i="174"/>
  <c r="N92" i="174" s="1"/>
  <c r="D154" i="5" s="1"/>
  <c r="N90" i="164"/>
  <c r="N92" i="164" s="1"/>
  <c r="D149" i="5" s="1"/>
  <c r="N87" i="311"/>
  <c r="N89" i="311" s="1"/>
  <c r="D267" i="5" s="1"/>
  <c r="N85" i="297"/>
  <c r="N87" i="297" s="1"/>
  <c r="D253" i="5" s="1"/>
  <c r="N91" i="157"/>
  <c r="N93" i="157" s="1"/>
  <c r="D145" i="5" s="1"/>
  <c r="N90" i="180"/>
  <c r="N92" i="180" s="1"/>
  <c r="D159" i="5" s="1"/>
  <c r="N90" i="183"/>
  <c r="N92" i="183" s="1"/>
  <c r="D163" i="5" s="1"/>
  <c r="N91" i="158"/>
  <c r="N93" i="158" s="1"/>
  <c r="D146" i="5" s="1"/>
  <c r="N86" i="60"/>
  <c r="N88" i="60" s="1"/>
  <c r="D51" i="5" s="1"/>
  <c r="N90" i="189"/>
  <c r="N92" i="189" s="1"/>
  <c r="D169" i="5" s="1"/>
  <c r="N91" i="178"/>
  <c r="N93" i="178" s="1"/>
  <c r="D157"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<sst xmlns="http://schemas.openxmlformats.org/spreadsheetml/2006/main" count="38539" uniqueCount="2344">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</sst>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43" formatCode="_-* #,##0.00_-;\-* #,##0.00_-;_-* &quot;-&quot;??_-;_-@_-"/>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rgb="FFFF000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8">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xf numFmtId="43" fontId="1" fillId="0" borderId="0" applyFont="0" applyFill="0" applyBorder="0" applyAlignment="0" applyProtection="0"/>
    <xf numFmtId="0" fontId="8" fillId="0" borderId="0"/>
    <xf numFmtId="43" fontId="1" fillId="0" borderId="0" applyFont="0" applyFill="0" applyBorder="0" applyAlignment="0" applyProtection="0"/>
    <xf numFmtId="0" fontId="8" fillId="0" borderId="0"/>
    <xf numFmtId="43" fontId="8" fillId="0" borderId="0" applyFont="0" applyFill="0" applyBorder="0" applyAlignment="0" applyProtection="0"/>
  </cellStyleXfs>
  <cellXfs count="1012">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2" fontId="44" fillId="7" borderId="43" xfId="0" applyNumberFormat="1" applyFont="1" applyFill="1" applyBorder="1" applyAlignment="1">
      <alignment horizontal="right"/>
    </xf>
    <xf numFmtId="165" fontId="0" fillId="0" borderId="0" xfId="0" applyNumberFormat="1" applyFill="1" applyProtection="1"/>
    <xf numFmtId="165" fontId="8" fillId="29" borderId="43" xfId="9" applyFont="1" applyFill="1" applyBorder="1" applyAlignment="1">
      <alignment horizontal="right"/>
    </xf>
    <xf numFmtId="0" fontId="8" fillId="29" borderId="32" xfId="0" applyFont="1" applyFill="1" applyBorder="1" applyAlignment="1">
      <alignment horizontal="left"/>
    </xf>
    <xf numFmtId="0" fontId="14" fillId="29" borderId="33" xfId="0" applyFont="1" applyFill="1" applyBorder="1" applyAlignment="1">
      <alignment horizontal="center"/>
    </xf>
    <xf numFmtId="164" fontId="7" fillId="25" borderId="6" xfId="11" applyFont="1" applyFill="1" applyBorder="1" applyProtection="1"/>
    <xf numFmtId="164" fontId="0" fillId="25" borderId="15" xfId="11" applyFont="1" applyFill="1" applyBorder="1" applyProtection="1">
      <protection locked="0"/>
    </xf>
    <xf numFmtId="164" fontId="3" fillId="5" borderId="4" xfId="11" applyFont="1" applyFill="1" applyBorder="1" applyProtection="1"/>
    <xf numFmtId="164" fontId="3" fillId="16" borderId="63" xfId="11" applyFont="1" applyFill="1" applyBorder="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cellXfs>
  <cellStyles count="28">
    <cellStyle name="Bueno" xfId="1" builtinId="26"/>
    <cellStyle name="Hipervínculo" xfId="10" builtinId="8"/>
    <cellStyle name="Millares" xfId="4" builtinId="3"/>
    <cellStyle name="Millares 2" xfId="14" xr:uid="{00000000-0005-0000-0000-000003000000}"/>
    <cellStyle name="Millares 2 2" xfId="25" xr:uid="{470C381F-F572-4809-A789-EF8B1FDCFF1E}"/>
    <cellStyle name="Millares 3" xfId="21" xr:uid="{00000000-0005-0000-0000-000004000000}"/>
    <cellStyle name="Millares 3 2" xfId="27" xr:uid="{A0903F9F-9940-46D6-B3DB-CD1156153555}"/>
    <cellStyle name="Millares 4" xfId="23" xr:uid="{3B13D42D-7E5B-42F2-95D4-50618DC061DA}"/>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14 2" xfId="24" xr:uid="{BDACCD7E-7F9F-496E-B972-9EEB0B1E8C3C}"/>
    <cellStyle name="Normal 2" xfId="12" xr:uid="{00000000-0005-0000-0000-00000D000000}"/>
    <cellStyle name="Normal 3" xfId="19" xr:uid="{00000000-0005-0000-0000-00000E000000}"/>
    <cellStyle name="Normal 3 2" xfId="26" xr:uid="{FD03C181-5379-43AE-BC9C-7D4C205ED5FA}"/>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CESAR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4" sqref="A14"/>
    </sheetView>
  </sheetViews>
  <sheetFormatPr baseColWidth="10" defaultRowHeight="15"/>
  <cols>
    <col min="3" max="3" width="10.7109375" customWidth="1"/>
    <col min="8" max="8" width="83" customWidth="1"/>
    <col min="26" max="26" width="9.28515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3.5703125" style="181" customWidth="1"/>
    <col min="5" max="5" width="30" style="202"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3201168.7013762435</v>
      </c>
      <c r="G3" t="s">
        <v>980</v>
      </c>
      <c r="J3" s="1"/>
    </row>
    <row r="4" spans="1:10" ht="54" thickTop="1" thickBot="1">
      <c r="A4" s="131" t="s">
        <v>985</v>
      </c>
      <c r="B4" s="132" t="s">
        <v>1169</v>
      </c>
      <c r="C4" s="130" t="s">
        <v>984</v>
      </c>
      <c r="D4" s="177">
        <f>VLOOKUP('200.2'!A88,'200.2'!A37:N108,14,FALSE)</f>
        <v>312080.38260533736</v>
      </c>
      <c r="J4" s="1"/>
    </row>
    <row r="5" spans="1:10" ht="54" thickTop="1" thickBot="1">
      <c r="A5" s="131" t="s">
        <v>986</v>
      </c>
      <c r="B5" s="132" t="s">
        <v>1170</v>
      </c>
      <c r="C5" s="133" t="s">
        <v>987</v>
      </c>
      <c r="D5" s="177">
        <f>VLOOKUP('201.1'!A88,'201.1'!A38:N109,14,FALSE)</f>
        <v>182941.41356222454</v>
      </c>
    </row>
    <row r="6" spans="1:10" ht="54" thickTop="1" thickBot="1">
      <c r="A6" s="131" t="s">
        <v>988</v>
      </c>
      <c r="B6" s="132" t="s">
        <v>1171</v>
      </c>
      <c r="C6" s="133" t="s">
        <v>987</v>
      </c>
      <c r="D6" s="177">
        <f>VLOOKUP('201.2'!A88,'201.2'!A39:N110,14,FALSE)</f>
        <v>190157.31819051446</v>
      </c>
    </row>
    <row r="7" spans="1:10" ht="70.5" customHeight="1" thickTop="1" thickBot="1">
      <c r="A7" s="131" t="s">
        <v>989</v>
      </c>
      <c r="B7" s="132" t="s">
        <v>1172</v>
      </c>
      <c r="C7" s="133" t="s">
        <v>987</v>
      </c>
      <c r="D7" s="177">
        <f>VLOOKUP('201.3'!A88,'201.3'!A40:N111,14,FALSE)</f>
        <v>44046.451714025781</v>
      </c>
    </row>
    <row r="8" spans="1:10" ht="54" thickTop="1" thickBot="1">
      <c r="A8" s="131" t="s">
        <v>990</v>
      </c>
      <c r="B8" s="132" t="s">
        <v>1173</v>
      </c>
      <c r="C8" s="133" t="s">
        <v>987</v>
      </c>
      <c r="D8" s="178">
        <f>VLOOKUP('201.4'!A88,'201.4'!A41:N112,14,FALSE)</f>
        <v>70532.761770521</v>
      </c>
    </row>
    <row r="9" spans="1:10" ht="54" thickTop="1" thickBot="1">
      <c r="A9" s="131" t="s">
        <v>991</v>
      </c>
      <c r="B9" s="132" t="s">
        <v>1170</v>
      </c>
      <c r="C9" s="133" t="s">
        <v>1845</v>
      </c>
      <c r="D9" s="178">
        <f>VLOOKUP('201.5'!A88,'201.5'!A42:N113,14,FALSE)</f>
        <v>182941.41356222454</v>
      </c>
    </row>
    <row r="10" spans="1:10" ht="54" thickTop="1" thickBot="1">
      <c r="A10" s="131" t="s">
        <v>992</v>
      </c>
      <c r="B10" s="132" t="s">
        <v>1171</v>
      </c>
      <c r="C10" s="133" t="s">
        <v>1845</v>
      </c>
      <c r="D10" s="178">
        <f>VLOOKUP('201.6'!A88,'201.6'!A43:N114,14,FALSE)</f>
        <v>190157.31819051446</v>
      </c>
    </row>
    <row r="11" spans="1:10" ht="54" thickTop="1" thickBot="1">
      <c r="A11" s="131" t="s">
        <v>993</v>
      </c>
      <c r="B11" s="132" t="s">
        <v>1171</v>
      </c>
      <c r="C11" s="133" t="s">
        <v>387</v>
      </c>
      <c r="D11" s="178">
        <f>VLOOKUP('201.7'!A88,'201.7'!A44:N115,14,FALSE)</f>
        <v>186549.62948536803</v>
      </c>
    </row>
    <row r="12" spans="1:10" ht="54" thickTop="1" thickBot="1">
      <c r="A12" s="131" t="s">
        <v>994</v>
      </c>
      <c r="B12" s="132" t="s">
        <v>1174</v>
      </c>
      <c r="C12" s="133" t="s">
        <v>233</v>
      </c>
      <c r="D12" s="178">
        <f>VLOOKUP('201.8'!A88,'201.8'!A45:N116,14,FALSE)</f>
        <v>18518.914855768395</v>
      </c>
    </row>
    <row r="13" spans="1:10" ht="54" thickTop="1" thickBot="1">
      <c r="A13" s="131" t="s">
        <v>995</v>
      </c>
      <c r="B13" s="132" t="s">
        <v>1175</v>
      </c>
      <c r="C13" s="133" t="s">
        <v>233</v>
      </c>
      <c r="D13" s="178">
        <f>VLOOKUP('201.9'!A88,'201.9'!A46:N117,14,FALSE)</f>
        <v>18234.332771257799</v>
      </c>
    </row>
    <row r="14" spans="1:10" ht="54" thickTop="1" thickBot="1">
      <c r="A14" s="131" t="s">
        <v>996</v>
      </c>
      <c r="B14" s="132" t="s">
        <v>1176</v>
      </c>
      <c r="C14" s="133" t="s">
        <v>144</v>
      </c>
      <c r="D14" s="178">
        <f>VLOOKUP('201.10'!A88,'201.10'!A47:N118,14,FALSE)</f>
        <v>7636.8082479378545</v>
      </c>
    </row>
    <row r="15" spans="1:10" ht="54" thickTop="1" thickBot="1">
      <c r="A15" s="131" t="s">
        <v>997</v>
      </c>
      <c r="B15" s="132" t="s">
        <v>1177</v>
      </c>
      <c r="C15" s="133" t="s">
        <v>998</v>
      </c>
      <c r="D15" s="178">
        <f>VLOOKUP('201.11'!A88,'201.11'!A48:N119,14,FALSE)</f>
        <v>1583.5377565307795</v>
      </c>
    </row>
    <row r="16" spans="1:10" ht="54" thickTop="1" thickBot="1">
      <c r="A16" s="131" t="s">
        <v>999</v>
      </c>
      <c r="B16" s="132" t="s">
        <v>1178</v>
      </c>
      <c r="C16" s="133" t="s">
        <v>1845</v>
      </c>
      <c r="D16" s="178">
        <f>VLOOKUP('201.12'!A88,'201.12'!A49:N120,14,FALSE)</f>
        <v>125450.10702716725</v>
      </c>
    </row>
    <row r="17" spans="1:4" ht="64.5" thickTop="1" thickBot="1">
      <c r="A17" s="134" t="s">
        <v>1000</v>
      </c>
      <c r="B17" s="135" t="s">
        <v>1179</v>
      </c>
      <c r="C17" s="133" t="s">
        <v>1845</v>
      </c>
      <c r="D17" s="178">
        <f>VLOOKUP('201.13'!A88,'201.13'!A50:N121,14,FALSE)</f>
        <v>120615.88720322827</v>
      </c>
    </row>
    <row r="18" spans="1:4" ht="54" thickTop="1" thickBot="1">
      <c r="A18" s="131" t="s">
        <v>1001</v>
      </c>
      <c r="B18" s="132" t="s">
        <v>1180</v>
      </c>
      <c r="C18" s="133" t="s">
        <v>144</v>
      </c>
      <c r="D18" s="178">
        <f>VLOOKUP('201.14'!A88,'201.14'!A51:N122,14,FALSE)</f>
        <v>35269.685549416667</v>
      </c>
    </row>
    <row r="19" spans="1:4" ht="54" thickTop="1" thickBot="1">
      <c r="A19" s="131" t="s">
        <v>1002</v>
      </c>
      <c r="B19" s="132" t="s">
        <v>1181</v>
      </c>
      <c r="C19" s="133" t="s">
        <v>144</v>
      </c>
      <c r="D19" s="178">
        <f>VLOOKUP('201.15'!A88,'201.15'!A52:N123,14,FALSE)</f>
        <v>42888.618632259182</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105046.09078640649</v>
      </c>
    </row>
    <row r="22" spans="1:4" ht="54" thickTop="1" thickBot="1">
      <c r="A22" s="131" t="s">
        <v>1005</v>
      </c>
      <c r="B22" s="132" t="s">
        <v>1184</v>
      </c>
      <c r="C22" s="133" t="s">
        <v>1845</v>
      </c>
      <c r="D22" s="178">
        <f>VLOOKUP('201.18'!A88,'201.18'!A55:N126,14,FALSE)</f>
        <v>105046.09078640649</v>
      </c>
    </row>
    <row r="23" spans="1:4" ht="54" thickTop="1" thickBot="1">
      <c r="A23" s="131" t="s">
        <v>1006</v>
      </c>
      <c r="B23" s="132" t="s">
        <v>1185</v>
      </c>
      <c r="C23" s="133" t="s">
        <v>144</v>
      </c>
      <c r="D23" s="178">
        <f>VLOOKUP('201.19'!A88,'201.19'!A56:N127,14,FALSE)</f>
        <v>6310.9894594995212</v>
      </c>
    </row>
    <row r="24" spans="1:4" ht="54" thickTop="1" thickBot="1">
      <c r="A24" s="131" t="s">
        <v>1007</v>
      </c>
      <c r="B24" s="132" t="s">
        <v>1186</v>
      </c>
      <c r="C24" s="133" t="s">
        <v>144</v>
      </c>
      <c r="D24" s="178">
        <f>VLOOKUP('201.20'!A88,'201.20'!A57:N128,14,FALSE)</f>
        <v>1000.1410554003554</v>
      </c>
    </row>
    <row r="25" spans="1:4" ht="54" thickTop="1" thickBot="1">
      <c r="A25" s="131" t="s">
        <v>1008</v>
      </c>
      <c r="B25" s="132" t="s">
        <v>1187</v>
      </c>
      <c r="C25" s="133" t="s">
        <v>144</v>
      </c>
      <c r="D25" s="178">
        <f>VLOOKUP('201.21'!A88,'201.21'!A58:N129,14,FALSE)</f>
        <v>7449.1940959199146</v>
      </c>
    </row>
    <row r="26" spans="1:4" ht="54" thickTop="1" thickBot="1">
      <c r="A26" s="131" t="s">
        <v>1425</v>
      </c>
      <c r="B26" s="132" t="s">
        <v>1413</v>
      </c>
      <c r="C26" s="133" t="s">
        <v>1845</v>
      </c>
      <c r="D26" s="178">
        <f>VLOOKUP('203.1'!A88,'203.1'!A59:N130,14,FALSE)</f>
        <v>901844.08452637028</v>
      </c>
    </row>
    <row r="27" spans="1:4" ht="54" thickTop="1" thickBot="1">
      <c r="A27" s="131" t="s">
        <v>1426</v>
      </c>
      <c r="B27" s="132" t="s">
        <v>1417</v>
      </c>
      <c r="C27" s="133" t="s">
        <v>1845</v>
      </c>
      <c r="D27" s="178">
        <f>VLOOKUP('203.2'!A88,'203.2'!A60:N131,14,FALSE)</f>
        <v>1082245.7945970935</v>
      </c>
    </row>
    <row r="28" spans="1:4" ht="54" thickTop="1" thickBot="1">
      <c r="A28" s="131" t="s">
        <v>1427</v>
      </c>
      <c r="B28" s="132" t="s">
        <v>1418</v>
      </c>
      <c r="C28" s="133" t="s">
        <v>1845</v>
      </c>
      <c r="D28" s="178">
        <f>VLOOKUP('203.3'!A88,'203.3'!A61:N132,14,FALSE)</f>
        <v>1211104.1589333245</v>
      </c>
    </row>
    <row r="29" spans="1:4" ht="54" thickTop="1" thickBot="1">
      <c r="A29" s="131" t="s">
        <v>1428</v>
      </c>
      <c r="B29" s="132" t="s">
        <v>1419</v>
      </c>
      <c r="C29" s="133" t="s">
        <v>1845</v>
      </c>
      <c r="D29" s="178">
        <f>VLOOKUP('203.4'!A88,'203.4'!A62:N133,14,FALSE)</f>
        <v>541953.35566085123</v>
      </c>
    </row>
    <row r="30" spans="1:4" ht="54" thickTop="1" thickBot="1">
      <c r="A30" s="131" t="s">
        <v>1429</v>
      </c>
      <c r="B30" s="132" t="s">
        <v>1420</v>
      </c>
      <c r="C30" s="133" t="s">
        <v>1845</v>
      </c>
      <c r="D30" s="178">
        <f>VLOOKUP('203.5'!A88,'203.5'!A63:N134,14,FALSE)</f>
        <v>625824.74079750525</v>
      </c>
    </row>
    <row r="31" spans="1:4" ht="54" thickTop="1" thickBot="1">
      <c r="A31" s="131" t="s">
        <v>1430</v>
      </c>
      <c r="B31" s="132" t="s">
        <v>1421</v>
      </c>
      <c r="C31" s="133" t="s">
        <v>1845</v>
      </c>
      <c r="D31" s="178">
        <f>VLOOKUP('203.6'!A88,'203.6'!A64:N135,14,FALSE)</f>
        <v>679197.44042992126</v>
      </c>
    </row>
    <row r="32" spans="1:4" ht="54" thickTop="1" thickBot="1">
      <c r="A32" s="131" t="s">
        <v>1431</v>
      </c>
      <c r="B32" s="132" t="s">
        <v>1422</v>
      </c>
      <c r="C32" s="133" t="s">
        <v>1845</v>
      </c>
      <c r="D32" s="178">
        <f>VLOOKUP('203.7'!A88,'203.7'!A65:N136,14,FALSE)</f>
        <v>246775.63940830351</v>
      </c>
    </row>
    <row r="33" spans="1:4" ht="54" thickTop="1" thickBot="1">
      <c r="A33" s="131" t="s">
        <v>1432</v>
      </c>
      <c r="B33" s="132" t="s">
        <v>1871</v>
      </c>
      <c r="C33" s="133" t="s">
        <v>1845</v>
      </c>
      <c r="D33" s="178">
        <f>VLOOKUP('203.8'!A88,'203.8'!A66:N137,14,FALSE)</f>
        <v>362222.04743255454</v>
      </c>
    </row>
    <row r="34" spans="1:4" ht="54" thickTop="1" thickBot="1">
      <c r="A34" s="131" t="s">
        <v>1433</v>
      </c>
      <c r="B34" s="132" t="s">
        <v>1424</v>
      </c>
      <c r="C34" s="133" t="s">
        <v>1845</v>
      </c>
      <c r="D34" s="178">
        <f>VLOOKUP('203.9'!A88,'203.9'!A67:N138,14,FALSE)</f>
        <v>383788.51427199633</v>
      </c>
    </row>
    <row r="35" spans="1:4" ht="54" thickTop="1" thickBot="1">
      <c r="A35" s="131" t="s">
        <v>1434</v>
      </c>
      <c r="B35" s="132" t="s">
        <v>1414</v>
      </c>
      <c r="C35" s="133" t="s">
        <v>1845</v>
      </c>
      <c r="D35" s="178">
        <f>VLOOKUP('203.10'!A88,'203.10'!A68:N139,14,FALSE)</f>
        <v>194762.99076645949</v>
      </c>
    </row>
    <row r="36" spans="1:4" ht="54" thickTop="1" thickBot="1">
      <c r="A36" s="131" t="s">
        <v>1435</v>
      </c>
      <c r="B36" s="132" t="s">
        <v>1415</v>
      </c>
      <c r="C36" s="133" t="s">
        <v>1845</v>
      </c>
      <c r="D36" s="178">
        <f>VLOOKUP('203.11'!A88,'203.11'!A69:N140,14,FALSE)</f>
        <v>273995.59218029265</v>
      </c>
    </row>
    <row r="37" spans="1:4" ht="54" thickTop="1" thickBot="1">
      <c r="A37" s="131" t="s">
        <v>1436</v>
      </c>
      <c r="B37" s="216" t="s">
        <v>1416</v>
      </c>
      <c r="C37" s="133" t="s">
        <v>1845</v>
      </c>
      <c r="D37" s="178">
        <f>VLOOKUP('203.12'!A88,'203.12'!A70:N141,14,FALSE)</f>
        <v>285198.95157740533</v>
      </c>
    </row>
    <row r="38" spans="1:4" ht="54" thickTop="1" thickBot="1">
      <c r="A38" s="131" t="s">
        <v>1009</v>
      </c>
      <c r="B38" s="132" t="s">
        <v>1188</v>
      </c>
      <c r="C38" s="133" t="s">
        <v>387</v>
      </c>
      <c r="D38" s="178">
        <f>VLOOKUP('210.1.1'!A88,'210.1.1'!A71:N142,14,FALSE)</f>
        <v>11453.647028643709</v>
      </c>
    </row>
    <row r="39" spans="1:4" ht="54" thickTop="1" thickBot="1">
      <c r="A39" s="131" t="s">
        <v>1010</v>
      </c>
      <c r="B39" s="132" t="s">
        <v>1189</v>
      </c>
      <c r="C39" s="133" t="s">
        <v>387</v>
      </c>
      <c r="D39" s="178">
        <f>VLOOKUP('210.1.2'!A88,'210.1.2'!A72:N143,14,FALSE)</f>
        <v>4289.5357913022672</v>
      </c>
    </row>
    <row r="40" spans="1:4" ht="54" thickTop="1" thickBot="1">
      <c r="A40" s="131" t="s">
        <v>1011</v>
      </c>
      <c r="B40" s="132" t="s">
        <v>1190</v>
      </c>
      <c r="C40" s="133" t="s">
        <v>387</v>
      </c>
      <c r="D40" s="178">
        <f>VLOOKUP('210.2.1'!A90,'210.2.1'!A73:N144,14,FALSE)</f>
        <v>31032.981322723401</v>
      </c>
    </row>
    <row r="41" spans="1:4" ht="54" thickTop="1" thickBot="1">
      <c r="A41" s="131" t="s">
        <v>1012</v>
      </c>
      <c r="B41" s="132" t="s">
        <v>1191</v>
      </c>
      <c r="C41" s="133" t="s">
        <v>387</v>
      </c>
      <c r="D41" s="178">
        <f>VLOOKUP('210.2.2'!A88,'210.2.2'!A74:N145,14,FALSE)</f>
        <v>11453.647028643709</v>
      </c>
    </row>
    <row r="42" spans="1:4" ht="54" thickTop="1" thickBot="1">
      <c r="A42" s="131" t="s">
        <v>1013</v>
      </c>
      <c r="B42" s="132" t="s">
        <v>1192</v>
      </c>
      <c r="C42" s="133" t="s">
        <v>387</v>
      </c>
      <c r="D42" s="178">
        <f>VLOOKUP('210.2.3'!A91,'210.2.3'!A91:N146,14,FALSE)</f>
        <v>23868.870085381961</v>
      </c>
    </row>
    <row r="43" spans="1:4" ht="54" thickTop="1" thickBot="1">
      <c r="A43" s="131" t="s">
        <v>1014</v>
      </c>
      <c r="B43" s="132" t="s">
        <v>1193</v>
      </c>
      <c r="C43" s="133" t="s">
        <v>387</v>
      </c>
      <c r="D43" s="178">
        <f>VLOOKUP('210.2.4'!A88,'210.2.4'!A88:N147,14,FALSE)</f>
        <v>4289.5357913022672</v>
      </c>
    </row>
    <row r="44" spans="1:4" ht="54" thickTop="1" thickBot="1">
      <c r="A44" s="131" t="s">
        <v>1015</v>
      </c>
      <c r="B44" s="132" t="s">
        <v>1194</v>
      </c>
      <c r="C44" s="133" t="s">
        <v>387</v>
      </c>
      <c r="D44" s="178">
        <f>VLOOKUP('211.1'!A88,'211.1'!A88:N148,14,FALSE)</f>
        <v>9244.6383708871908</v>
      </c>
    </row>
    <row r="45" spans="1:4" ht="54" thickTop="1" thickBot="1">
      <c r="A45" s="131" t="s">
        <v>1016</v>
      </c>
      <c r="B45" s="132" t="s">
        <v>1195</v>
      </c>
      <c r="C45" s="133" t="s">
        <v>387</v>
      </c>
      <c r="D45" s="178">
        <f>VLOOKUP('220.1'!A88,'220.1'!A88:N149,14,FALSE)</f>
        <v>14593.774834537502</v>
      </c>
    </row>
    <row r="46" spans="1:4" ht="54" thickTop="1" thickBot="1">
      <c r="A46" s="131" t="s">
        <v>1017</v>
      </c>
      <c r="B46" s="132" t="s">
        <v>1196</v>
      </c>
      <c r="C46" s="133" t="s">
        <v>387</v>
      </c>
      <c r="D46" s="178">
        <f>VLOOKUP('221.1'!A88,'221.1'!A88:N150,14,FALSE)</f>
        <v>9527.3724407107184</v>
      </c>
    </row>
    <row r="47" spans="1:4" ht="54" thickTop="1" thickBot="1">
      <c r="A47" s="131" t="s">
        <v>1018</v>
      </c>
      <c r="B47" s="132" t="s">
        <v>1197</v>
      </c>
      <c r="C47" s="133" t="s">
        <v>387</v>
      </c>
      <c r="D47" s="178">
        <f>VLOOKUP('221.2'!A88,'221.2'!A88:N151,14,FALSE)</f>
        <v>5358.3845737548108</v>
      </c>
    </row>
    <row r="48" spans="1:4" ht="64.5" thickTop="1" thickBot="1">
      <c r="A48" s="131" t="s">
        <v>1441</v>
      </c>
      <c r="B48" s="132" t="s">
        <v>1438</v>
      </c>
      <c r="C48" s="133" t="s">
        <v>233</v>
      </c>
      <c r="D48" s="178">
        <f>VLOOKUP('223.1'!A88,'223.1'!A88:N152,14,FALSE)</f>
        <v>8425.9784892105654</v>
      </c>
    </row>
    <row r="49" spans="1:4" ht="54" thickTop="1" thickBot="1">
      <c r="A49" s="131" t="s">
        <v>1442</v>
      </c>
      <c r="B49" s="132" t="s">
        <v>1439</v>
      </c>
      <c r="C49" s="133" t="s">
        <v>233</v>
      </c>
      <c r="D49" s="178">
        <f>VLOOKUP('223.2'!A88,'223.2'!A88:N153,14,FALSE)</f>
        <v>9781.0713533515227</v>
      </c>
    </row>
    <row r="50" spans="1:4" ht="54" thickTop="1" thickBot="1">
      <c r="A50" s="131" t="s">
        <v>1443</v>
      </c>
      <c r="B50" s="132" t="s">
        <v>1440</v>
      </c>
      <c r="C50" s="133" t="s">
        <v>387</v>
      </c>
      <c r="D50" s="178">
        <f>VLOOKUP('223.3.1'!A88,'223.3.1'!A88:N154,14,FALSE)</f>
        <v>54058</v>
      </c>
    </row>
    <row r="51" spans="1:4" ht="64.5" thickTop="1" thickBot="1">
      <c r="A51" s="131" t="s">
        <v>1444</v>
      </c>
      <c r="B51" s="132" t="s">
        <v>1446</v>
      </c>
      <c r="C51" s="133" t="s">
        <v>387</v>
      </c>
      <c r="D51" s="178">
        <f>VLOOKUP('223.3.2'!A88,'223.3.2'!A88:N155,14,FALSE)</f>
        <v>84632.721756859421</v>
      </c>
    </row>
    <row r="52" spans="1:4" ht="54" thickTop="1" thickBot="1">
      <c r="A52" s="131" t="s">
        <v>1445</v>
      </c>
      <c r="B52" s="132" t="s">
        <v>1447</v>
      </c>
      <c r="C52" s="133" t="s">
        <v>387</v>
      </c>
      <c r="D52" s="178">
        <f>VLOOKUP('223.3.3'!A88,'223.3.3'!A88:N156,14,FALSE)</f>
        <v>93359.516815646377</v>
      </c>
    </row>
    <row r="53" spans="1:4" ht="54" thickTop="1" thickBot="1">
      <c r="A53" s="137" t="s">
        <v>1019</v>
      </c>
      <c r="B53" s="138" t="s">
        <v>1956</v>
      </c>
      <c r="C53" s="133" t="s">
        <v>233</v>
      </c>
      <c r="D53" s="178">
        <f>VLOOKUP('230.1'!A88,'230.1'!A88:N157,14,FALSE)</f>
        <v>3235.996546054731</v>
      </c>
    </row>
    <row r="54" spans="1:4" ht="54" thickTop="1" thickBot="1">
      <c r="A54" s="137" t="s">
        <v>1020</v>
      </c>
      <c r="B54" s="138" t="s">
        <v>1198</v>
      </c>
      <c r="C54" s="133" t="s">
        <v>233</v>
      </c>
      <c r="D54" s="178">
        <f>VLOOKUP('231.1'!A88,'231.1'!A88:N159,14,FALSE)</f>
        <v>8796.3957569905597</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14831.898481493845</v>
      </c>
    </row>
    <row r="57" spans="1:4" ht="54" thickTop="1" thickBot="1">
      <c r="A57" s="137" t="s">
        <v>1451</v>
      </c>
      <c r="B57" s="138" t="s">
        <v>1452</v>
      </c>
      <c r="C57" s="133" t="s">
        <v>233</v>
      </c>
      <c r="D57" s="178">
        <f>VLOOKUP('233.10'!A88,'233.10'!A88:N162,14,FALSE)</f>
        <v>20725.548560244781</v>
      </c>
    </row>
    <row r="58" spans="1:4" ht="54" thickTop="1" thickBot="1">
      <c r="A58" s="137" t="s">
        <v>1022</v>
      </c>
      <c r="B58" s="138" t="s">
        <v>1453</v>
      </c>
      <c r="C58" s="133" t="s">
        <v>233</v>
      </c>
      <c r="D58" s="178">
        <f>VLOOKUP('234.1'!A88,'234.1'!A88:N163,14,FALSE)</f>
        <v>1076.4089390522736</v>
      </c>
    </row>
    <row r="59" spans="1:4" ht="54" thickTop="1" thickBot="1">
      <c r="A59" s="137" t="s">
        <v>1456</v>
      </c>
      <c r="B59" s="138" t="s">
        <v>1457</v>
      </c>
      <c r="C59" s="133" t="s">
        <v>387</v>
      </c>
      <c r="D59" s="178">
        <f>VLOOKUP('235.1'!A88,'235.1'!A88:N164,14,FALSE)</f>
        <v>69407.249959386827</v>
      </c>
    </row>
    <row r="60" spans="1:4" ht="54" thickTop="1" thickBot="1">
      <c r="A60" s="139" t="s">
        <v>1458</v>
      </c>
      <c r="B60" s="138" t="s">
        <v>1459</v>
      </c>
      <c r="C60" s="133" t="s">
        <v>387</v>
      </c>
      <c r="D60" s="178">
        <f>VLOOKUP('235.10'!A88,'235.10'!A88:N165,14,FALSE)</f>
        <v>18186.649412489849</v>
      </c>
    </row>
    <row r="61" spans="1:4" ht="54" thickTop="1" thickBot="1">
      <c r="A61" s="139" t="s">
        <v>1460</v>
      </c>
      <c r="B61" s="138" t="s">
        <v>1461</v>
      </c>
      <c r="C61" s="133" t="s">
        <v>377</v>
      </c>
      <c r="D61" s="178">
        <f>VLOOKUP('235.11'!A88,'235.11'!A88:N166,14,FALSE)</f>
        <v>640.25750683621209</v>
      </c>
    </row>
    <row r="62" spans="1:4" ht="54" thickTop="1" thickBot="1">
      <c r="A62" s="139" t="s">
        <v>1462</v>
      </c>
      <c r="B62" s="138" t="s">
        <v>1873</v>
      </c>
      <c r="C62" s="133" t="s">
        <v>387</v>
      </c>
      <c r="D62" s="178">
        <f>VLOOKUP('236.1'!A88,'236.1'!A88:N167,14,FALSE)</f>
        <v>111481.31469433791</v>
      </c>
    </row>
    <row r="63" spans="1:4" ht="54" thickTop="1" thickBot="1">
      <c r="A63" s="139" t="s">
        <v>1465</v>
      </c>
      <c r="B63" s="138" t="s">
        <v>1874</v>
      </c>
      <c r="C63" s="133" t="s">
        <v>387</v>
      </c>
      <c r="D63" s="178">
        <f>VLOOKUP('236.10'!A87,'236.10'!A87:N168,14,FALSE)</f>
        <v>18186.649412489849</v>
      </c>
    </row>
    <row r="64" spans="1:4" ht="54" thickTop="1" thickBot="1">
      <c r="A64" s="139" t="s">
        <v>1466</v>
      </c>
      <c r="B64" s="140" t="s">
        <v>1467</v>
      </c>
      <c r="C64" s="174" t="s">
        <v>377</v>
      </c>
      <c r="D64" s="178">
        <f>VLOOKUP('236.11'!A88,'236.11'!A88:N169,14,FALSE)</f>
        <v>1166.1833160231008</v>
      </c>
    </row>
    <row r="65" spans="1:4" ht="54" thickTop="1" thickBot="1">
      <c r="A65" s="137" t="s">
        <v>1023</v>
      </c>
      <c r="B65" s="138" t="s">
        <v>1199</v>
      </c>
      <c r="C65" s="133" t="s">
        <v>233</v>
      </c>
      <c r="D65" s="178">
        <f>VLOOKUP('310.1'!A87,'310.1'!A87:N170,14,FALSE)</f>
        <v>1206.0529056607893</v>
      </c>
    </row>
    <row r="66" spans="1:4" ht="54" thickTop="1" thickBot="1">
      <c r="A66" s="137" t="s">
        <v>1024</v>
      </c>
      <c r="B66" s="138" t="s">
        <v>1200</v>
      </c>
      <c r="C66" s="133" t="s">
        <v>387</v>
      </c>
      <c r="D66" s="178">
        <f>VLOOKUP('311.1'!A87,'311.1'!A87:N171,14,FALSE)</f>
        <v>54331.000701170633</v>
      </c>
    </row>
    <row r="67" spans="1:4" ht="54" thickTop="1" thickBot="1">
      <c r="A67" s="137" t="s">
        <v>1025</v>
      </c>
      <c r="B67" s="138" t="s">
        <v>1201</v>
      </c>
      <c r="C67" s="133" t="s">
        <v>998</v>
      </c>
      <c r="D67" s="178">
        <f>VLOOKUP('312.1'!A88,'312.1'!A88:N172,14,FALSE)</f>
        <v>7367.6081855377133</v>
      </c>
    </row>
    <row r="68" spans="1:4" ht="54" thickTop="1" thickBot="1">
      <c r="A68" s="137" t="s">
        <v>1026</v>
      </c>
      <c r="B68" s="138" t="s">
        <v>1202</v>
      </c>
      <c r="C68" s="133" t="s">
        <v>998</v>
      </c>
      <c r="D68" s="178">
        <f>VLOOKUP('312.2'!A88,'312.2'!A88:N173,14,FALSE)</f>
        <v>5143.0677203546238</v>
      </c>
    </row>
    <row r="69" spans="1:4" ht="54" thickTop="1" thickBot="1">
      <c r="A69" s="137" t="s">
        <v>1027</v>
      </c>
      <c r="B69" s="138" t="s">
        <v>1203</v>
      </c>
      <c r="C69" s="133" t="s">
        <v>1464</v>
      </c>
      <c r="D69" s="178">
        <f>VLOOKUP('312.3'!A87,'312.3'!A87:N174,14,FALSE)</f>
        <v>1946.0728098292345</v>
      </c>
    </row>
    <row r="70" spans="1:4" ht="54" thickTop="1" thickBot="1">
      <c r="A70" s="137" t="s">
        <v>1028</v>
      </c>
      <c r="B70" s="138" t="s">
        <v>1204</v>
      </c>
      <c r="C70" s="133" t="s">
        <v>387</v>
      </c>
      <c r="D70" s="179">
        <f>VLOOKUP('312.4'!A88,'312.4'!A88:N175,14,FALSE)</f>
        <v>54322.627717734562</v>
      </c>
    </row>
    <row r="71" spans="1:4" ht="54" thickTop="1" thickBot="1">
      <c r="A71" s="137" t="s">
        <v>1029</v>
      </c>
      <c r="B71" s="138" t="s">
        <v>1469</v>
      </c>
      <c r="C71" s="133" t="s">
        <v>387</v>
      </c>
      <c r="D71" s="179">
        <f>VLOOKUP('320.1'!A88,'320.1'!A88:N176,14,FALSE)</f>
        <v>64818.87114688757</v>
      </c>
    </row>
    <row r="72" spans="1:4" ht="54" thickTop="1" thickBot="1">
      <c r="A72" s="137" t="s">
        <v>1030</v>
      </c>
      <c r="B72" s="138" t="s">
        <v>1470</v>
      </c>
      <c r="C72" s="133" t="s">
        <v>387</v>
      </c>
      <c r="D72" s="179">
        <f>VLOOKUP('320.2'!A88,'320.2'!A88:N177,14,FALSE)</f>
        <v>79208.815575369314</v>
      </c>
    </row>
    <row r="73" spans="1:4" ht="54" thickTop="1" thickBot="1">
      <c r="A73" s="137" t="s">
        <v>1473</v>
      </c>
      <c r="B73" s="138" t="s">
        <v>1474</v>
      </c>
      <c r="C73" s="133" t="s">
        <v>387</v>
      </c>
      <c r="D73" s="179">
        <f>VLOOKUP('320.3'!A88,'320.3'!A88:N178,14,FALSE)</f>
        <v>85469.245674573263</v>
      </c>
    </row>
    <row r="74" spans="1:4" ht="54" thickTop="1" thickBot="1">
      <c r="A74" s="137" t="s">
        <v>1475</v>
      </c>
      <c r="B74" s="138" t="s">
        <v>1476</v>
      </c>
      <c r="C74" s="133" t="s">
        <v>387</v>
      </c>
      <c r="D74" s="179">
        <f>VLOOKUP('320.4'!A88,'320.4'!A88:N179,14,FALSE)</f>
        <v>83586.271850359612</v>
      </c>
    </row>
    <row r="75" spans="1:4" ht="54" thickTop="1" thickBot="1">
      <c r="A75" s="137" t="s">
        <v>1477</v>
      </c>
      <c r="B75" s="138" t="s">
        <v>1478</v>
      </c>
      <c r="C75" s="133" t="s">
        <v>387</v>
      </c>
      <c r="D75" s="179">
        <f>VLOOKUP('320.5'!A88,'320.5'!A88:N180,14,FALSE)</f>
        <v>97976.216278841341</v>
      </c>
    </row>
    <row r="76" spans="1:4" ht="54" thickTop="1" thickBot="1">
      <c r="A76" s="137" t="s">
        <v>1479</v>
      </c>
      <c r="B76" s="138" t="s">
        <v>1480</v>
      </c>
      <c r="C76" s="133" t="s">
        <v>387</v>
      </c>
      <c r="D76" s="179">
        <f>VLOOKUP('320.6'!A88,'320.6'!A88:N181,14,FALSE)</f>
        <v>104236.64637804531</v>
      </c>
    </row>
    <row r="77" spans="1:4" ht="54" thickTop="1" thickBot="1">
      <c r="A77" s="137" t="s">
        <v>1031</v>
      </c>
      <c r="B77" s="138" t="s">
        <v>1481</v>
      </c>
      <c r="C77" s="133" t="s">
        <v>387</v>
      </c>
      <c r="D77" s="179">
        <f>VLOOKUP('330.1'!A88,'330.1'!A88:N182,14,FALSE)</f>
        <v>113807.62155867377</v>
      </c>
    </row>
    <row r="78" spans="1:4" ht="54" thickTop="1" thickBot="1">
      <c r="A78" s="139" t="s">
        <v>1032</v>
      </c>
      <c r="B78" s="138" t="s">
        <v>1482</v>
      </c>
      <c r="C78" s="133" t="s">
        <v>387</v>
      </c>
      <c r="D78" s="179">
        <f>VLOOKUP('330.2'!A88,'330.1'!A88:N183,14,FALSE)</f>
        <v>113807.62155867377</v>
      </c>
    </row>
    <row r="79" spans="1:4" ht="54" thickTop="1" thickBot="1">
      <c r="A79" s="139" t="s">
        <v>1483</v>
      </c>
      <c r="B79" s="140" t="s">
        <v>1484</v>
      </c>
      <c r="C79" s="133" t="s">
        <v>387</v>
      </c>
      <c r="D79" s="179">
        <f>VLOOKUP('330.3'!A88,'330.3'!A88:N184,14,FALSE)</f>
        <v>112165.91360516651</v>
      </c>
    </row>
    <row r="80" spans="1:4" ht="54" thickTop="1" thickBot="1">
      <c r="A80" s="139" t="s">
        <v>1485</v>
      </c>
      <c r="B80" s="140" t="s">
        <v>1486</v>
      </c>
      <c r="C80" s="133" t="s">
        <v>387</v>
      </c>
      <c r="D80" s="179">
        <f>VLOOKUP('330.4'!A88,'330.4'!A88:N185,14,FALSE)</f>
        <v>132575.02226214582</v>
      </c>
    </row>
    <row r="81" spans="1:4" ht="54" thickTop="1" thickBot="1">
      <c r="A81" s="139" t="s">
        <v>1487</v>
      </c>
      <c r="B81" s="140" t="s">
        <v>1488</v>
      </c>
      <c r="C81" s="133" t="s">
        <v>387</v>
      </c>
      <c r="D81" s="179">
        <f>VLOOKUP('330.5'!A88,'330.5'!A88:N186,14,FALSE)</f>
        <v>130933.31430863857</v>
      </c>
    </row>
    <row r="82" spans="1:4" ht="54" thickTop="1" thickBot="1">
      <c r="A82" s="139" t="s">
        <v>1489</v>
      </c>
      <c r="B82" s="140" t="s">
        <v>1490</v>
      </c>
      <c r="C82" s="133" t="s">
        <v>387</v>
      </c>
      <c r="D82" s="179">
        <f>VLOOKUP('330.6'!A88,'330.6'!A88:N187,14,FALSE)</f>
        <v>130933.31430863857</v>
      </c>
    </row>
    <row r="83" spans="1:4" ht="54" thickTop="1" thickBot="1">
      <c r="A83" s="137" t="s">
        <v>1033</v>
      </c>
      <c r="B83" s="138" t="s">
        <v>1491</v>
      </c>
      <c r="C83" s="133" t="s">
        <v>387</v>
      </c>
      <c r="D83" s="179">
        <f>VLOOKUP('340.1'!A88,'340.1'!A88:N188,14,FALSE)</f>
        <v>113338.82686864634</v>
      </c>
    </row>
    <row r="84" spans="1:4" ht="54" thickTop="1" thickBot="1">
      <c r="A84" s="137" t="s">
        <v>1034</v>
      </c>
      <c r="B84" s="138" t="s">
        <v>1492</v>
      </c>
      <c r="C84" s="133" t="s">
        <v>387</v>
      </c>
      <c r="D84" s="179">
        <f>VLOOKUP('340.2'!A88,'340.2'!A88:N190,14,FALSE)</f>
        <v>111760.26152873553</v>
      </c>
    </row>
    <row r="85" spans="1:4" ht="54" thickTop="1" thickBot="1">
      <c r="A85" s="137" t="s">
        <v>1035</v>
      </c>
      <c r="B85" s="138" t="s">
        <v>1493</v>
      </c>
      <c r="C85" s="133" t="s">
        <v>387</v>
      </c>
      <c r="D85" s="179">
        <f>VLOOKUP('340.3'!A88,'340.3'!A88:N191,14,FALSE)</f>
        <v>111760.26152873553</v>
      </c>
    </row>
    <row r="86" spans="1:4" ht="54" thickTop="1" thickBot="1">
      <c r="A86" s="137" t="s">
        <v>1494</v>
      </c>
      <c r="B86" s="138" t="s">
        <v>2021</v>
      </c>
      <c r="C86" s="133" t="s">
        <v>387</v>
      </c>
      <c r="D86" s="179">
        <f>VLOOKUP('350.1'!A88,'350.1'!A88:N192,14,FALSE)</f>
        <v>168250.32230229149</v>
      </c>
    </row>
    <row r="87" spans="1:4" ht="54" thickTop="1" thickBot="1">
      <c r="A87" s="195" t="s">
        <v>1495</v>
      </c>
      <c r="B87" s="138" t="s">
        <v>2022</v>
      </c>
      <c r="C87" s="133" t="s">
        <v>387</v>
      </c>
      <c r="D87" s="179">
        <f>VLOOKUP('350.2'!A88,'350.2'!A88:N193,14,FALSE)</f>
        <v>166608.61434878423</v>
      </c>
    </row>
    <row r="88" spans="1:4" ht="54" thickTop="1" thickBot="1">
      <c r="A88" s="139" t="s">
        <v>1496</v>
      </c>
      <c r="B88" s="140" t="s">
        <v>1497</v>
      </c>
      <c r="C88" s="133" t="s">
        <v>387</v>
      </c>
      <c r="D88" s="179">
        <f>VLOOKUP('350.3'!A88,'350.3'!A88:N194,14,FALSE)</f>
        <v>168250.32230229149</v>
      </c>
    </row>
    <row r="89" spans="1:4" ht="54" thickTop="1" thickBot="1">
      <c r="A89" s="137" t="s">
        <v>1498</v>
      </c>
      <c r="B89" s="138" t="s">
        <v>1499</v>
      </c>
      <c r="C89" s="133" t="s">
        <v>387</v>
      </c>
      <c r="D89" s="179">
        <f>VLOOKUP('350.4'!A88,'350.4'!A88:N195,14,FALSE)</f>
        <v>166608.61434878423</v>
      </c>
    </row>
    <row r="90" spans="1:4" ht="54" thickTop="1" thickBot="1">
      <c r="A90" s="139" t="s">
        <v>1500</v>
      </c>
      <c r="B90" s="140" t="s">
        <v>1501</v>
      </c>
      <c r="C90" s="133" t="s">
        <v>387</v>
      </c>
      <c r="D90" s="179">
        <f>VLOOKUP('350.10'!A88,'350.10'!A88:N196,14,FALSE)</f>
        <v>110627.14668703241</v>
      </c>
    </row>
    <row r="91" spans="1:4" ht="54" thickTop="1" thickBot="1">
      <c r="A91" s="139" t="s">
        <v>1502</v>
      </c>
      <c r="B91" s="140" t="s">
        <v>1503</v>
      </c>
      <c r="C91" s="133" t="s">
        <v>387</v>
      </c>
      <c r="D91" s="179">
        <f>VLOOKUP('350.11'!A88,'350.11'!A88:N197,14,FALSE)</f>
        <v>108985.43873352515</v>
      </c>
    </row>
    <row r="92" spans="1:4" ht="54" thickTop="1" thickBot="1">
      <c r="A92" s="139" t="s">
        <v>1504</v>
      </c>
      <c r="B92" s="140" t="s">
        <v>1505</v>
      </c>
      <c r="C92" s="133" t="s">
        <v>387</v>
      </c>
      <c r="D92" s="179">
        <f>VLOOKUP('350.12'!A88,'350.12'!A88:N198,14,FALSE)</f>
        <v>110627.14668703241</v>
      </c>
    </row>
    <row r="93" spans="1:4" ht="54" thickTop="1" thickBot="1">
      <c r="A93" s="139" t="s">
        <v>1506</v>
      </c>
      <c r="B93" s="140" t="s">
        <v>1507</v>
      </c>
      <c r="C93" s="133" t="s">
        <v>387</v>
      </c>
      <c r="D93" s="179">
        <f>VLOOKUP('350.13'!A88,'350.13'!A88:N199,14,FALSE)</f>
        <v>108985.43873352515</v>
      </c>
    </row>
    <row r="94" spans="1:4" ht="54" thickTop="1" thickBot="1">
      <c r="A94" s="137" t="s">
        <v>1508</v>
      </c>
      <c r="B94" s="138" t="s">
        <v>1509</v>
      </c>
      <c r="C94" s="133" t="s">
        <v>998</v>
      </c>
      <c r="D94" s="179">
        <f>VLOOKUP('350.14'!A88,'350.14'!A88:N200,14,FALSE)</f>
        <v>640.25750683621209</v>
      </c>
    </row>
    <row r="95" spans="1:4" ht="54" thickTop="1" thickBot="1">
      <c r="A95" s="139" t="s">
        <v>1510</v>
      </c>
      <c r="B95" s="140" t="s">
        <v>1511</v>
      </c>
      <c r="C95" s="133" t="s">
        <v>387</v>
      </c>
      <c r="D95" s="179">
        <f>VLOOKUP('351.1'!A88,'351.1'!A88:N201,14,FALSE)</f>
        <v>166608.61434878423</v>
      </c>
    </row>
    <row r="96" spans="1:4" ht="54" thickTop="1" thickBot="1">
      <c r="A96" s="139" t="s">
        <v>1512</v>
      </c>
      <c r="B96" s="140" t="s">
        <v>1513</v>
      </c>
      <c r="C96" s="133" t="s">
        <v>387</v>
      </c>
      <c r="D96" s="179">
        <f>VLOOKUP('351.2'!A88,'351.2'!A88:N202,14,FALSE)</f>
        <v>166608.61434878423</v>
      </c>
    </row>
    <row r="97" spans="1:4" ht="54" thickTop="1" thickBot="1">
      <c r="A97" s="139" t="s">
        <v>1514</v>
      </c>
      <c r="B97" s="140" t="s">
        <v>1515</v>
      </c>
      <c r="C97" s="133" t="s">
        <v>387</v>
      </c>
      <c r="D97" s="179">
        <f>VLOOKUP('351.10'!A88,'351.10'!A88:N203,14,FALSE)</f>
        <v>108985.43873352515</v>
      </c>
    </row>
    <row r="98" spans="1:4" ht="54" thickTop="1" thickBot="1">
      <c r="A98" s="139" t="s">
        <v>1516</v>
      </c>
      <c r="B98" s="140" t="s">
        <v>1517</v>
      </c>
      <c r="C98" s="133" t="s">
        <v>387</v>
      </c>
      <c r="D98" s="179">
        <f>VLOOKUP('351.11'!A88,'351.11'!A88:N204,14,FALSE)</f>
        <v>108985.43873352515</v>
      </c>
    </row>
    <row r="99" spans="1:4" ht="54" thickTop="1" thickBot="1">
      <c r="A99" s="139" t="s">
        <v>1518</v>
      </c>
      <c r="B99" s="140" t="s">
        <v>1519</v>
      </c>
      <c r="C99" s="133" t="s">
        <v>998</v>
      </c>
      <c r="D99" s="179">
        <f>VLOOKUP('351.12'!A88,'351.12'!A88:N205,14,FALSE)</f>
        <v>640.25750683621209</v>
      </c>
    </row>
    <row r="100" spans="1:4" ht="54" thickTop="1" thickBot="1">
      <c r="A100" s="139" t="s">
        <v>1522</v>
      </c>
      <c r="B100" s="140" t="s">
        <v>1520</v>
      </c>
      <c r="C100" s="133" t="s">
        <v>998</v>
      </c>
      <c r="D100" s="179">
        <f>VLOOKUP('410.1'!A88,'410.1'!A88:N206,14,FALSE)</f>
        <v>2150.3406197126264</v>
      </c>
    </row>
    <row r="101" spans="1:4" ht="54" thickTop="1" thickBot="1">
      <c r="A101" s="139" t="s">
        <v>1523</v>
      </c>
      <c r="B101" s="140" t="s">
        <v>1521</v>
      </c>
      <c r="C101" s="133" t="s">
        <v>998</v>
      </c>
      <c r="D101" s="179">
        <f>VLOOKUP('410.2'!A88,'410.2'!A88:N207,14,FALSE)</f>
        <v>2132.8818325431052</v>
      </c>
    </row>
    <row r="102" spans="1:4" ht="54" thickTop="1" thickBot="1">
      <c r="A102" s="139" t="s">
        <v>1525</v>
      </c>
      <c r="B102" s="140" t="s">
        <v>1524</v>
      </c>
      <c r="C102" s="133" t="s">
        <v>377</v>
      </c>
      <c r="D102" s="179">
        <f>VLOOKUP('410.3'!A88,'410.3'!A88:N208,14,FALSE)</f>
        <v>2115.423045373585</v>
      </c>
    </row>
    <row r="103" spans="1:4" ht="54" thickTop="1" thickBot="1">
      <c r="A103" s="139" t="s">
        <v>1527</v>
      </c>
      <c r="B103" s="140" t="s">
        <v>1526</v>
      </c>
      <c r="C103" s="133" t="s">
        <v>1464</v>
      </c>
      <c r="D103" s="179">
        <f>VLOOKUP('411.1'!A88,'411.1'!A88:N209,14,FALSE)</f>
        <v>2525.7045438573205</v>
      </c>
    </row>
    <row r="104" spans="1:4" ht="54" thickTop="1" thickBot="1">
      <c r="A104" s="137" t="s">
        <v>1036</v>
      </c>
      <c r="B104" s="138" t="s">
        <v>1958</v>
      </c>
      <c r="C104" s="133" t="s">
        <v>1464</v>
      </c>
      <c r="D104" s="179">
        <f>VLOOKUP('411.2'!A88,'411.2'!A88:N210,14,FALSE)</f>
        <v>3014.5505846038977</v>
      </c>
    </row>
    <row r="105" spans="1:4" ht="54" thickTop="1" thickBot="1">
      <c r="A105" s="137" t="s">
        <v>1037</v>
      </c>
      <c r="B105" s="138" t="s">
        <v>2054</v>
      </c>
      <c r="C105" s="133" t="s">
        <v>1464</v>
      </c>
      <c r="D105" s="179">
        <f>VLOOKUP('411.3'!A88,'411.3'!A88:N211,14,FALSE)</f>
        <v>2691.563021967766</v>
      </c>
    </row>
    <row r="106" spans="1:4" ht="54" thickTop="1" thickBot="1">
      <c r="A106" s="137" t="s">
        <v>1528</v>
      </c>
      <c r="B106" s="138" t="s">
        <v>2055</v>
      </c>
      <c r="C106" s="133" t="s">
        <v>1464</v>
      </c>
      <c r="D106" s="179">
        <f>VLOOKUP('411.4'!A88,'411.4'!A88:N212,14,FALSE)</f>
        <v>2471.8732834179646</v>
      </c>
    </row>
    <row r="107" spans="1:4" ht="54" thickTop="1" thickBot="1">
      <c r="A107" s="137" t="s">
        <v>1535</v>
      </c>
      <c r="B107" s="191" t="s">
        <v>1606</v>
      </c>
      <c r="C107" s="133" t="s">
        <v>998</v>
      </c>
      <c r="D107" s="179">
        <f>VLOOKUP('413.1'!A88,'413.1'!A88:N213,14,FALSE)</f>
        <v>2909.7978615867742</v>
      </c>
    </row>
    <row r="108" spans="1:4" ht="54" thickTop="1" thickBot="1">
      <c r="A108" s="137" t="s">
        <v>1537</v>
      </c>
      <c r="B108" s="138" t="s">
        <v>1607</v>
      </c>
      <c r="C108" s="133" t="s">
        <v>998</v>
      </c>
      <c r="D108" s="179">
        <f>VLOOKUP('413.2'!A88,'413.2'!A88:N214,14,FALSE)</f>
        <v>3490.3025349733357</v>
      </c>
    </row>
    <row r="109" spans="1:4" ht="54" thickTop="1" thickBot="1">
      <c r="A109" s="137" t="s">
        <v>1539</v>
      </c>
      <c r="B109" s="138" t="s">
        <v>1608</v>
      </c>
      <c r="C109" s="133" t="s">
        <v>998</v>
      </c>
      <c r="D109" s="179">
        <f>VLOOKUP('413.3'!A88,'413.3'!A88:N215,14,FALSE)</f>
        <v>3619.7885398139474</v>
      </c>
    </row>
    <row r="110" spans="1:4" ht="54" thickTop="1" thickBot="1">
      <c r="A110" s="137" t="s">
        <v>1038</v>
      </c>
      <c r="B110" s="138" t="s">
        <v>1205</v>
      </c>
      <c r="C110" s="133" t="s">
        <v>998</v>
      </c>
      <c r="D110" s="179">
        <f>VLOOKUP('414.1'!A88,'414.1'!A88:N216,14,FALSE)</f>
        <v>3656.1610130837826</v>
      </c>
    </row>
    <row r="111" spans="1:4" ht="54" thickTop="1" thickBot="1">
      <c r="A111" s="137" t="s">
        <v>1039</v>
      </c>
      <c r="B111" s="138" t="s">
        <v>1959</v>
      </c>
      <c r="C111" s="133" t="s">
        <v>998</v>
      </c>
      <c r="D111" s="179">
        <f>VLOOKUP('414.2'!A88,'414.2'!A88:N217,14,FALSE)</f>
        <v>3656.1610130837826</v>
      </c>
    </row>
    <row r="112" spans="1:4" ht="54" thickTop="1" thickBot="1">
      <c r="A112" s="137" t="s">
        <v>1040</v>
      </c>
      <c r="B112" s="138" t="s">
        <v>1960</v>
      </c>
      <c r="C112" s="133" t="s">
        <v>998</v>
      </c>
      <c r="D112" s="179">
        <f>VLOOKUP('414.3'!A88,'414.3'!A88:N218,14,FALSE)</f>
        <v>3656.1610130837826</v>
      </c>
    </row>
    <row r="113" spans="1:4" ht="54" thickTop="1" thickBot="1">
      <c r="A113" s="137" t="s">
        <v>1041</v>
      </c>
      <c r="B113" s="138" t="s">
        <v>1206</v>
      </c>
      <c r="C113" s="133" t="s">
        <v>998</v>
      </c>
      <c r="D113" s="179">
        <f>VLOOKUP('414.4'!A88,'414.4'!A88:N219,14,FALSE)</f>
        <v>3500.4868274888895</v>
      </c>
    </row>
    <row r="114" spans="1:4" ht="54" thickTop="1" thickBot="1">
      <c r="A114" s="137" t="s">
        <v>1042</v>
      </c>
      <c r="B114" s="138" t="s">
        <v>1207</v>
      </c>
      <c r="C114" s="133" t="s">
        <v>998</v>
      </c>
      <c r="D114" s="179">
        <f>VLOOKUP('414.5'!A88,'414.5'!A88:N220,14,FALSE)</f>
        <v>3352.0871365479638</v>
      </c>
    </row>
    <row r="115" spans="1:4" ht="54" thickTop="1" thickBot="1">
      <c r="A115" s="137" t="s">
        <v>1546</v>
      </c>
      <c r="B115" s="138" t="s">
        <v>2056</v>
      </c>
      <c r="C115" s="133" t="s">
        <v>998</v>
      </c>
      <c r="D115" s="179">
        <f>VLOOKUP('414.6'!A88,'414.6'!A88:N221,14,FALSE)</f>
        <v>4096.9953891141786</v>
      </c>
    </row>
    <row r="116" spans="1:4" ht="54" thickTop="1" thickBot="1">
      <c r="A116" s="137" t="s">
        <v>1043</v>
      </c>
      <c r="B116" s="138" t="s">
        <v>1961</v>
      </c>
      <c r="C116" s="133" t="s">
        <v>1464</v>
      </c>
      <c r="D116" s="179">
        <f>VLOOKUP('415.1'!A88,'415.1'!A88:N222,14,FALSE)</f>
        <v>3656.1610130837826</v>
      </c>
    </row>
    <row r="117" spans="1:4" ht="54" thickTop="1" thickBot="1">
      <c r="A117" s="137" t="s">
        <v>1044</v>
      </c>
      <c r="B117" s="138" t="s">
        <v>2058</v>
      </c>
      <c r="C117" s="133" t="s">
        <v>233</v>
      </c>
      <c r="D117" s="179">
        <f>VLOOKUP('420.1'!A87,'420.1'!A87:N223,14,FALSE)</f>
        <v>2998.5358051237536</v>
      </c>
    </row>
    <row r="118" spans="1:4" ht="54" thickTop="1" thickBot="1">
      <c r="A118" s="137" t="s">
        <v>1045</v>
      </c>
      <c r="B118" s="138" t="s">
        <v>2057</v>
      </c>
      <c r="C118" s="142" t="s">
        <v>233</v>
      </c>
      <c r="D118" s="179">
        <f>VLOOKUP('420.2 '!A88,'420.2 '!A59:N107,14,FALSE)</f>
        <v>2918.5163639301172</v>
      </c>
    </row>
    <row r="119" spans="1:4" ht="54" thickTop="1" thickBot="1">
      <c r="A119" s="137" t="s">
        <v>1551</v>
      </c>
      <c r="B119" s="138" t="s">
        <v>1552</v>
      </c>
      <c r="C119" s="133" t="s">
        <v>233</v>
      </c>
      <c r="D119" s="179">
        <f>VLOOKUP('420.3'!A88,'420.3'!A88:N225,14,FALSE)</f>
        <v>2164.2606182831123</v>
      </c>
    </row>
    <row r="120" spans="1:4" ht="54" thickTop="1" thickBot="1">
      <c r="A120" s="137" t="s">
        <v>1046</v>
      </c>
      <c r="B120" s="138" t="s">
        <v>1208</v>
      </c>
      <c r="C120" s="133" t="s">
        <v>233</v>
      </c>
      <c r="D120" s="179">
        <f>VLOOKUP('421.1'!A88,'421.1'!A88:N226,14,FALSE)</f>
        <v>2014.8433809176522</v>
      </c>
    </row>
    <row r="121" spans="1:4" ht="54" thickTop="1" thickBot="1">
      <c r="A121" s="137" t="s">
        <v>1047</v>
      </c>
      <c r="B121" s="138" t="s">
        <v>1209</v>
      </c>
      <c r="C121" s="133" t="s">
        <v>233</v>
      </c>
      <c r="D121" s="179">
        <f>VLOOKUP('421.2'!A88,'421.2'!A88:N227,14,FALSE)</f>
        <v>1615.9453511907973</v>
      </c>
    </row>
    <row r="122" spans="1:4" ht="54" thickTop="1" thickBot="1">
      <c r="A122" s="137" t="s">
        <v>1048</v>
      </c>
      <c r="B122" s="138" t="s">
        <v>1962</v>
      </c>
      <c r="C122" s="133" t="s">
        <v>233</v>
      </c>
      <c r="D122" s="179">
        <f>VLOOKUP('421.3'!A88,'421.3'!A88:N228,14,FALSE)</f>
        <v>1635.5864867565078</v>
      </c>
    </row>
    <row r="123" spans="1:4" ht="54" thickTop="1" thickBot="1">
      <c r="A123" s="137" t="s">
        <v>1049</v>
      </c>
      <c r="B123" s="138" t="s">
        <v>1963</v>
      </c>
      <c r="C123" s="133" t="s">
        <v>233</v>
      </c>
      <c r="D123" s="179">
        <f>VLOOKUP('421.4'!A88,'421.4'!A88:N229,14,FALSE)</f>
        <v>1662.4293720296459</v>
      </c>
    </row>
    <row r="124" spans="1:4" ht="54" thickTop="1" thickBot="1">
      <c r="A124" s="137" t="s">
        <v>1556</v>
      </c>
      <c r="B124" s="140" t="s">
        <v>1557</v>
      </c>
      <c r="C124" s="133" t="s">
        <v>233</v>
      </c>
      <c r="D124" s="179">
        <f>VLOOKUP('430.1.1'!A87,'430.1.1'!A87:N230,14,FALSE)</f>
        <v>7466.4484066881032</v>
      </c>
    </row>
    <row r="125" spans="1:4" ht="54" thickTop="1" thickBot="1">
      <c r="A125" s="137" t="s">
        <v>1558</v>
      </c>
      <c r="B125" s="138" t="s">
        <v>1559</v>
      </c>
      <c r="C125" s="133" t="s">
        <v>233</v>
      </c>
      <c r="D125" s="179">
        <f>VLOOKUP('430.1.2'!A88,'430.1.2'!A88:N231,14,FALSE)</f>
        <v>6161.6664087914833</v>
      </c>
    </row>
    <row r="126" spans="1:4" ht="54" thickTop="1" thickBot="1">
      <c r="A126" s="137" t="s">
        <v>1560</v>
      </c>
      <c r="B126" s="138" t="s">
        <v>1609</v>
      </c>
      <c r="C126" s="133" t="s">
        <v>233</v>
      </c>
      <c r="D126" s="179">
        <f>VLOOKUP('430.2.1'!A88,'430.2.1'!A88:N232,14,FALSE)</f>
        <v>7466.4484066881032</v>
      </c>
    </row>
    <row r="127" spans="1:4" ht="54" thickTop="1" thickBot="1">
      <c r="A127" s="137" t="s">
        <v>1562</v>
      </c>
      <c r="B127" s="138" t="s">
        <v>1610</v>
      </c>
      <c r="C127" s="133" t="s">
        <v>233</v>
      </c>
      <c r="D127" s="179">
        <f>VLOOKUP('430.2.2'!A88,'430.2.2'!A88:N233,14,FALSE)</f>
        <v>6161.6664087914833</v>
      </c>
    </row>
    <row r="128" spans="1:4" ht="54" thickTop="1" thickBot="1">
      <c r="A128" s="137" t="s">
        <v>1563</v>
      </c>
      <c r="B128" s="138" t="s">
        <v>1611</v>
      </c>
      <c r="C128" s="133" t="s">
        <v>233</v>
      </c>
      <c r="D128" s="179">
        <f>VLOOKUP('431.1.1'!A88,'431.1.1'!A88:N234,14,FALSE)</f>
        <v>15636.787777779884</v>
      </c>
    </row>
    <row r="129" spans="1:4" ht="54" thickTop="1" thickBot="1">
      <c r="A129" s="137" t="s">
        <v>1565</v>
      </c>
      <c r="B129" s="138" t="s">
        <v>1612</v>
      </c>
      <c r="C129" s="133" t="s">
        <v>233</v>
      </c>
      <c r="D129" s="179">
        <f>VLOOKUP('431.1.2'!A88,'431.1.2'!A88:N235,14,FALSE)</f>
        <v>12421.426914978416</v>
      </c>
    </row>
    <row r="130" spans="1:4" ht="54" thickTop="1" thickBot="1">
      <c r="A130" s="137" t="s">
        <v>1568</v>
      </c>
      <c r="B130" s="138" t="s">
        <v>1613</v>
      </c>
      <c r="C130" s="133" t="s">
        <v>233</v>
      </c>
      <c r="D130" s="179">
        <f>VLOOKUP('431.2.1'!A88,'431.2.1'!A88:N236,14,FALSE)</f>
        <v>16074.770551905927</v>
      </c>
    </row>
    <row r="131" spans="1:4" ht="54" thickTop="1" thickBot="1">
      <c r="A131" s="137" t="s">
        <v>1569</v>
      </c>
      <c r="B131" s="138" t="s">
        <v>1614</v>
      </c>
      <c r="C131" s="133" t="s">
        <v>233</v>
      </c>
      <c r="D131" s="179">
        <f>VLOOKUP('431.2.2'!A88,'431.2.2'!A88:N237,14,FALSE)</f>
        <v>12756.111865018127</v>
      </c>
    </row>
    <row r="132" spans="1:4" ht="54" thickTop="1" thickBot="1">
      <c r="A132" s="137" t="s">
        <v>1050</v>
      </c>
      <c r="B132" s="138" t="s">
        <v>1210</v>
      </c>
      <c r="C132" s="133" t="s">
        <v>233</v>
      </c>
      <c r="D132" s="179">
        <f>VLOOKUP('432.1'!A88,'432.1'!A88:N238,14,FALSE)</f>
        <v>4868.3728483016512</v>
      </c>
    </row>
    <row r="133" spans="1:4" ht="54" thickTop="1" thickBot="1">
      <c r="A133" s="137" t="s">
        <v>1051</v>
      </c>
      <c r="B133" s="138" t="s">
        <v>1964</v>
      </c>
      <c r="C133" s="133" t="s">
        <v>233</v>
      </c>
      <c r="D133" s="179">
        <f>VLOOKUP('432.2'!A88,'432.2'!A88:N239,14,FALSE)</f>
        <v>5976.4229308762497</v>
      </c>
    </row>
    <row r="134" spans="1:4" ht="54" thickTop="1" thickBot="1">
      <c r="A134" s="137" t="s">
        <v>1052</v>
      </c>
      <c r="B134" s="138" t="s">
        <v>1965</v>
      </c>
      <c r="C134" s="133" t="s">
        <v>233</v>
      </c>
      <c r="D134" s="179">
        <f>VLOOKUP('433.1'!A88,'433.1'!A88:N240,14,FALSE)</f>
        <v>5064.8757004759964</v>
      </c>
    </row>
    <row r="135" spans="1:4" ht="54" thickTop="1" thickBot="1">
      <c r="A135" s="137" t="s">
        <v>1053</v>
      </c>
      <c r="B135" s="138" t="s">
        <v>1966</v>
      </c>
      <c r="C135" s="133" t="s">
        <v>233</v>
      </c>
      <c r="D135" s="179">
        <f>VLOOKUP('433.2'!A88,'433.2'!A88:N241,14,FALSE)</f>
        <v>4743.4629328164683</v>
      </c>
    </row>
    <row r="136" spans="1:4" ht="54" thickTop="1" thickBot="1">
      <c r="A136" s="137" t="s">
        <v>1054</v>
      </c>
      <c r="B136" s="138" t="s">
        <v>1967</v>
      </c>
      <c r="C136" s="133" t="s">
        <v>233</v>
      </c>
      <c r="D136" s="179">
        <f>VLOOKUP('433.3'!A88,'433.3'!A88:N242,14,FALSE)</f>
        <v>5495.6242202774192</v>
      </c>
    </row>
    <row r="137" spans="1:4" ht="54" thickTop="1" thickBot="1">
      <c r="A137" s="137" t="s">
        <v>1055</v>
      </c>
      <c r="B137" s="138" t="s">
        <v>1211</v>
      </c>
      <c r="C137" s="133" t="s">
        <v>233</v>
      </c>
      <c r="D137" s="179">
        <f>VLOOKUP('433.4'!A88,'433.4'!A88:N243,14,FALSE)</f>
        <v>3588.2935517573419</v>
      </c>
    </row>
    <row r="138" spans="1:4" ht="54" thickTop="1" thickBot="1">
      <c r="A138" s="137" t="s">
        <v>1056</v>
      </c>
      <c r="B138" s="138" t="s">
        <v>1968</v>
      </c>
      <c r="C138" s="133" t="s">
        <v>233</v>
      </c>
      <c r="D138" s="179">
        <f>VLOOKUP('433.5'!A88,'433.5'!A88:N244,14,FALSE)</f>
        <v>5386.1719431050806</v>
      </c>
    </row>
    <row r="139" spans="1:4" ht="54" thickTop="1" thickBot="1">
      <c r="A139" s="137" t="s">
        <v>1057</v>
      </c>
      <c r="B139" s="138" t="s">
        <v>1969</v>
      </c>
      <c r="C139" s="133" t="s">
        <v>233</v>
      </c>
      <c r="D139" s="179">
        <f>VLOOKUP('433.6'!A88,'433.6'!A88:N245,14,FALSE)</f>
        <v>5053.3902314756006</v>
      </c>
    </row>
    <row r="140" spans="1:4" ht="54" thickTop="1" thickBot="1">
      <c r="A140" s="137" t="s">
        <v>1058</v>
      </c>
      <c r="B140" s="138" t="s">
        <v>1970</v>
      </c>
      <c r="C140" s="133" t="s">
        <v>233</v>
      </c>
      <c r="D140" s="179">
        <f>VLOOKUP('433.7'!A88,'433.7'!A88:N246,14,FALSE)</f>
        <v>5871.2936731975797</v>
      </c>
    </row>
    <row r="141" spans="1:4" ht="54" thickTop="1" thickBot="1">
      <c r="A141" s="137" t="s">
        <v>1059</v>
      </c>
      <c r="B141" s="138" t="s">
        <v>1212</v>
      </c>
      <c r="C141" s="133" t="s">
        <v>233</v>
      </c>
      <c r="D141" s="179">
        <f>VLOOKUP('433.8'!A88,'433.8'!A88:N247,14,FALSE)</f>
        <v>3823.0869598324407</v>
      </c>
    </row>
    <row r="142" spans="1:4" ht="54" thickTop="1" thickBot="1">
      <c r="A142" s="137" t="s">
        <v>1060</v>
      </c>
      <c r="B142" s="138" t="s">
        <v>1971</v>
      </c>
      <c r="C142" s="133" t="s">
        <v>387</v>
      </c>
      <c r="D142" s="179">
        <f>VLOOKUP('440.1'!A89,'440.1'!A89:N248,14,FALSE)</f>
        <v>203358.17375193705</v>
      </c>
    </row>
    <row r="143" spans="1:4" ht="54" thickTop="1" thickBot="1">
      <c r="A143" s="137" t="s">
        <v>1061</v>
      </c>
      <c r="B143" s="138" t="s">
        <v>1972</v>
      </c>
      <c r="C143" s="133" t="s">
        <v>387</v>
      </c>
      <c r="D143" s="179">
        <f>VLOOKUP('440.2'!A93,'440.2'!A93:N250,14,FALSE)</f>
        <v>203358.17375193705</v>
      </c>
    </row>
    <row r="144" spans="1:4" ht="54" thickTop="1" thickBot="1">
      <c r="A144" s="137" t="s">
        <v>1062</v>
      </c>
      <c r="B144" s="138" t="s">
        <v>1973</v>
      </c>
      <c r="C144" s="133" t="s">
        <v>387</v>
      </c>
      <c r="D144" s="179">
        <f>VLOOKUP('440.3'!A93,'440.3'!A93:N252,14,FALSE)</f>
        <v>203358.17375193705</v>
      </c>
    </row>
    <row r="145" spans="1:4" ht="54" thickTop="1" thickBot="1">
      <c r="A145" s="137" t="s">
        <v>1063</v>
      </c>
      <c r="B145" s="138" t="s">
        <v>1213</v>
      </c>
      <c r="C145" s="133" t="s">
        <v>387</v>
      </c>
      <c r="D145" s="179">
        <f>VLOOKUP('440.4'!A93,'440.4'!A93:N254,14,FALSE)</f>
        <v>222778.57557190914</v>
      </c>
    </row>
    <row r="146" spans="1:4" ht="54" thickTop="1" thickBot="1">
      <c r="A146" s="137" t="s">
        <v>1064</v>
      </c>
      <c r="B146" s="138" t="s">
        <v>1974</v>
      </c>
      <c r="C146" s="133" t="s">
        <v>387</v>
      </c>
      <c r="D146" s="179">
        <f>VLOOKUP('441.1'!A93,'441.1'!A93:N256,14,FALSE)</f>
        <v>203358.17375193705</v>
      </c>
    </row>
    <row r="147" spans="1:4" ht="54" thickTop="1" thickBot="1">
      <c r="A147" s="137" t="s">
        <v>1065</v>
      </c>
      <c r="B147" s="138" t="s">
        <v>1975</v>
      </c>
      <c r="C147" s="133" t="s">
        <v>387</v>
      </c>
      <c r="D147" s="179">
        <f>VLOOKUP('441.2'!A92,'441.2'!A92:N258,14,FALSE)</f>
        <v>203358.17375193705</v>
      </c>
    </row>
    <row r="148" spans="1:4" ht="54" thickTop="1" thickBot="1">
      <c r="A148" s="137" t="s">
        <v>1066</v>
      </c>
      <c r="B148" s="138" t="s">
        <v>1976</v>
      </c>
      <c r="C148" s="133" t="s">
        <v>387</v>
      </c>
      <c r="D148" s="179">
        <f>VLOOKUP('441.3'!A93,'441.3'!A93:N260,14,FALSE)</f>
        <v>203358.17375193705</v>
      </c>
    </row>
    <row r="149" spans="1:4" ht="54" thickTop="1" thickBot="1">
      <c r="A149" s="137" t="s">
        <v>1067</v>
      </c>
      <c r="B149" s="138" t="s">
        <v>1977</v>
      </c>
      <c r="C149" s="133" t="s">
        <v>387</v>
      </c>
      <c r="D149" s="179">
        <f>VLOOKUP('441.4'!A92,'441.4'!A92:N262,14,FALSE)</f>
        <v>222778.57557190914</v>
      </c>
    </row>
    <row r="150" spans="1:4" ht="54" thickTop="1" thickBot="1">
      <c r="A150" s="137" t="s">
        <v>1068</v>
      </c>
      <c r="B150" s="138" t="s">
        <v>1957</v>
      </c>
      <c r="C150" s="133" t="s">
        <v>387</v>
      </c>
      <c r="D150" s="179">
        <f>VLOOKUP('450.1'!A95,'450.1'!A95:N264,14,FALSE)</f>
        <v>236303.22129553242</v>
      </c>
    </row>
    <row r="151" spans="1:4" ht="54" thickTop="1" thickBot="1">
      <c r="A151" s="137" t="s">
        <v>1069</v>
      </c>
      <c r="B151" s="138" t="s">
        <v>1978</v>
      </c>
      <c r="C151" s="133" t="s">
        <v>387</v>
      </c>
      <c r="D151" s="179">
        <f>VLOOKUP('450.2'!A93,'450.2'!A93:N266,14,FALSE)</f>
        <v>236303.22129553242</v>
      </c>
    </row>
    <row r="152" spans="1:4" ht="54" thickTop="1" thickBot="1">
      <c r="A152" s="137" t="s">
        <v>1070</v>
      </c>
      <c r="B152" s="138" t="s">
        <v>1979</v>
      </c>
      <c r="C152" s="133" t="s">
        <v>387</v>
      </c>
      <c r="D152" s="179">
        <f>VLOOKUP('450.3'!A93,'450.3'!A93:N268,14,FALSE)</f>
        <v>236303.22129553242</v>
      </c>
    </row>
    <row r="153" spans="1:4" ht="54" thickTop="1" thickBot="1">
      <c r="A153" s="137" t="s">
        <v>1071</v>
      </c>
      <c r="B153" s="138" t="s">
        <v>1980</v>
      </c>
      <c r="C153" s="133" t="s">
        <v>387</v>
      </c>
      <c r="D153" s="179">
        <f>VLOOKUP('450.4'!A92,'450.4'!A92:N270,14,FALSE)</f>
        <v>236303.22129553242</v>
      </c>
    </row>
    <row r="154" spans="1:4" ht="63.75" customHeight="1" thickTop="1" thickBot="1">
      <c r="A154" s="137" t="s">
        <v>1072</v>
      </c>
      <c r="B154" s="138" t="s">
        <v>1981</v>
      </c>
      <c r="C154" s="133" t="s">
        <v>387</v>
      </c>
      <c r="D154" s="179">
        <f>VLOOKUP('450.5'!A92,'450.5'!A92:N272,14,FALSE)</f>
        <v>236303.22129553242</v>
      </c>
    </row>
    <row r="155" spans="1:4" ht="54" thickTop="1" thickBot="1">
      <c r="A155" s="137" t="s">
        <v>1073</v>
      </c>
      <c r="B155" s="138" t="s">
        <v>1982</v>
      </c>
      <c r="C155" s="133" t="s">
        <v>387</v>
      </c>
      <c r="D155" s="179">
        <f>VLOOKUP('450.6'!A93,'450.6'!A93:N274,14,FALSE)</f>
        <v>236303.22129553242</v>
      </c>
    </row>
    <row r="156" spans="1:4" ht="54" thickTop="1" thickBot="1">
      <c r="A156" s="137" t="s">
        <v>1074</v>
      </c>
      <c r="B156" s="138" t="s">
        <v>1983</v>
      </c>
      <c r="C156" s="133" t="s">
        <v>387</v>
      </c>
      <c r="D156" s="179">
        <f>VLOOKUP('450.7'!A93,'450.7'!A93:N275,14,FALSE)</f>
        <v>236303.22129553242</v>
      </c>
    </row>
    <row r="157" spans="1:4" ht="54" thickTop="1" thickBot="1">
      <c r="A157" s="137" t="s">
        <v>1075</v>
      </c>
      <c r="B157" s="138" t="s">
        <v>1984</v>
      </c>
      <c r="C157" s="133" t="s">
        <v>387</v>
      </c>
      <c r="D157" s="179">
        <f>VLOOKUP('450.8'!A93,'450.8'!A93:N276,14,FALSE)</f>
        <v>236303.22129553242</v>
      </c>
    </row>
    <row r="158" spans="1:4" ht="54" thickTop="1" thickBot="1">
      <c r="A158" s="137" t="s">
        <v>1584</v>
      </c>
      <c r="B158" s="138" t="s">
        <v>1615</v>
      </c>
      <c r="C158" s="133" t="s">
        <v>387</v>
      </c>
      <c r="D158" s="179">
        <f>VLOOKUP('450.10'!A92,'450.10'!A92:N277,14,FALSE)</f>
        <v>273660.90192396677</v>
      </c>
    </row>
    <row r="159" spans="1:4" ht="54" thickTop="1" thickBot="1">
      <c r="A159" s="137" t="s">
        <v>1586</v>
      </c>
      <c r="B159" s="138" t="s">
        <v>1616</v>
      </c>
      <c r="C159" s="133" t="s">
        <v>387</v>
      </c>
      <c r="D159" s="179">
        <f>VLOOKUP('450.11'!A92,'450.11'!A92:N278,14,FALSE)</f>
        <v>273660.90192396677</v>
      </c>
    </row>
    <row r="160" spans="1:4" ht="54" thickTop="1" thickBot="1">
      <c r="A160" s="137" t="s">
        <v>1588</v>
      </c>
      <c r="B160" s="138" t="s">
        <v>1617</v>
      </c>
      <c r="C160" s="133" t="s">
        <v>387</v>
      </c>
      <c r="D160" s="179">
        <f>VLOOKUP('450.12'!A92,'450.11'!A92:N279,14,FALSE)</f>
        <v>273660.90192396677</v>
      </c>
    </row>
    <row r="161" spans="1:4" ht="54" thickTop="1" thickBot="1">
      <c r="A161" s="137" t="s">
        <v>1076</v>
      </c>
      <c r="B161" s="138" t="s">
        <v>1985</v>
      </c>
      <c r="C161" s="133" t="s">
        <v>387</v>
      </c>
      <c r="D161" s="179">
        <f>VLOOKUP('451.1'!A92,'451.1'!A92:N280,14,FALSE)</f>
        <v>236303.22129553242</v>
      </c>
    </row>
    <row r="162" spans="1:4" ht="54" thickTop="1" thickBot="1">
      <c r="A162" s="137" t="s">
        <v>1077</v>
      </c>
      <c r="B162" s="138" t="s">
        <v>1986</v>
      </c>
      <c r="C162" s="133" t="s">
        <v>387</v>
      </c>
      <c r="D162" s="179">
        <f>VLOOKUP('451.2'!A93,'451.2'!A93:N281,14,FALSE)</f>
        <v>236303.22129553242</v>
      </c>
    </row>
    <row r="163" spans="1:4" ht="54" thickTop="1" thickBot="1">
      <c r="A163" s="137" t="s">
        <v>1078</v>
      </c>
      <c r="B163" s="138" t="s">
        <v>1987</v>
      </c>
      <c r="C163" s="133" t="s">
        <v>387</v>
      </c>
      <c r="D163" s="179">
        <f>VLOOKUP('451.3'!A92,'451.3'!A92:N282,14,FALSE)</f>
        <v>236303.22129553242</v>
      </c>
    </row>
    <row r="164" spans="1:4" ht="54" thickTop="1" thickBot="1">
      <c r="A164" s="137" t="s">
        <v>1079</v>
      </c>
      <c r="B164" s="138" t="s">
        <v>1988</v>
      </c>
      <c r="C164" s="133" t="s">
        <v>387</v>
      </c>
      <c r="D164" s="179">
        <f>VLOOKUP('451.4'!A92,'451.4'!A92:N283,14,FALSE)</f>
        <v>273660.90192396677</v>
      </c>
    </row>
    <row r="165" spans="1:4" ht="54" thickTop="1" thickBot="1">
      <c r="A165" s="137" t="s">
        <v>1080</v>
      </c>
      <c r="B165" s="138" t="s">
        <v>1989</v>
      </c>
      <c r="C165" s="133" t="s">
        <v>387</v>
      </c>
      <c r="D165" s="179">
        <f>VLOOKUP('452.1'!A93,'452.1'!A93:N284,14,FALSE)</f>
        <v>236303.22129553242</v>
      </c>
    </row>
    <row r="166" spans="1:4" ht="54" thickTop="1" thickBot="1">
      <c r="A166" s="137" t="s">
        <v>1081</v>
      </c>
      <c r="B166" s="138" t="s">
        <v>1990</v>
      </c>
      <c r="C166" s="133" t="s">
        <v>387</v>
      </c>
      <c r="D166" s="179">
        <f>VLOOKUP('452.2'!A93,'452.2'!A93:N285,14,FALSE)</f>
        <v>236303.22129553242</v>
      </c>
    </row>
    <row r="167" spans="1:4" ht="54" thickTop="1" thickBot="1">
      <c r="A167" s="137" t="s">
        <v>1082</v>
      </c>
      <c r="B167" s="138" t="s">
        <v>1991</v>
      </c>
      <c r="C167" s="133" t="s">
        <v>387</v>
      </c>
      <c r="D167" s="179">
        <f>VLOOKUP('452.3'!A92,'452.3'!A92:N286,14,FALSE)</f>
        <v>236303.22129553242</v>
      </c>
    </row>
    <row r="168" spans="1:4" ht="54" thickTop="1" thickBot="1">
      <c r="A168" s="137" t="s">
        <v>1083</v>
      </c>
      <c r="B168" s="138" t="s">
        <v>1992</v>
      </c>
      <c r="C168" s="133" t="s">
        <v>387</v>
      </c>
      <c r="D168" s="179">
        <f>VLOOKUP('452.4'!A93,'452.4'!A93:N287,14,FALSE)</f>
        <v>236303.22129553242</v>
      </c>
    </row>
    <row r="169" spans="1:4" ht="54" thickTop="1" thickBot="1">
      <c r="A169" s="137" t="s">
        <v>1084</v>
      </c>
      <c r="B169" s="138" t="s">
        <v>1214</v>
      </c>
      <c r="C169" s="133" t="s">
        <v>387</v>
      </c>
      <c r="D169" s="179">
        <f>VLOOKUP('453.1'!A92,'453.1'!A92:N288,14,FALSE)</f>
        <v>235910.3391765792</v>
      </c>
    </row>
    <row r="170" spans="1:4" ht="54" thickTop="1" thickBot="1">
      <c r="A170" s="137" t="s">
        <v>1085</v>
      </c>
      <c r="B170" s="138" t="s">
        <v>1993</v>
      </c>
      <c r="C170" s="133" t="s">
        <v>233</v>
      </c>
      <c r="D170" s="179">
        <f>VLOOKUP('460.1'!A87,'460.1'!A87:N289,14,FALSE)</f>
        <v>5922.057157195426</v>
      </c>
    </row>
    <row r="171" spans="1:4" ht="54" thickTop="1" thickBot="1">
      <c r="A171" s="196" t="s">
        <v>2017</v>
      </c>
      <c r="B171" s="138" t="s">
        <v>2073</v>
      </c>
      <c r="C171" s="133" t="s">
        <v>233</v>
      </c>
      <c r="D171" s="179">
        <f>VLOOKUP('460.2'!A87,'460.2'!A87:N290,14,FALSE)</f>
        <v>2961.028578597713</v>
      </c>
    </row>
    <row r="172" spans="1:4" ht="51.75" customHeight="1" thickTop="1" thickBot="1">
      <c r="A172" s="137" t="s">
        <v>1086</v>
      </c>
      <c r="B172" s="138" t="s">
        <v>1215</v>
      </c>
      <c r="C172" s="133" t="s">
        <v>387</v>
      </c>
      <c r="D172" s="179">
        <f>VLOOKUP('461.1'!A87,'461.1'!A87:N291,14,FALSE)</f>
        <v>87891.477413873217</v>
      </c>
    </row>
    <row r="173" spans="1:4" ht="54" thickTop="1" thickBot="1">
      <c r="A173" s="137" t="s">
        <v>1087</v>
      </c>
      <c r="B173" s="138" t="s">
        <v>1216</v>
      </c>
      <c r="C173" s="133" t="s">
        <v>387</v>
      </c>
      <c r="D173" s="179">
        <f>VLOOKUP('461.2'!A89,'461.2'!A89:N294,14,FALSE)</f>
        <v>107259.05975875288</v>
      </c>
    </row>
    <row r="174" spans="1:4" ht="54" thickTop="1" thickBot="1">
      <c r="A174" s="137" t="s">
        <v>1598</v>
      </c>
      <c r="B174" s="138" t="s">
        <v>2078</v>
      </c>
      <c r="C174" s="133" t="s">
        <v>387</v>
      </c>
      <c r="D174" s="179">
        <f>VLOOKUP('462.1.1'!A88,'462.1.1'!A88:N293,14,FALSE)</f>
        <v>131795.90708720603</v>
      </c>
    </row>
    <row r="175" spans="1:4" ht="54" thickTop="1" thickBot="1">
      <c r="A175" s="137" t="s">
        <v>1599</v>
      </c>
      <c r="B175" s="138" t="s">
        <v>2079</v>
      </c>
      <c r="C175" s="133" t="s">
        <v>387</v>
      </c>
      <c r="D175" s="179">
        <f>VLOOKUP('462.1.2'!A88,'462.1.2'!A88:N294,14,FALSE)</f>
        <v>133326.52268948633</v>
      </c>
    </row>
    <row r="176" spans="1:4" ht="54" thickTop="1" thickBot="1">
      <c r="A176" s="137" t="s">
        <v>1600</v>
      </c>
      <c r="B176" s="138" t="s">
        <v>2082</v>
      </c>
      <c r="C176" s="133" t="s">
        <v>387</v>
      </c>
      <c r="D176" s="179">
        <f>VLOOKUP('462.2.1'!A88,'462.2.1'!A88:N295,14,FALSE)</f>
        <v>144727.32632089796</v>
      </c>
    </row>
    <row r="177" spans="1:4" ht="54" thickTop="1" thickBot="1">
      <c r="A177" s="137" t="s">
        <v>1601</v>
      </c>
      <c r="B177" s="138" t="s">
        <v>2083</v>
      </c>
      <c r="C177" s="133" t="s">
        <v>387</v>
      </c>
      <c r="D177" s="179">
        <f>VLOOKUP('462.2.2'!A88,'462.2.2'!A88:N296,14,FALSE)</f>
        <v>146257.9419231783</v>
      </c>
    </row>
    <row r="178" spans="1:4" ht="54" thickTop="1" thickBot="1">
      <c r="A178" s="137" t="s">
        <v>1088</v>
      </c>
      <c r="B178" s="138" t="s">
        <v>1618</v>
      </c>
      <c r="C178" s="133" t="s">
        <v>233</v>
      </c>
      <c r="D178" s="179">
        <f>VLOOKUP('464.1'!A88,'464.1'!A88:N297,14,FALSE)</f>
        <v>7594.0217744368674</v>
      </c>
    </row>
    <row r="179" spans="1:4" ht="54" thickTop="1" thickBot="1">
      <c r="A179" s="137" t="s">
        <v>1089</v>
      </c>
      <c r="B179" s="138" t="s">
        <v>1619</v>
      </c>
      <c r="C179" s="133" t="s">
        <v>387</v>
      </c>
      <c r="D179" s="179">
        <f>VLOOKUP('465.1'!A92,'465.1'!A92:N298,14,FALSE)</f>
        <v>93045.696487723631</v>
      </c>
    </row>
    <row r="180" spans="1:4" ht="54" thickTop="1" thickBot="1">
      <c r="A180" s="137" t="s">
        <v>1602</v>
      </c>
      <c r="B180" s="138" t="s">
        <v>1620</v>
      </c>
      <c r="C180" s="133" t="s">
        <v>387</v>
      </c>
      <c r="D180" s="179">
        <f>VLOOKUP('465.2'!A92,'465.2'!A92:N299,14,FALSE)</f>
        <v>27898.228978679886</v>
      </c>
    </row>
    <row r="181" spans="1:4" ht="54" thickTop="1" thickBot="1">
      <c r="A181" s="137" t="s">
        <v>1090</v>
      </c>
      <c r="B181" s="138" t="s">
        <v>1621</v>
      </c>
      <c r="C181" s="133" t="s">
        <v>144</v>
      </c>
      <c r="D181" s="179">
        <f>VLOOKUP('466.1'!A92,'466.1'!A92:N300,14,FALSE)</f>
        <v>3488.4331611923903</v>
      </c>
    </row>
    <row r="182" spans="1:4" ht="54" thickTop="1" thickBot="1">
      <c r="A182" s="137" t="s">
        <v>1091</v>
      </c>
      <c r="B182" s="138" t="s">
        <v>1622</v>
      </c>
      <c r="C182" s="133" t="s">
        <v>144</v>
      </c>
      <c r="D182" s="179">
        <f>VLOOKUP('466.2'!A96,'466.2'!A96:N301,14,FALSE)</f>
        <v>3967.9715324356193</v>
      </c>
    </row>
    <row r="183" spans="1:4" ht="54" thickTop="1" thickBot="1">
      <c r="A183" s="139" t="s">
        <v>1092</v>
      </c>
      <c r="B183" s="140" t="s">
        <v>1735</v>
      </c>
      <c r="C183" s="133" t="s">
        <v>387</v>
      </c>
      <c r="D183" s="179">
        <f>VLOOKUP('500.1'!A95,'500.1'!A95:N302,14,FALSE)</f>
        <v>856296.47003626265</v>
      </c>
    </row>
    <row r="184" spans="1:4" ht="54" thickTop="1" thickBot="1">
      <c r="A184" s="137" t="s">
        <v>1624</v>
      </c>
      <c r="B184" s="138" t="s">
        <v>1736</v>
      </c>
      <c r="C184" s="133" t="s">
        <v>387</v>
      </c>
      <c r="D184" s="179">
        <f>VLOOKUP('500.2'!A95,'500.2'!A95:N303,14,FALSE)</f>
        <v>876686.23839580244</v>
      </c>
    </row>
    <row r="185" spans="1:4" ht="57.75" thickTop="1" thickBot="1">
      <c r="A185" s="137" t="s">
        <v>1093</v>
      </c>
      <c r="B185" s="138" t="s">
        <v>1875</v>
      </c>
      <c r="C185" s="133" t="s">
        <v>377</v>
      </c>
      <c r="D185" s="179">
        <f>VLOOKUP('501.1'!A88,'501.1'!A88:N304,14,FALSE)</f>
        <v>960.23329432363562</v>
      </c>
    </row>
    <row r="186" spans="1:4" ht="57.75" thickTop="1" thickBot="1">
      <c r="A186" s="137" t="s">
        <v>1626</v>
      </c>
      <c r="B186" s="138" t="s">
        <v>1876</v>
      </c>
      <c r="C186" s="133" t="s">
        <v>377</v>
      </c>
      <c r="D186" s="179">
        <f>VLOOKUP('501.10'!A88,'501.10'!A88:N305,14,FALSE)</f>
        <v>1091.1741980950403</v>
      </c>
    </row>
    <row r="187" spans="1:4" ht="57.75" thickTop="1" thickBot="1">
      <c r="A187" s="137" t="s">
        <v>1627</v>
      </c>
      <c r="B187" s="138" t="s">
        <v>1877</v>
      </c>
      <c r="C187" s="133" t="s">
        <v>377</v>
      </c>
      <c r="D187" s="179">
        <f>VLOOKUP('501.20'!A88,'501.20'!A88:N306,14,FALSE)</f>
        <v>640.25750683621209</v>
      </c>
    </row>
    <row r="188" spans="1:4" ht="54" thickTop="1" thickBot="1">
      <c r="A188" s="137" t="s">
        <v>1628</v>
      </c>
      <c r="B188" s="138" t="s">
        <v>1737</v>
      </c>
      <c r="C188" s="133" t="s">
        <v>387</v>
      </c>
      <c r="D188" s="179">
        <f>VLOOKUP('505.1'!A84,'505.1'!A84:N307,14,FALSE)</f>
        <v>763891.45438877982</v>
      </c>
    </row>
    <row r="189" spans="1:4" ht="54" thickTop="1" thickBot="1">
      <c r="A189" s="137" t="s">
        <v>1094</v>
      </c>
      <c r="B189" s="138" t="s">
        <v>1738</v>
      </c>
      <c r="C189" s="133" t="s">
        <v>233</v>
      </c>
      <c r="D189" s="179">
        <f>VLOOKUP('510.1'!A84,'510.1'!A84:N308,14,FALSE)</f>
        <v>94590.679031010979</v>
      </c>
    </row>
    <row r="190" spans="1:4" ht="54" thickTop="1" thickBot="1">
      <c r="A190" s="137" t="s">
        <v>1632</v>
      </c>
      <c r="B190" s="138" t="s">
        <v>1217</v>
      </c>
      <c r="C190" s="133" t="s">
        <v>387</v>
      </c>
      <c r="D190" s="179">
        <f>VLOOKUP('600.1.1'!A85,'600.1.1'!A85:N311,14,FALSE)</f>
        <v>21375.949409602465</v>
      </c>
    </row>
    <row r="191" spans="1:4" ht="54" thickTop="1" thickBot="1">
      <c r="A191" s="137" t="s">
        <v>1633</v>
      </c>
      <c r="B191" s="138" t="s">
        <v>1739</v>
      </c>
      <c r="C191" s="133" t="s">
        <v>387</v>
      </c>
      <c r="D191" s="179">
        <f>VLOOKUP('600.2.1'!A88,'600.2.1'!A88:N310,14,FALSE)</f>
        <v>107727.23786989471</v>
      </c>
    </row>
    <row r="192" spans="1:4" ht="54" thickTop="1" thickBot="1">
      <c r="A192" s="137" t="s">
        <v>1634</v>
      </c>
      <c r="B192" s="138" t="s">
        <v>1740</v>
      </c>
      <c r="C192" s="133" t="s">
        <v>387</v>
      </c>
      <c r="D192" s="179">
        <f>VLOOKUP('600.2.2'!A90,'600.2.2'!A90:N312,14,FALSE)</f>
        <v>155345.24160511183</v>
      </c>
    </row>
    <row r="193" spans="1:4" ht="54" thickTop="1" thickBot="1">
      <c r="A193" s="137" t="s">
        <v>1635</v>
      </c>
      <c r="B193" s="138" t="s">
        <v>1741</v>
      </c>
      <c r="C193" s="133" t="s">
        <v>387</v>
      </c>
      <c r="D193" s="179">
        <f>VLOOKUP('600.2.3'!A89,'600.2.3'!A89:N312,14,FALSE)</f>
        <v>19581.605151917607</v>
      </c>
    </row>
    <row r="194" spans="1:4" ht="54" thickTop="1" thickBot="1">
      <c r="A194" s="137" t="s">
        <v>1636</v>
      </c>
      <c r="B194" s="138" t="s">
        <v>1742</v>
      </c>
      <c r="C194" s="133" t="s">
        <v>387</v>
      </c>
      <c r="D194" s="179">
        <f>VLOOKUP('600.2.4'!A88,'600.2.4'!A88:N312,14,FALSE)</f>
        <v>26179.138092041903</v>
      </c>
    </row>
    <row r="195" spans="1:4" ht="54" thickTop="1" thickBot="1">
      <c r="A195" s="137" t="s">
        <v>1095</v>
      </c>
      <c r="B195" s="138" t="s">
        <v>2094</v>
      </c>
      <c r="C195" s="133" t="s">
        <v>387</v>
      </c>
      <c r="D195" s="179">
        <f>VLOOKUP('610.1'!A89,'610.1'!A89:N314,14,FALSE)</f>
        <v>61453.204502126639</v>
      </c>
    </row>
    <row r="196" spans="1:4" ht="54" thickTop="1" thickBot="1">
      <c r="A196" s="137" t="s">
        <v>1096</v>
      </c>
      <c r="B196" s="138" t="s">
        <v>1743</v>
      </c>
      <c r="C196" s="133" t="s">
        <v>387</v>
      </c>
      <c r="D196" s="179">
        <f>VLOOKUP('610.2'!A89,'610.2'!A89:N315,14,FALSE)</f>
        <v>58315.449954731324</v>
      </c>
    </row>
    <row r="197" spans="1:4" ht="54" thickTop="1" thickBot="1">
      <c r="A197" s="137" t="s">
        <v>1638</v>
      </c>
      <c r="B197" s="138" t="s">
        <v>1744</v>
      </c>
      <c r="C197" s="133" t="s">
        <v>387</v>
      </c>
      <c r="D197" s="179">
        <f>VLOOKUP('610.3'!A89,'610.3'!A89:N316,14,FALSE)</f>
        <v>91457.902108311609</v>
      </c>
    </row>
    <row r="198" spans="1:4" ht="54" thickTop="1" thickBot="1">
      <c r="A198" s="137" t="s">
        <v>1640</v>
      </c>
      <c r="B198" s="138" t="s">
        <v>1745</v>
      </c>
      <c r="C198" s="133" t="s">
        <v>387</v>
      </c>
      <c r="D198" s="179">
        <f>VLOOKUP('610.4'!A89,'610.4'!A89:N317,14,FALSE)</f>
        <v>100035.25875480403</v>
      </c>
    </row>
    <row r="199" spans="1:4" ht="54" thickTop="1" thickBot="1">
      <c r="A199" s="137" t="s">
        <v>1642</v>
      </c>
      <c r="B199" s="138" t="s">
        <v>1218</v>
      </c>
      <c r="C199" s="133" t="s">
        <v>387</v>
      </c>
      <c r="D199" s="179">
        <f>VLOOKUP('610.5'!A89,'610.5'!A89:N318,14,FALSE)</f>
        <v>88583.530438648653</v>
      </c>
    </row>
    <row r="200" spans="1:4" ht="54" thickTop="1" thickBot="1">
      <c r="A200" s="137" t="s">
        <v>1644</v>
      </c>
      <c r="B200" s="138" t="s">
        <v>1746</v>
      </c>
      <c r="C200" s="133" t="s">
        <v>387</v>
      </c>
      <c r="D200" s="179">
        <f>VLOOKUP('610.6'!A89,'610.6'!A89:N319,14,FALSE)</f>
        <v>137382.26794941252</v>
      </c>
    </row>
    <row r="201" spans="1:4" ht="54" thickTop="1" thickBot="1">
      <c r="A201" s="137" t="s">
        <v>1646</v>
      </c>
      <c r="B201" s="138" t="s">
        <v>1747</v>
      </c>
      <c r="C201" s="133" t="s">
        <v>387</v>
      </c>
      <c r="D201" s="179">
        <f>VLOOKUP('610.7'!A89,'610.7'!A89:N320,14,FALSE)</f>
        <v>97438.976999073522</v>
      </c>
    </row>
    <row r="202" spans="1:4" ht="54" thickTop="1" thickBot="1">
      <c r="A202" s="137" t="s">
        <v>1097</v>
      </c>
      <c r="B202" s="138" t="s">
        <v>1748</v>
      </c>
      <c r="C202" s="133" t="s">
        <v>144</v>
      </c>
      <c r="D202" s="179">
        <f>VLOOKUP('620.1'!A88,'620.1'!A88:N321,14,FALSE)</f>
        <v>342344.67292263382</v>
      </c>
    </row>
    <row r="203" spans="1:4" ht="54" thickTop="1" thickBot="1">
      <c r="A203" s="137" t="s">
        <v>1098</v>
      </c>
      <c r="B203" s="138" t="s">
        <v>1878</v>
      </c>
      <c r="C203" s="133" t="s">
        <v>144</v>
      </c>
      <c r="D203" s="179">
        <f>VLOOKUP('620.2'!A88,'620.2'!A88:N322,14,FALSE)</f>
        <v>342344.67292263382</v>
      </c>
    </row>
    <row r="204" spans="1:4" ht="54" thickTop="1" thickBot="1">
      <c r="A204" s="137" t="s">
        <v>1099</v>
      </c>
      <c r="B204" s="138" t="s">
        <v>1749</v>
      </c>
      <c r="C204" s="133" t="s">
        <v>1845</v>
      </c>
      <c r="D204" s="179">
        <f>VLOOKUP('620.3'!A91,'620.3'!A91:N321,14,FALSE)</f>
        <v>91987432.193005681</v>
      </c>
    </row>
    <row r="205" spans="1:4" ht="54" thickTop="1" thickBot="1">
      <c r="A205" s="137" t="s">
        <v>1650</v>
      </c>
      <c r="B205" s="138" t="s">
        <v>1750</v>
      </c>
      <c r="C205" s="133" t="s">
        <v>144</v>
      </c>
      <c r="D205" s="179">
        <f>VLOOKUP('621.1.1'!A95,'621.1.1'!A95:N325,14,FALSE)</f>
        <v>2382378.2442066958</v>
      </c>
    </row>
    <row r="206" spans="1:4" ht="54" thickTop="1" thickBot="1">
      <c r="A206" s="137" t="s">
        <v>1652</v>
      </c>
      <c r="B206" s="138" t="s">
        <v>1751</v>
      </c>
      <c r="C206" s="133" t="s">
        <v>144</v>
      </c>
      <c r="D206" s="179">
        <f>VLOOKUP('621.1.2'!A99,'621.1.2'!A99:N326,14,FALSE)</f>
        <v>3968132.7069901</v>
      </c>
    </row>
    <row r="207" spans="1:4" ht="54" thickTop="1" thickBot="1">
      <c r="A207" s="137" t="s">
        <v>1100</v>
      </c>
      <c r="B207" s="138" t="s">
        <v>1752</v>
      </c>
      <c r="C207" s="133" t="s">
        <v>387</v>
      </c>
      <c r="D207" s="179">
        <f>VLOOKUP('621.2'!A89,'621.2'!A89:N326,14,FALSE)</f>
        <v>2802301.336935332</v>
      </c>
    </row>
    <row r="208" spans="1:4" ht="54" thickTop="1" thickBot="1">
      <c r="A208" s="137" t="s">
        <v>1101</v>
      </c>
      <c r="B208" s="138" t="s">
        <v>1753</v>
      </c>
      <c r="C208" s="133" t="s">
        <v>144</v>
      </c>
      <c r="D208" s="179">
        <f>VLOOKUP('621.3'!A93,'621.3'!A93:N327,14,FALSE)</f>
        <v>79220786.065263286</v>
      </c>
    </row>
    <row r="209" spans="1:4" ht="54" thickTop="1" thickBot="1">
      <c r="A209" s="137" t="s">
        <v>1102</v>
      </c>
      <c r="B209" s="138" t="s">
        <v>1754</v>
      </c>
      <c r="C209" s="133" t="s">
        <v>387</v>
      </c>
      <c r="D209" s="179">
        <f>VLOOKUP('621.4'!A93,'621.4'!A93:N328,14,FALSE)</f>
        <v>72796281.186839059</v>
      </c>
    </row>
    <row r="210" spans="1:4" ht="54" thickTop="1" thickBot="1">
      <c r="A210" s="137" t="s">
        <v>1103</v>
      </c>
      <c r="B210" s="138" t="s">
        <v>1755</v>
      </c>
      <c r="C210" s="133" t="s">
        <v>144</v>
      </c>
      <c r="D210" s="179">
        <f>VLOOKUP('621.5'!A89,'621.5'!A89:N329,14,FALSE)</f>
        <v>4074212.3716333783</v>
      </c>
    </row>
    <row r="211" spans="1:4" ht="54" thickTop="1" thickBot="1">
      <c r="A211" s="137" t="s">
        <v>1656</v>
      </c>
      <c r="B211" s="138" t="s">
        <v>1756</v>
      </c>
      <c r="C211" s="133" t="s">
        <v>144</v>
      </c>
      <c r="D211" s="179">
        <f>VLOOKUP('621.5.1'!A89,'621.5.1'!A89:N330,14,FALSE)</f>
        <v>620606.0812424972</v>
      </c>
    </row>
    <row r="212" spans="1:4" ht="54" thickTop="1" thickBot="1">
      <c r="A212" s="137" t="s">
        <v>1104</v>
      </c>
      <c r="B212" s="138" t="s">
        <v>1757</v>
      </c>
      <c r="C212" s="133" t="s">
        <v>1845</v>
      </c>
      <c r="D212" s="179">
        <f>VLOOKUP('621.6'!A98,'621.6'!A98:N331,14,FALSE)</f>
        <v>81352338.059575975</v>
      </c>
    </row>
    <row r="213" spans="1:4" ht="54" thickTop="1" thickBot="1">
      <c r="A213" s="137" t="s">
        <v>1731</v>
      </c>
      <c r="B213" s="138" t="s">
        <v>1758</v>
      </c>
      <c r="C213" s="133" t="s">
        <v>1845</v>
      </c>
      <c r="D213" s="179">
        <f>VLOOKUP('621.7'!A89,'621.7'!A89:N332,14,FALSE)</f>
        <v>672678.5242834969</v>
      </c>
    </row>
    <row r="214" spans="1:4" ht="54" thickTop="1" thickBot="1">
      <c r="A214" s="137" t="s">
        <v>1105</v>
      </c>
      <c r="B214" s="138" t="s">
        <v>1994</v>
      </c>
      <c r="C214" s="133" t="s">
        <v>233</v>
      </c>
      <c r="D214" s="179">
        <f>VLOOKUP('622.1'!A89,'622.1'!A89:N333,14,FALSE)</f>
        <v>92023.176395871284</v>
      </c>
    </row>
    <row r="215" spans="1:4" ht="54" thickTop="1" thickBot="1">
      <c r="A215" s="137" t="s">
        <v>1106</v>
      </c>
      <c r="B215" s="138" t="s">
        <v>1759</v>
      </c>
      <c r="C215" s="133" t="s">
        <v>233</v>
      </c>
      <c r="D215" s="179">
        <f>VLOOKUP('622.2'!A89,'622.2'!A89:N335,14,FALSE)</f>
        <v>485513.60467673355</v>
      </c>
    </row>
    <row r="216" spans="1:4" ht="54" thickTop="1" thickBot="1">
      <c r="A216" s="137" t="s">
        <v>1107</v>
      </c>
      <c r="B216" s="138" t="s">
        <v>1760</v>
      </c>
      <c r="C216" s="133" t="s">
        <v>233</v>
      </c>
      <c r="D216" s="179">
        <f>VLOOKUP('622.3'!A89,'622.3'!A89:N336,14,FALSE)</f>
        <v>859966.16355854529</v>
      </c>
    </row>
    <row r="217" spans="1:4" ht="54" thickTop="1" thickBot="1">
      <c r="A217" s="137" t="s">
        <v>1108</v>
      </c>
      <c r="B217" s="138" t="s">
        <v>1761</v>
      </c>
      <c r="C217" s="133" t="s">
        <v>233</v>
      </c>
      <c r="D217" s="179">
        <f>VLOOKUP('622.4'!A89,'622.4'!A89:N337,14,FALSE)</f>
        <v>844630.87412346434</v>
      </c>
    </row>
    <row r="218" spans="1:4" ht="54" thickTop="1" thickBot="1">
      <c r="A218" s="137" t="s">
        <v>1109</v>
      </c>
      <c r="B218" s="138" t="s">
        <v>1762</v>
      </c>
      <c r="C218" s="133" t="s">
        <v>144</v>
      </c>
      <c r="D218" s="179">
        <f>VLOOKUP('622.5'!A89,'622.5'!A89:N338,14,FALSE)</f>
        <v>84554.115367003862</v>
      </c>
    </row>
    <row r="219" spans="1:4" ht="54" thickTop="1" thickBot="1">
      <c r="A219" s="137" t="s">
        <v>1110</v>
      </c>
      <c r="B219" s="138" t="s">
        <v>1763</v>
      </c>
      <c r="C219" s="133" t="s">
        <v>144</v>
      </c>
      <c r="D219" s="179">
        <f>VLOOKUP('623.1'!A103,'623.1'!A103:N339,14,FALSE)</f>
        <v>465014.84788743552</v>
      </c>
    </row>
    <row r="220" spans="1:4" ht="54" thickTop="1" thickBot="1">
      <c r="A220" s="137" t="s">
        <v>1111</v>
      </c>
      <c r="B220" s="138" t="s">
        <v>1219</v>
      </c>
      <c r="C220" s="133" t="s">
        <v>1995</v>
      </c>
      <c r="D220" s="179">
        <f>VLOOKUP('623.2'!A89,'623.2'!A89:N340,14,FALSE)</f>
        <v>3116507.066376375</v>
      </c>
    </row>
    <row r="221" spans="1:4" ht="54" thickTop="1" thickBot="1">
      <c r="A221" s="137" t="s">
        <v>1112</v>
      </c>
      <c r="B221" s="138" t="s">
        <v>2114</v>
      </c>
      <c r="C221" s="133" t="s">
        <v>387</v>
      </c>
      <c r="D221" s="179">
        <f>VLOOKUP('630.1'!A89,'630.1'!A89:N341,14,FALSE)</f>
        <v>1184014.5811974481</v>
      </c>
    </row>
    <row r="222" spans="1:4" ht="54" thickTop="1" thickBot="1">
      <c r="A222" s="137" t="s">
        <v>1113</v>
      </c>
      <c r="B222" s="138" t="s">
        <v>2115</v>
      </c>
      <c r="C222" s="133" t="s">
        <v>387</v>
      </c>
      <c r="D222" s="179">
        <f>VLOOKUP('630.2'!A89,'630.2'!A89:N342,14,FALSE)</f>
        <v>1150943.4511542728</v>
      </c>
    </row>
    <row r="223" spans="1:4" ht="54" thickTop="1" thickBot="1">
      <c r="A223" s="137" t="s">
        <v>1114</v>
      </c>
      <c r="B223" s="138" t="s">
        <v>2116</v>
      </c>
      <c r="C223" s="133" t="s">
        <v>387</v>
      </c>
      <c r="D223" s="179">
        <f>VLOOKUP('630.3'!A89,'630.3'!A89:N343,14,FALSE)</f>
        <v>802261.20948118507</v>
      </c>
    </row>
    <row r="224" spans="1:4" ht="54" thickTop="1" thickBot="1">
      <c r="A224" s="137" t="s">
        <v>1115</v>
      </c>
      <c r="B224" s="138" t="s">
        <v>2117</v>
      </c>
      <c r="C224" s="133" t="s">
        <v>387</v>
      </c>
      <c r="D224" s="179">
        <f>VLOOKUP('630.4'!A89,'630.4'!A89:N344,14,FALSE)</f>
        <v>675361.14200016577</v>
      </c>
    </row>
    <row r="225" spans="1:4" ht="54" thickTop="1" thickBot="1">
      <c r="A225" s="137" t="s">
        <v>1116</v>
      </c>
      <c r="B225" s="138" t="s">
        <v>2118</v>
      </c>
      <c r="C225" s="133" t="s">
        <v>387</v>
      </c>
      <c r="D225" s="179">
        <f>VLOOKUP('630.5'!A93,'630.5'!A93:N345,14,FALSE)</f>
        <v>513046.59099904273</v>
      </c>
    </row>
    <row r="226" spans="1:4" ht="54" thickTop="1" thickBot="1">
      <c r="A226" s="137" t="s">
        <v>1117</v>
      </c>
      <c r="B226" s="138" t="s">
        <v>2119</v>
      </c>
      <c r="C226" s="133" t="s">
        <v>387</v>
      </c>
      <c r="D226" s="179">
        <f>VLOOKUP('630.6'!A93,'630.6'!A89:N346,14,FALSE)</f>
        <v>438292.75381169806</v>
      </c>
    </row>
    <row r="227" spans="1:4" ht="54" thickTop="1" thickBot="1">
      <c r="A227" s="137" t="s">
        <v>1118</v>
      </c>
      <c r="B227" s="138" t="s">
        <v>2120</v>
      </c>
      <c r="C227" s="133" t="s">
        <v>387</v>
      </c>
      <c r="D227" s="179">
        <f>VLOOKUP('630.7'!A93,'630.7'!A90:N347,14,FALSE)</f>
        <v>314104.3312841719</v>
      </c>
    </row>
    <row r="228" spans="1:4" ht="54" thickTop="1" thickBot="1">
      <c r="A228" s="137" t="s">
        <v>1119</v>
      </c>
      <c r="B228" s="138" t="s">
        <v>1764</v>
      </c>
      <c r="C228" s="133" t="s">
        <v>144</v>
      </c>
      <c r="D228" s="179">
        <f>VLOOKUP('632.1'!A90,'632.1'!A90:N349,14,FALSE)</f>
        <v>401282.74706236646</v>
      </c>
    </row>
    <row r="229" spans="1:4" ht="54" thickTop="1" thickBot="1">
      <c r="A229" s="137" t="s">
        <v>1659</v>
      </c>
      <c r="B229" s="138" t="s">
        <v>1765</v>
      </c>
      <c r="C229" s="133" t="s">
        <v>144</v>
      </c>
      <c r="D229" s="179">
        <f>VLOOKUP('632.2'!A90,'632.2'!A90:N350,14,FALSE)</f>
        <v>408938.25937772321</v>
      </c>
    </row>
    <row r="230" spans="1:4" ht="54" thickTop="1" thickBot="1">
      <c r="A230" s="137" t="s">
        <v>1662</v>
      </c>
      <c r="B230" s="138" t="s">
        <v>1766</v>
      </c>
      <c r="C230" s="133" t="s">
        <v>377</v>
      </c>
      <c r="D230" s="179">
        <f>VLOOKUP('640.1'!A90,'640.1'!A90:N351,14,FALSE)</f>
        <v>6040.8199995535815</v>
      </c>
    </row>
    <row r="231" spans="1:4" ht="54" thickTop="1" thickBot="1">
      <c r="A231" s="137" t="s">
        <v>1663</v>
      </c>
      <c r="B231" s="138" t="s">
        <v>1767</v>
      </c>
      <c r="C231" s="133" t="s">
        <v>377</v>
      </c>
      <c r="D231" s="179">
        <f>VLOOKUP('640.2'!A90,'640.2'!A90:N352,14,FALSE)</f>
        <v>6690.0686474201311</v>
      </c>
    </row>
    <row r="232" spans="1:4" ht="54" thickTop="1" thickBot="1">
      <c r="A232" s="137" t="s">
        <v>1120</v>
      </c>
      <c r="B232" s="138" t="s">
        <v>1768</v>
      </c>
      <c r="C232" s="133" t="s">
        <v>1664</v>
      </c>
      <c r="D232" s="179">
        <f>VLOOKUP('641.1'!A90,'641.1'!A90:N353,14,FALSE)</f>
        <v>2107.8961932374391</v>
      </c>
    </row>
    <row r="233" spans="1:4" ht="54" thickTop="1" thickBot="1">
      <c r="A233" s="137" t="s">
        <v>1121</v>
      </c>
      <c r="B233" s="138" t="s">
        <v>1768</v>
      </c>
      <c r="C233" s="133" t="s">
        <v>377</v>
      </c>
      <c r="D233" s="179">
        <f>VLOOKUP('641.2'!A90,'641.2'!A90:N354,14,FALSE)</f>
        <v>49338.411124486927</v>
      </c>
    </row>
    <row r="234" spans="1:4" ht="54" thickTop="1" thickBot="1">
      <c r="A234" s="137" t="s">
        <v>1122</v>
      </c>
      <c r="B234" s="138" t="s">
        <v>1769</v>
      </c>
      <c r="C234" s="133" t="s">
        <v>1845</v>
      </c>
      <c r="D234" s="179">
        <f>VLOOKUP('642.1'!A90,'642.1'!A90:N355,14,FALSE)</f>
        <v>596104.36935764656</v>
      </c>
    </row>
    <row r="235" spans="1:4" ht="54" thickTop="1" thickBot="1">
      <c r="A235" s="137" t="s">
        <v>1123</v>
      </c>
      <c r="B235" s="138" t="s">
        <v>1770</v>
      </c>
      <c r="C235" s="133" t="s">
        <v>144</v>
      </c>
      <c r="D235" s="179">
        <f>VLOOKUP('642.2'!A90,'642.2'!A90:N356,14,FALSE)</f>
        <v>54340.635019255773</v>
      </c>
    </row>
    <row r="236" spans="1:4" ht="54" thickTop="1" thickBot="1">
      <c r="A236" s="137" t="s">
        <v>1124</v>
      </c>
      <c r="B236" s="138" t="s">
        <v>1771</v>
      </c>
      <c r="C236" s="133" t="s">
        <v>377</v>
      </c>
      <c r="D236" s="179">
        <f>VLOOKUP('650.1'!A95,'650.1'!A95:N358,14,FALSE)</f>
        <v>10661.820729042294</v>
      </c>
    </row>
    <row r="237" spans="1:4" ht="54" thickTop="1" thickBot="1">
      <c r="A237" s="137" t="s">
        <v>1125</v>
      </c>
      <c r="B237" s="138" t="s">
        <v>2127</v>
      </c>
      <c r="C237" s="133" t="s">
        <v>377</v>
      </c>
      <c r="D237" s="179">
        <f>VLOOKUP('650.2'!A93,'650.2'!A93:N359,14,FALSE)</f>
        <v>10475.436409860782</v>
      </c>
    </row>
    <row r="238" spans="1:4" ht="54" thickTop="1" thickBot="1">
      <c r="A238" s="137" t="s">
        <v>1126</v>
      </c>
      <c r="B238" s="138" t="s">
        <v>1772</v>
      </c>
      <c r="C238" s="133" t="s">
        <v>377</v>
      </c>
      <c r="D238" s="201">
        <f>VLOOKUP('650.3'!A90,'650.3'!A90:N360,14,FALSE)</f>
        <v>0.55098876534632346</v>
      </c>
    </row>
    <row r="239" spans="1:4" ht="54" thickTop="1" thickBot="1">
      <c r="A239" s="137" t="s">
        <v>1127</v>
      </c>
      <c r="B239" s="138" t="s">
        <v>2131</v>
      </c>
      <c r="C239" s="133" t="s">
        <v>377</v>
      </c>
      <c r="D239" s="179">
        <f>VLOOKUP('650.4'!A93,'650.4'!A93:N361,14,FALSE)</f>
        <v>4772.4338909574944</v>
      </c>
    </row>
    <row r="240" spans="1:4" ht="57.75" thickTop="1" thickBot="1">
      <c r="A240" s="137" t="s">
        <v>1128</v>
      </c>
      <c r="B240" s="138" t="s">
        <v>1773</v>
      </c>
      <c r="C240" s="133" t="s">
        <v>233</v>
      </c>
      <c r="D240" s="179">
        <f>VLOOKUP('660.1'!A87,'660.1'!A87:N362,14,FALSE)</f>
        <v>350630.48892518965</v>
      </c>
    </row>
    <row r="241" spans="1:4" ht="76.5" thickTop="1" thickBot="1">
      <c r="A241" s="137" t="s">
        <v>1129</v>
      </c>
      <c r="B241" s="138" t="s">
        <v>1880</v>
      </c>
      <c r="C241" s="133" t="s">
        <v>144</v>
      </c>
      <c r="D241" s="179">
        <f>VLOOKUP('660.2'!A87,'660.2'!A87:N363,14,FALSE)</f>
        <v>403902.36254913884</v>
      </c>
    </row>
    <row r="242" spans="1:4" ht="54" thickTop="1" thickBot="1">
      <c r="A242" s="137" t="s">
        <v>1677</v>
      </c>
      <c r="B242" s="138" t="s">
        <v>1774</v>
      </c>
      <c r="C242" s="133" t="s">
        <v>144</v>
      </c>
      <c r="D242" s="179">
        <f>VLOOKUP('661.1'!A87,'661.1'!A87:N364,14,FALSE)</f>
        <v>720626.53126204188</v>
      </c>
    </row>
    <row r="243" spans="1:4" ht="54" thickTop="1" thickBot="1">
      <c r="A243" s="137" t="s">
        <v>1130</v>
      </c>
      <c r="B243" s="138" t="s">
        <v>1775</v>
      </c>
      <c r="C243" s="133" t="s">
        <v>144</v>
      </c>
      <c r="D243" s="179">
        <f>VLOOKUP('662.1'!A87,'662.1'!A87:N365,14,FALSE)</f>
        <v>469280.88784571394</v>
      </c>
    </row>
    <row r="244" spans="1:4" ht="54" thickTop="1" thickBot="1">
      <c r="A244" s="137" t="s">
        <v>1131</v>
      </c>
      <c r="B244" s="138" t="s">
        <v>1776</v>
      </c>
      <c r="C244" s="133" t="s">
        <v>144</v>
      </c>
      <c r="D244" s="179">
        <f>VLOOKUP('662.2'!A87,'662.2'!A87:N366,14,FALSE)</f>
        <v>447180.79318841751</v>
      </c>
    </row>
    <row r="245" spans="1:4" ht="54" thickTop="1" thickBot="1">
      <c r="A245" s="137" t="s">
        <v>1678</v>
      </c>
      <c r="B245" s="138" t="s">
        <v>1777</v>
      </c>
      <c r="C245" s="133" t="s">
        <v>144</v>
      </c>
      <c r="D245" s="179">
        <f>VLOOKUP('663.1'!A87,'663.1'!A87:N367,14,FALSE)</f>
        <v>30107.140723642889</v>
      </c>
    </row>
    <row r="246" spans="1:4" ht="54" thickTop="1" thickBot="1">
      <c r="A246" s="137" t="s">
        <v>1132</v>
      </c>
      <c r="B246" s="138" t="s">
        <v>1778</v>
      </c>
      <c r="C246" s="133" t="s">
        <v>387</v>
      </c>
      <c r="D246" s="179">
        <f>VLOOKUP('670.1'!A87,'670.1'!A87:N368,14,FALSE)</f>
        <v>285711.79550489306</v>
      </c>
    </row>
    <row r="247" spans="1:4" ht="54" thickTop="1" thickBot="1">
      <c r="A247" s="137" t="s">
        <v>1133</v>
      </c>
      <c r="B247" s="138" t="s">
        <v>1779</v>
      </c>
      <c r="C247" s="133" t="s">
        <v>387</v>
      </c>
      <c r="D247" s="179">
        <f>VLOOKUP('670.2'!A87,'670.2'!A87:N369,14,FALSE)</f>
        <v>324501.58334824094</v>
      </c>
    </row>
    <row r="248" spans="1:4" ht="54" thickTop="1" thickBot="1">
      <c r="A248" s="137" t="s">
        <v>1680</v>
      </c>
      <c r="B248" s="138" t="s">
        <v>1780</v>
      </c>
      <c r="C248" s="133" t="s">
        <v>387</v>
      </c>
      <c r="D248" s="179">
        <f>VLOOKUP('670.3'!A87,'670.3'!A87:N370,14,FALSE)</f>
        <v>334366.52554848552</v>
      </c>
    </row>
    <row r="249" spans="1:4" ht="54" thickTop="1" thickBot="1">
      <c r="A249" s="137" t="s">
        <v>1681</v>
      </c>
      <c r="B249" s="138" t="s">
        <v>1781</v>
      </c>
      <c r="C249" s="133" t="s">
        <v>387</v>
      </c>
      <c r="D249" s="179">
        <f>VLOOKUP('670.4'!A87,'670.4'!A87:N371,14,FALSE)</f>
        <v>335792.32650066307</v>
      </c>
    </row>
    <row r="250" spans="1:4" ht="54" thickTop="1" thickBot="1">
      <c r="A250" s="137" t="s">
        <v>1682</v>
      </c>
      <c r="B250" s="138" t="s">
        <v>1782</v>
      </c>
      <c r="C250" s="133" t="s">
        <v>387</v>
      </c>
      <c r="D250" s="179">
        <f>VLOOKUP('670.5'!A89,'670.5'!A89:N372,14,FALSE)</f>
        <v>357036.87196428224</v>
      </c>
    </row>
    <row r="251" spans="1:4" ht="54" thickTop="1" thickBot="1">
      <c r="A251" s="137" t="s">
        <v>1134</v>
      </c>
      <c r="B251" s="138" t="s">
        <v>1783</v>
      </c>
      <c r="C251" s="133" t="s">
        <v>387</v>
      </c>
      <c r="D251" s="179">
        <f>VLOOKUP('671.1'!A89,'671.1'!A89:N373,14,FALSE)</f>
        <v>552487.58356410405</v>
      </c>
    </row>
    <row r="252" spans="1:4" ht="54" thickTop="1" thickBot="1">
      <c r="A252" s="137" t="s">
        <v>1135</v>
      </c>
      <c r="B252" s="138" t="s">
        <v>1784</v>
      </c>
      <c r="C252" s="133" t="s">
        <v>144</v>
      </c>
      <c r="D252" s="179">
        <f>VLOOKUP('671.2'!A89,'671.2'!A89:N374,14,FALSE)</f>
        <v>52579.417305862167</v>
      </c>
    </row>
    <row r="253" spans="1:4" ht="54" thickTop="1" thickBot="1">
      <c r="A253" s="137" t="s">
        <v>1683</v>
      </c>
      <c r="B253" s="138" t="s">
        <v>1785</v>
      </c>
      <c r="C253" s="133" t="s">
        <v>387</v>
      </c>
      <c r="D253" s="179">
        <f>VLOOKUP('671.3'!A87,'671.3'!A87:N375,14,FALSE)</f>
        <v>593671.09811270004</v>
      </c>
    </row>
    <row r="254" spans="1:4" ht="54" thickTop="1" thickBot="1">
      <c r="A254" s="137" t="s">
        <v>1684</v>
      </c>
      <c r="B254" s="138" t="s">
        <v>1786</v>
      </c>
      <c r="C254" s="133" t="s">
        <v>144</v>
      </c>
      <c r="D254" s="179">
        <f>VLOOKUP('671.4'!A87,'671.4'!A87:N376,14,FALSE)</f>
        <v>55826.317251477449</v>
      </c>
    </row>
    <row r="255" spans="1:4" ht="54" thickTop="1" thickBot="1">
      <c r="A255" s="137" t="s">
        <v>1136</v>
      </c>
      <c r="B255" s="138" t="s">
        <v>1787</v>
      </c>
      <c r="C255" s="133" t="s">
        <v>144</v>
      </c>
      <c r="D255" s="179">
        <f>VLOOKUP('672.1'!A87,'672.1'!A87:N377,14,FALSE)</f>
        <v>42550.827701890616</v>
      </c>
    </row>
    <row r="256" spans="1:4" ht="54" thickTop="1" thickBot="1">
      <c r="A256" s="137" t="s">
        <v>1685</v>
      </c>
      <c r="B256" s="138" t="s">
        <v>1788</v>
      </c>
      <c r="C256" s="133" t="s">
        <v>144</v>
      </c>
      <c r="D256" s="179">
        <f>VLOOKUP('672.2'!A87,'672.2'!A87:N378,14,FALSE)</f>
        <v>50490.837145761718</v>
      </c>
    </row>
    <row r="257" spans="1:4" ht="54" thickTop="1" thickBot="1">
      <c r="A257" s="137" t="s">
        <v>1686</v>
      </c>
      <c r="B257" s="138" t="s">
        <v>1789</v>
      </c>
      <c r="C257" s="133" t="s">
        <v>144</v>
      </c>
      <c r="D257" s="179">
        <f>VLOOKUP('672.3'!A87,'672.3'!A87:N379,14,FALSE)</f>
        <v>44536.502664497086</v>
      </c>
    </row>
    <row r="258" spans="1:4" ht="54" thickTop="1" thickBot="1">
      <c r="A258" s="137" t="s">
        <v>1687</v>
      </c>
      <c r="B258" s="138" t="s">
        <v>1790</v>
      </c>
      <c r="C258" s="133" t="s">
        <v>144</v>
      </c>
      <c r="D258" s="179">
        <f>VLOOKUP('672.4'!A87,'672.3'!A87:N380,14,FALSE)</f>
        <v>44536.502664497086</v>
      </c>
    </row>
    <row r="259" spans="1:4" ht="54" thickTop="1" thickBot="1">
      <c r="A259" s="137" t="s">
        <v>1732</v>
      </c>
      <c r="B259" s="138" t="s">
        <v>1791</v>
      </c>
      <c r="C259" s="133" t="s">
        <v>233</v>
      </c>
      <c r="D259" s="179">
        <f>VLOOKUP('673.1.1'!A87,'673.1.1'!A87:N381,14,FALSE)</f>
        <v>7584.0364903344862</v>
      </c>
    </row>
    <row r="260" spans="1:4" ht="54" thickTop="1" thickBot="1">
      <c r="A260" s="137" t="s">
        <v>1733</v>
      </c>
      <c r="B260" s="138" t="s">
        <v>2046</v>
      </c>
      <c r="C260" s="133" t="s">
        <v>233</v>
      </c>
      <c r="D260" s="179">
        <f>VLOOKUP('673.1.2'!A87,'673.1.2'!A87:N382,14,FALSE)</f>
        <v>8496.2581199419383</v>
      </c>
    </row>
    <row r="261" spans="1:4" ht="54" thickTop="1" thickBot="1">
      <c r="A261" s="137" t="s">
        <v>1137</v>
      </c>
      <c r="B261" s="138" t="s">
        <v>1792</v>
      </c>
      <c r="C261" s="133" t="s">
        <v>387</v>
      </c>
      <c r="D261" s="179">
        <f>VLOOKUP('673.2'!A87,'673.2'!A87:N383,14,FALSE)</f>
        <v>77367.744631207956</v>
      </c>
    </row>
    <row r="262" spans="1:4" ht="54" thickTop="1" thickBot="1">
      <c r="A262" s="137" t="s">
        <v>1138</v>
      </c>
      <c r="B262" s="138" t="s">
        <v>1793</v>
      </c>
      <c r="C262" s="133" t="s">
        <v>387</v>
      </c>
      <c r="D262" s="179">
        <f>VLOOKUP('673.3'!A89,'673.3'!A89:N384,14,FALSE)</f>
        <v>59550.69554626118</v>
      </c>
    </row>
    <row r="263" spans="1:4" ht="54" thickTop="1" thickBot="1">
      <c r="A263" s="137" t="s">
        <v>1139</v>
      </c>
      <c r="B263" s="138" t="s">
        <v>1996</v>
      </c>
      <c r="C263" s="133" t="s">
        <v>144</v>
      </c>
      <c r="D263" s="179">
        <f>VLOOKUP('674.1'!A89,'674.1'!A89:N385,14,FALSE)</f>
        <v>101964.06221287814</v>
      </c>
    </row>
    <row r="264" spans="1:4" ht="54" thickTop="1" thickBot="1">
      <c r="A264" s="137" t="s">
        <v>1140</v>
      </c>
      <c r="B264" s="138" t="s">
        <v>1794</v>
      </c>
      <c r="C264" s="133" t="s">
        <v>144</v>
      </c>
      <c r="D264" s="179">
        <f>VLOOKUP('674.2'!A89,'674.2'!A89:N386,14,FALSE)</f>
        <v>189953.90706562361</v>
      </c>
    </row>
    <row r="265" spans="1:4" ht="54" thickTop="1" thickBot="1">
      <c r="A265" s="137" t="s">
        <v>1141</v>
      </c>
      <c r="B265" s="138" t="s">
        <v>1795</v>
      </c>
      <c r="C265" s="133" t="s">
        <v>233</v>
      </c>
      <c r="D265" s="179">
        <f>VLOOKUP('680.1'!A87,'680.1'!A87:N387,14,FALSE)</f>
        <v>181385.72480974672</v>
      </c>
    </row>
    <row r="266" spans="1:4" ht="54" thickTop="1" thickBot="1">
      <c r="A266" s="137" t="s">
        <v>1142</v>
      </c>
      <c r="B266" s="138" t="s">
        <v>1796</v>
      </c>
      <c r="C266" s="133" t="s">
        <v>144</v>
      </c>
      <c r="D266" s="179">
        <f>VLOOKUP('680.2'!A87,'680.2'!A87:N388,14,FALSE)</f>
        <v>14165.983858754489</v>
      </c>
    </row>
    <row r="267" spans="1:4" ht="54" thickTop="1" thickBot="1">
      <c r="A267" s="137" t="s">
        <v>1143</v>
      </c>
      <c r="B267" s="138" t="s">
        <v>1797</v>
      </c>
      <c r="C267" s="133" t="s">
        <v>387</v>
      </c>
      <c r="D267" s="179">
        <f>VLOOKUP('680.3'!A89,'680.3'!A89:N389,14,FALSE)</f>
        <v>66025.793687205121</v>
      </c>
    </row>
    <row r="268" spans="1:4" ht="54" thickTop="1" thickBot="1">
      <c r="A268" s="137" t="s">
        <v>1144</v>
      </c>
      <c r="B268" s="138" t="s">
        <v>1798</v>
      </c>
      <c r="C268" s="133" t="s">
        <v>387</v>
      </c>
      <c r="D268" s="179">
        <f>VLOOKUP('681.1'!A89,'681.1'!A89:N390,14,FALSE)</f>
        <v>186513.01431495068</v>
      </c>
    </row>
    <row r="269" spans="1:4" ht="54" thickTop="1" thickBot="1">
      <c r="A269" s="137" t="s">
        <v>1692</v>
      </c>
      <c r="B269" s="138" t="s">
        <v>1799</v>
      </c>
      <c r="C269" s="133" t="s">
        <v>387</v>
      </c>
      <c r="D269" s="179">
        <f>VLOOKUP('681.2'!A89,'681.2'!A89:N391,14,FALSE)</f>
        <v>225302.80215829864</v>
      </c>
    </row>
    <row r="270" spans="1:4" ht="54" thickTop="1" thickBot="1">
      <c r="A270" s="137" t="s">
        <v>1693</v>
      </c>
      <c r="B270" s="138" t="s">
        <v>1800</v>
      </c>
      <c r="C270" s="133" t="s">
        <v>387</v>
      </c>
      <c r="D270" s="179">
        <f>VLOOKUP('681.3'!A89,'681.3'!A89:N392,14,FALSE)</f>
        <v>235167.74435854313</v>
      </c>
    </row>
    <row r="271" spans="1:4" ht="54" thickTop="1" thickBot="1">
      <c r="A271" s="137" t="s">
        <v>1694</v>
      </c>
      <c r="B271" s="138" t="s">
        <v>1801</v>
      </c>
      <c r="C271" s="133" t="s">
        <v>387</v>
      </c>
      <c r="D271" s="179">
        <f>VLOOKUP('681.4'!A89,'681.4'!A89:N393,14,FALSE)</f>
        <v>236593.54531072071</v>
      </c>
    </row>
    <row r="272" spans="1:4" ht="54" thickTop="1" thickBot="1">
      <c r="A272" s="137" t="s">
        <v>1145</v>
      </c>
      <c r="B272" s="138" t="s">
        <v>1802</v>
      </c>
      <c r="C272" s="133" t="s">
        <v>387</v>
      </c>
      <c r="D272" s="179">
        <f>VLOOKUP('682.1'!A89,'682.1'!A89:N394,14,FALSE)</f>
        <v>253586.91031228052</v>
      </c>
    </row>
    <row r="273" spans="1:4" ht="54" thickTop="1" thickBot="1">
      <c r="A273" s="137" t="s">
        <v>1695</v>
      </c>
      <c r="B273" s="138" t="s">
        <v>1803</v>
      </c>
      <c r="C273" s="133" t="s">
        <v>387</v>
      </c>
      <c r="D273" s="179">
        <f>VLOOKUP('682.2'!A89,'682.2'!A89:N395,14,FALSE)</f>
        <v>253586.91031228052</v>
      </c>
    </row>
    <row r="274" spans="1:4" ht="54" thickTop="1" thickBot="1">
      <c r="A274" s="137" t="s">
        <v>1697</v>
      </c>
      <c r="B274" s="138" t="s">
        <v>1804</v>
      </c>
      <c r="C274" s="133" t="s">
        <v>387</v>
      </c>
      <c r="D274" s="179">
        <f>VLOOKUP('682.3'!A89,'682.3'!A89:N396,14,FALSE)</f>
        <v>253586.91031228052</v>
      </c>
    </row>
    <row r="275" spans="1:4" ht="54" thickTop="1" thickBot="1">
      <c r="A275" s="137" t="s">
        <v>1699</v>
      </c>
      <c r="B275" s="138" t="s">
        <v>1997</v>
      </c>
      <c r="C275" s="133" t="s">
        <v>387</v>
      </c>
      <c r="D275" s="179">
        <f>VLOOKUP('682.4'!A89,'682.4'!A89:N397,14,FALSE)</f>
        <v>253586.91031228052</v>
      </c>
    </row>
    <row r="276" spans="1:4" ht="54" thickTop="1" thickBot="1">
      <c r="A276" s="137" t="s">
        <v>1701</v>
      </c>
      <c r="B276" s="138" t="s">
        <v>1805</v>
      </c>
      <c r="C276" s="133" t="s">
        <v>233</v>
      </c>
      <c r="D276" s="179">
        <f>VLOOKUP('683.1'!A89,'683.1'!A89:N398,14,FALSE)</f>
        <v>12757.385443646937</v>
      </c>
    </row>
    <row r="277" spans="1:4" ht="54" thickTop="1" thickBot="1">
      <c r="A277" s="137" t="s">
        <v>1703</v>
      </c>
      <c r="B277" s="138" t="s">
        <v>1806</v>
      </c>
      <c r="C277" s="133" t="s">
        <v>233</v>
      </c>
      <c r="D277" s="179">
        <f>VLOOKUP('683.2'!A89,'683.2'!A89:N399,14,FALSE)</f>
        <v>22741.920336002717</v>
      </c>
    </row>
    <row r="278" spans="1:4" ht="54" thickTop="1" thickBot="1">
      <c r="A278" s="137" t="s">
        <v>1705</v>
      </c>
      <c r="B278" s="138" t="s">
        <v>1807</v>
      </c>
      <c r="C278" s="133" t="s">
        <v>233</v>
      </c>
      <c r="D278" s="179">
        <f>VLOOKUP('683.3'!A89,'683.3'!A89:N400,14,FALSE)</f>
        <v>12757.385443646937</v>
      </c>
    </row>
    <row r="279" spans="1:4" ht="54" thickTop="1" thickBot="1">
      <c r="A279" s="137" t="s">
        <v>1706</v>
      </c>
      <c r="B279" s="138" t="s">
        <v>1808</v>
      </c>
      <c r="C279" s="133" t="s">
        <v>233</v>
      </c>
      <c r="D279" s="179">
        <f>VLOOKUP('683.4'!A89,'683.4'!A89:N401,14,FALSE)</f>
        <v>22741.920336002717</v>
      </c>
    </row>
    <row r="280" spans="1:4" ht="54" thickTop="1" thickBot="1">
      <c r="A280" s="137" t="s">
        <v>1707</v>
      </c>
      <c r="B280" s="138" t="s">
        <v>1809</v>
      </c>
      <c r="C280" s="133" t="s">
        <v>233</v>
      </c>
      <c r="D280" s="179">
        <f>VLOOKUP('683.5'!A87,'683.5'!A87:N402,14,FALSE)</f>
        <v>74830.597050220502</v>
      </c>
    </row>
    <row r="281" spans="1:4" ht="54" thickTop="1" thickBot="1">
      <c r="A281" s="137" t="s">
        <v>2047</v>
      </c>
      <c r="B281" s="138" t="s">
        <v>1810</v>
      </c>
      <c r="C281" s="133" t="s">
        <v>233</v>
      </c>
      <c r="D281" s="179">
        <f>VLOOKUP('690.1.1'!A89,'690.1.1'!A89:N403,14,FALSE)</f>
        <v>17550.418083278688</v>
      </c>
    </row>
    <row r="282" spans="1:4" ht="54" thickTop="1" thickBot="1">
      <c r="A282" s="137" t="s">
        <v>1710</v>
      </c>
      <c r="B282" s="138" t="s">
        <v>1811</v>
      </c>
      <c r="C282" s="133" t="s">
        <v>233</v>
      </c>
      <c r="D282" s="179">
        <f>VLOOKUP('690.1.2'!A89,'690.1.2'!A89:N404,14,FALSE)</f>
        <v>28183.068447181995</v>
      </c>
    </row>
    <row r="283" spans="1:4" ht="54" thickTop="1" thickBot="1">
      <c r="A283" s="137" t="s">
        <v>1146</v>
      </c>
      <c r="B283" s="138" t="s">
        <v>1812</v>
      </c>
      <c r="C283" s="133" t="s">
        <v>144</v>
      </c>
      <c r="D283" s="179">
        <f>VLOOKUP('700.1'!A89,'700.1'!A89:N405,14,FALSE)</f>
        <v>1968.7372038331846</v>
      </c>
    </row>
    <row r="284" spans="1:4" ht="54" thickTop="1" thickBot="1">
      <c r="A284" s="137" t="s">
        <v>1147</v>
      </c>
      <c r="B284" s="138" t="s">
        <v>1813</v>
      </c>
      <c r="C284" s="133" t="s">
        <v>144</v>
      </c>
      <c r="D284" s="179">
        <f>VLOOKUP('700.2'!A89,'700.2'!A89:N406,14,FALSE)</f>
        <v>1942.1807003156707</v>
      </c>
    </row>
    <row r="285" spans="1:4" ht="54" thickTop="1" thickBot="1">
      <c r="A285" s="137" t="s">
        <v>1148</v>
      </c>
      <c r="B285" s="138" t="s">
        <v>1814</v>
      </c>
      <c r="C285" s="133" t="s">
        <v>233</v>
      </c>
      <c r="D285" s="179">
        <f>VLOOKUP('700.3'!A89,'700.3'!A89:N407,14,FALSE)</f>
        <v>41644.658937607033</v>
      </c>
    </row>
    <row r="286" spans="1:4" ht="54" thickTop="1" thickBot="1">
      <c r="A286" s="137" t="s">
        <v>1149</v>
      </c>
      <c r="B286" s="138" t="s">
        <v>1815</v>
      </c>
      <c r="C286" s="133" t="s">
        <v>233</v>
      </c>
      <c r="D286" s="179">
        <f>VLOOKUP('700.4'!A89,'700.4'!A89:N408,14,FALSE)</f>
        <v>47464.357387856566</v>
      </c>
    </row>
    <row r="287" spans="1:4" ht="54" thickTop="1" thickBot="1">
      <c r="A287" s="137" t="s">
        <v>1150</v>
      </c>
      <c r="B287" s="138" t="s">
        <v>1816</v>
      </c>
      <c r="C287" s="133" t="s">
        <v>1845</v>
      </c>
      <c r="D287" s="179">
        <f>VLOOKUP('701.1'!A89,'701.1'!A89:N409,14,FALSE)</f>
        <v>9077.6531867171689</v>
      </c>
    </row>
    <row r="288" spans="1:4" ht="54" thickTop="1" thickBot="1">
      <c r="A288" s="137" t="s">
        <v>1713</v>
      </c>
      <c r="B288" s="138" t="s">
        <v>1817</v>
      </c>
      <c r="C288" s="133" t="s">
        <v>1845</v>
      </c>
      <c r="D288" s="179">
        <f>VLOOKUP('710.1'!A89,'710.1'!A89:N410,14,FALSE)</f>
        <v>600745.95470811671</v>
      </c>
    </row>
    <row r="289" spans="1:4" ht="54" thickTop="1" thickBot="1">
      <c r="A289" s="137" t="s">
        <v>1151</v>
      </c>
      <c r="B289" s="138" t="s">
        <v>1818</v>
      </c>
      <c r="C289" s="133" t="s">
        <v>233</v>
      </c>
      <c r="D289" s="179">
        <f>VLOOKUP('710.2'!A89,'710.2'!A89:N411,14,FALSE)</f>
        <v>602611.13513739384</v>
      </c>
    </row>
    <row r="290" spans="1:4" ht="54" thickTop="1" thickBot="1">
      <c r="A290" s="137" t="s">
        <v>1152</v>
      </c>
      <c r="B290" s="138" t="s">
        <v>1819</v>
      </c>
      <c r="C290" s="133" t="s">
        <v>1845</v>
      </c>
      <c r="D290" s="179">
        <f>VLOOKUP('720.1'!A89,'720.1'!A89:N412,14,FALSE)</f>
        <v>182557.5041791783</v>
      </c>
    </row>
    <row r="291" spans="1:4" ht="54" thickTop="1" thickBot="1">
      <c r="A291" s="137" t="s">
        <v>1153</v>
      </c>
      <c r="B291" s="138" t="s">
        <v>1820</v>
      </c>
      <c r="C291" s="133" t="s">
        <v>144</v>
      </c>
      <c r="D291" s="179">
        <f>VLOOKUP('730.1'!A89,'730.1'!A89:N413,14,FALSE)</f>
        <v>185902.94774886768</v>
      </c>
    </row>
    <row r="292" spans="1:4" ht="54" thickTop="1" thickBot="1">
      <c r="A292" s="137" t="s">
        <v>1154</v>
      </c>
      <c r="B292" s="138" t="s">
        <v>1821</v>
      </c>
      <c r="C292" s="133" t="s">
        <v>1845</v>
      </c>
      <c r="D292" s="179">
        <f>VLOOKUP('730.2'!A89,'730.2'!A89:N414,14,FALSE)</f>
        <v>104500.63079106205</v>
      </c>
    </row>
    <row r="293" spans="1:4" ht="54" thickTop="1" thickBot="1">
      <c r="A293" s="137" t="s">
        <v>1155</v>
      </c>
      <c r="B293" s="138" t="s">
        <v>1822</v>
      </c>
      <c r="C293" s="133" t="s">
        <v>1845</v>
      </c>
      <c r="D293" s="179">
        <f>VLOOKUP('730.3'!A89,'730.3'!A89:N415,14,FALSE)</f>
        <v>103224.47014231635</v>
      </c>
    </row>
    <row r="294" spans="1:4" ht="54" thickTop="1" thickBot="1">
      <c r="A294" s="137" t="s">
        <v>1714</v>
      </c>
      <c r="B294" s="138" t="s">
        <v>1823</v>
      </c>
      <c r="C294" s="133" t="s">
        <v>1845</v>
      </c>
      <c r="D294" s="179">
        <f>VLOOKUP('730.4'!A89,'730.4'!A89:N416,14,FALSE)</f>
        <v>48866.536290013806</v>
      </c>
    </row>
    <row r="295" spans="1:4" ht="54" thickTop="1" thickBot="1">
      <c r="A295" s="137" t="s">
        <v>1156</v>
      </c>
      <c r="B295" s="138" t="s">
        <v>1824</v>
      </c>
      <c r="C295" s="133" t="s">
        <v>144</v>
      </c>
      <c r="D295" s="179">
        <f>VLOOKUP('731.1'!A89,'731.1'!A89:N417,14,FALSE)</f>
        <v>178672.63592237086</v>
      </c>
    </row>
    <row r="296" spans="1:4" ht="54" thickTop="1" thickBot="1">
      <c r="A296" s="137" t="s">
        <v>1157</v>
      </c>
      <c r="B296" s="138" t="s">
        <v>1825</v>
      </c>
      <c r="C296" s="133" t="s">
        <v>1995</v>
      </c>
      <c r="D296" s="179">
        <f>VLOOKUP('740.1'!A89,'740.1'!A89:N418,14,FALSE)</f>
        <v>15139.593692900009</v>
      </c>
    </row>
    <row r="297" spans="1:4" ht="54" thickTop="1" thickBot="1">
      <c r="A297" s="137" t="s">
        <v>1717</v>
      </c>
      <c r="B297" s="138" t="s">
        <v>1826</v>
      </c>
      <c r="C297" s="133" t="s">
        <v>1845</v>
      </c>
      <c r="D297" s="179">
        <f>VLOOKUP('741.1'!A89,'741.1'!A89:N419,14,FALSE)</f>
        <v>58039.684841968898</v>
      </c>
    </row>
    <row r="298" spans="1:4" ht="54" thickTop="1" thickBot="1">
      <c r="A298" s="137" t="s">
        <v>1158</v>
      </c>
      <c r="B298" s="138" t="s">
        <v>1827</v>
      </c>
      <c r="C298" s="133" t="s">
        <v>144</v>
      </c>
      <c r="D298" s="179">
        <f>VLOOKUP('800.1'!A89,'800.1'!A89:N420,14,FALSE)</f>
        <v>11327.265202851679</v>
      </c>
    </row>
    <row r="299" spans="1:4" ht="54" thickTop="1" thickBot="1">
      <c r="A299" s="137" t="s">
        <v>1159</v>
      </c>
      <c r="B299" s="138" t="s">
        <v>1828</v>
      </c>
      <c r="C299" s="133" t="s">
        <v>144</v>
      </c>
      <c r="D299" s="179">
        <f>VLOOKUP('800.2'!A89,'800.2'!A89:N421,14,FALSE)</f>
        <v>16356.690178596487</v>
      </c>
    </row>
    <row r="300" spans="1:4" ht="54" thickTop="1" thickBot="1">
      <c r="A300" s="137" t="s">
        <v>1160</v>
      </c>
      <c r="B300" s="138" t="s">
        <v>1829</v>
      </c>
      <c r="C300" s="133" t="s">
        <v>144</v>
      </c>
      <c r="D300" s="179">
        <f>VLOOKUP('800.3'!A89,'800.3'!A89:N422,14,FALSE)</f>
        <v>45298.058774772348</v>
      </c>
    </row>
    <row r="301" spans="1:4" ht="54" thickTop="1" thickBot="1">
      <c r="A301" s="137" t="s">
        <v>1161</v>
      </c>
      <c r="B301" s="138" t="s">
        <v>1830</v>
      </c>
      <c r="C301" s="133" t="s">
        <v>144</v>
      </c>
      <c r="D301" s="179">
        <f>VLOOKUP('800.4'!A89,'800.4'!A89:N423,14,FALSE)</f>
        <v>49971.454844037158</v>
      </c>
    </row>
    <row r="302" spans="1:4" ht="54" thickTop="1" thickBot="1">
      <c r="A302" s="137" t="s">
        <v>1718</v>
      </c>
      <c r="B302" s="138" t="s">
        <v>1831</v>
      </c>
      <c r="C302" s="133" t="s">
        <v>1845</v>
      </c>
      <c r="D302" s="179">
        <f>VLOOKUP('802.1'!A89,'802.1'!A89:N424,14,FALSE)</f>
        <v>350378.82169722812</v>
      </c>
    </row>
    <row r="303" spans="1:4" ht="54" thickTop="1" thickBot="1">
      <c r="A303" s="137" t="s">
        <v>1719</v>
      </c>
      <c r="B303" s="138" t="s">
        <v>1881</v>
      </c>
      <c r="C303" s="133" t="s">
        <v>1845</v>
      </c>
      <c r="D303" s="179">
        <f>VLOOKUP('802.2'!A89,'802.2'!A89:N425,14,FALSE)</f>
        <v>76120.527936227751</v>
      </c>
    </row>
    <row r="304" spans="1:4" ht="54" thickTop="1" thickBot="1">
      <c r="A304" s="137" t="s">
        <v>1720</v>
      </c>
      <c r="B304" s="138" t="s">
        <v>1832</v>
      </c>
      <c r="C304" s="133" t="s">
        <v>1845</v>
      </c>
      <c r="D304" s="179">
        <f>VLOOKUP('802.3'!A89,'802.3'!A89:N426,14,FALSE)</f>
        <v>47588.063710879862</v>
      </c>
    </row>
    <row r="305" spans="1:4" ht="54" thickTop="1" thickBot="1">
      <c r="A305" s="137" t="s">
        <v>1721</v>
      </c>
      <c r="B305" s="138" t="s">
        <v>1833</v>
      </c>
      <c r="C305" s="133" t="s">
        <v>1845</v>
      </c>
      <c r="D305" s="179">
        <f>VLOOKUP('802.4'!A89,'802.4'!A89:N427,14,FALSE)</f>
        <v>40366.365497264444</v>
      </c>
    </row>
    <row r="306" spans="1:4" ht="54" thickTop="1" thickBot="1">
      <c r="A306" s="137" t="s">
        <v>1722</v>
      </c>
      <c r="B306" s="138" t="s">
        <v>1834</v>
      </c>
      <c r="C306" s="133" t="s">
        <v>1845</v>
      </c>
      <c r="D306" s="179">
        <f>VLOOKUP('802.5'!A89,'802.5'!A89:N428,14,FALSE)</f>
        <v>290598.40915865824</v>
      </c>
    </row>
    <row r="307" spans="1:4" ht="54" thickTop="1" thickBot="1">
      <c r="A307" s="137" t="s">
        <v>1723</v>
      </c>
      <c r="B307" s="138" t="s">
        <v>1835</v>
      </c>
      <c r="C307" s="133" t="s">
        <v>1845</v>
      </c>
      <c r="D307" s="179">
        <f>VLOOKUP('802.6'!A89,'802.6'!A89:N429,14,FALSE)</f>
        <v>283522.79918853077</v>
      </c>
    </row>
    <row r="308" spans="1:4" ht="54" thickTop="1" thickBot="1">
      <c r="A308" s="137" t="s">
        <v>1724</v>
      </c>
      <c r="B308" s="138" t="s">
        <v>1836</v>
      </c>
      <c r="C308" s="133" t="s">
        <v>1845</v>
      </c>
      <c r="D308" s="179">
        <f>VLOOKUP('802.7'!A89,'802.7'!A89:N430,14,FALSE)</f>
        <v>185264.48987186071</v>
      </c>
    </row>
    <row r="309" spans="1:4" ht="54" thickTop="1" thickBot="1">
      <c r="A309" s="137" t="s">
        <v>1725</v>
      </c>
      <c r="B309" s="138" t="s">
        <v>1837</v>
      </c>
      <c r="C309" s="133" t="s">
        <v>1845</v>
      </c>
      <c r="D309" s="179">
        <f>VLOOKUP('802.8'!A89,'802.8'!A89:N431,14,FALSE)</f>
        <v>158455.70875114447</v>
      </c>
    </row>
    <row r="310" spans="1:4" ht="54" thickTop="1" thickBot="1">
      <c r="A310" s="137" t="s">
        <v>1162</v>
      </c>
      <c r="B310" s="138" t="s">
        <v>1838</v>
      </c>
      <c r="C310" s="133" t="s">
        <v>233</v>
      </c>
      <c r="D310" s="179">
        <f>VLOOKUP('810.1'!A89,'810.1'!A89:N432,14,FALSE)</f>
        <v>17544.385005281652</v>
      </c>
    </row>
    <row r="311" spans="1:4" ht="54" thickTop="1" thickBot="1">
      <c r="A311" s="137" t="s">
        <v>1163</v>
      </c>
      <c r="B311" s="138" t="s">
        <v>1839</v>
      </c>
      <c r="C311" s="133" t="s">
        <v>233</v>
      </c>
      <c r="D311" s="179">
        <f>VLOOKUP('810.2'!A89,'810.2'!A89:N433,14,FALSE)</f>
        <v>11916.43932263486</v>
      </c>
    </row>
    <row r="312" spans="1:4" ht="54" thickTop="1" thickBot="1">
      <c r="A312" s="137" t="s">
        <v>1164</v>
      </c>
      <c r="B312" s="138" t="s">
        <v>1840</v>
      </c>
      <c r="C312" s="133" t="s">
        <v>233</v>
      </c>
      <c r="D312" s="179">
        <f>VLOOKUP('810.3'!A89,'810.3'!A89:N435,14,FALSE)</f>
        <v>7646.0315132926735</v>
      </c>
    </row>
    <row r="313" spans="1:4" ht="57.75" thickTop="1" thickBot="1">
      <c r="A313" s="137" t="s">
        <v>1726</v>
      </c>
      <c r="B313" s="138" t="s">
        <v>2050</v>
      </c>
      <c r="C313" s="133" t="s">
        <v>233</v>
      </c>
      <c r="D313" s="179">
        <f>VLOOKUP('811.1'!A89,'811.1'!A89:N436,14,FALSE)</f>
        <v>41515.468264018062</v>
      </c>
    </row>
    <row r="314" spans="1:4" ht="57.75" thickTop="1" thickBot="1">
      <c r="A314" s="137" t="s">
        <v>1727</v>
      </c>
      <c r="B314" s="138" t="s">
        <v>2051</v>
      </c>
      <c r="C314" s="133" t="s">
        <v>233</v>
      </c>
      <c r="D314" s="179">
        <f>VLOOKUP('811.2'!A89,'811.2'!A89:N437,14,FALSE)</f>
        <v>50890.61873921103</v>
      </c>
    </row>
    <row r="315" spans="1:4" ht="54" thickTop="1" thickBot="1">
      <c r="A315" s="137" t="s">
        <v>1165</v>
      </c>
      <c r="B315" s="138" t="s">
        <v>2053</v>
      </c>
      <c r="C315" s="133" t="s">
        <v>233</v>
      </c>
      <c r="D315" s="179">
        <f>VLOOKUP('812.1'!A89,'812.1'!A89:N438,14,FALSE)</f>
        <v>77743.362997978184</v>
      </c>
    </row>
    <row r="316" spans="1:4" ht="54" thickTop="1" thickBot="1">
      <c r="A316" s="137" t="s">
        <v>1728</v>
      </c>
      <c r="B316" s="138" t="s">
        <v>1841</v>
      </c>
      <c r="C316" s="133" t="s">
        <v>1995</v>
      </c>
      <c r="D316" s="179">
        <f>VLOOKUP('820.1'!A89,'820.1'!A89:N439,14,FALSE)</f>
        <v>75477.200969350699</v>
      </c>
    </row>
    <row r="317" spans="1:4" ht="54" thickTop="1" thickBot="1">
      <c r="A317" s="137" t="s">
        <v>1729</v>
      </c>
      <c r="B317" s="138" t="s">
        <v>1842</v>
      </c>
      <c r="C317" s="133" t="s">
        <v>984</v>
      </c>
      <c r="D317" s="179">
        <f>VLOOKUP('820.1.2'!A88,'820.1.2'!A88:N440,14,FALSE)</f>
        <v>3995346.3092167443</v>
      </c>
    </row>
    <row r="318" spans="1:4" ht="57.75" thickTop="1" thickBot="1">
      <c r="A318" s="137" t="s">
        <v>1166</v>
      </c>
      <c r="B318" s="138" t="s">
        <v>1843</v>
      </c>
      <c r="C318" s="133" t="s">
        <v>1998</v>
      </c>
      <c r="D318" s="179">
        <f>VLOOKUP('900.1'!A88,'900.1'!A88:N441,14,FALSE)</f>
        <v>1104.1985642386303</v>
      </c>
    </row>
    <row r="319" spans="1:4" ht="57.75" thickTop="1" thickBot="1">
      <c r="A319" s="137" t="s">
        <v>1167</v>
      </c>
      <c r="B319" s="138" t="s">
        <v>2195</v>
      </c>
      <c r="C319" s="133" t="s">
        <v>1999</v>
      </c>
      <c r="D319" s="179">
        <f>VLOOKUP('900.2'!A88,'900.2'!A88:N442,14,FALSE)</f>
        <v>1355.1527833837736</v>
      </c>
    </row>
    <row r="320" spans="1:4" ht="54" thickTop="1" thickBot="1">
      <c r="A320" s="137" t="s">
        <v>1168</v>
      </c>
      <c r="B320" s="138" t="s">
        <v>1844</v>
      </c>
      <c r="C320" s="133" t="s">
        <v>1999</v>
      </c>
      <c r="D320" s="179">
        <f>VLOOKUP('900.3'!A88,'900.3'!A88:N443,14,FALSE)</f>
        <v>1355.1527833837736</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6" sqref="B6"/>
    </sheetView>
  </sheetViews>
  <sheetFormatPr baseColWidth="10" defaultColWidth="9.140625" defaultRowHeight="15"/>
  <cols>
    <col min="1" max="1" width="11.5703125" customWidth="1"/>
    <col min="2" max="2" width="9.140625" style="2"/>
    <col min="3" max="3" width="84.5703125" style="1" customWidth="1"/>
    <col min="4" max="4" width="18.5703125" style="183"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5" t="s">
        <v>2237</v>
      </c>
      <c r="B6" s="656" t="s">
        <v>1882</v>
      </c>
      <c r="C6" s="1010" t="s">
        <v>2343</v>
      </c>
      <c r="D6" s="1011">
        <v>33832.699999999997</v>
      </c>
    </row>
    <row r="7" spans="1:4" ht="16.5" thickTop="1" thickBot="1">
      <c r="A7" s="657"/>
      <c r="B7" s="658"/>
      <c r="C7" s="659"/>
      <c r="D7" s="660" t="s">
        <v>1848</v>
      </c>
    </row>
    <row r="8" spans="1:4" ht="16.5" thickTop="1" thickBot="1">
      <c r="A8" s="661" t="s">
        <v>98</v>
      </c>
      <c r="B8" s="662" t="s">
        <v>1882</v>
      </c>
      <c r="C8" s="663" t="s">
        <v>99</v>
      </c>
      <c r="D8" s="664">
        <v>58677.433987924393</v>
      </c>
    </row>
    <row r="9" spans="1:4" ht="16.5" thickTop="1" thickBot="1">
      <c r="A9" s="661" t="s">
        <v>102</v>
      </c>
      <c r="B9" s="662" t="s">
        <v>1882</v>
      </c>
      <c r="C9" s="663" t="s">
        <v>103</v>
      </c>
      <c r="D9" s="664">
        <f>$D$6*1.85</f>
        <v>62590.494999999995</v>
      </c>
    </row>
    <row r="10" spans="1:4" ht="16.5" thickTop="1" thickBot="1">
      <c r="A10" s="661" t="s">
        <v>0</v>
      </c>
      <c r="B10" s="662" t="s">
        <v>1882</v>
      </c>
      <c r="C10" s="663" t="s">
        <v>1</v>
      </c>
      <c r="D10" s="664">
        <v>69346.058349365194</v>
      </c>
    </row>
    <row r="11" spans="1:4" ht="16.5" thickTop="1" thickBot="1">
      <c r="A11" s="661" t="s">
        <v>1674</v>
      </c>
      <c r="B11" s="662" t="s">
        <v>1882</v>
      </c>
      <c r="C11" s="663" t="s">
        <v>1673</v>
      </c>
      <c r="D11" s="664">
        <v>320058.73084322392</v>
      </c>
    </row>
    <row r="12" spans="1:4" ht="16.5" thickTop="1" thickBot="1">
      <c r="A12" s="661" t="s">
        <v>100</v>
      </c>
      <c r="B12" s="662" t="s">
        <v>1882</v>
      </c>
      <c r="C12" s="663" t="s">
        <v>101</v>
      </c>
      <c r="D12" s="664">
        <v>80014.682710805981</v>
      </c>
    </row>
    <row r="13" spans="1:4" ht="16.5" thickTop="1" thickBot="1">
      <c r="A13" s="661" t="s">
        <v>62</v>
      </c>
      <c r="B13" s="662" t="s">
        <v>1882</v>
      </c>
      <c r="C13" s="663" t="s">
        <v>63</v>
      </c>
      <c r="D13" s="664">
        <v>586774.33987924387</v>
      </c>
    </row>
    <row r="14" spans="1:4" ht="16.5" thickTop="1" thickBot="1">
      <c r="A14" s="661" t="s">
        <v>108</v>
      </c>
      <c r="B14" s="662" t="s">
        <v>1882</v>
      </c>
      <c r="C14" s="663" t="s">
        <v>109</v>
      </c>
      <c r="D14" s="664">
        <v>320058.73084322392</v>
      </c>
    </row>
    <row r="15" spans="1:4" ht="16.5" thickTop="1" thickBot="1">
      <c r="A15" s="661" t="s">
        <v>41</v>
      </c>
      <c r="B15" s="662" t="s">
        <v>1882</v>
      </c>
      <c r="C15" s="663" t="s">
        <v>42</v>
      </c>
      <c r="D15" s="664">
        <v>213372.48722881597</v>
      </c>
    </row>
    <row r="16" spans="1:4" ht="16.5" thickTop="1" thickBot="1">
      <c r="A16" s="661" t="s">
        <v>43</v>
      </c>
      <c r="B16" s="662" t="s">
        <v>1882</v>
      </c>
      <c r="C16" s="663" t="s">
        <v>44</v>
      </c>
      <c r="D16" s="664">
        <v>320058.73084322392</v>
      </c>
    </row>
    <row r="17" spans="1:4" ht="16.5" thickTop="1" thickBot="1">
      <c r="A17" s="661" t="s">
        <v>106</v>
      </c>
      <c r="B17" s="662" t="s">
        <v>1882</v>
      </c>
      <c r="C17" s="663" t="s">
        <v>107</v>
      </c>
      <c r="D17" s="664">
        <v>106686.24361440798</v>
      </c>
    </row>
    <row r="18" spans="1:4" ht="16.5" thickTop="1" thickBot="1">
      <c r="A18" s="661" t="s">
        <v>1675</v>
      </c>
      <c r="B18" s="662" t="s">
        <v>1882</v>
      </c>
      <c r="C18" s="663" t="s">
        <v>2000</v>
      </c>
      <c r="D18" s="664">
        <v>96017.619252967183</v>
      </c>
    </row>
    <row r="19" spans="1:4" ht="16.5" thickTop="1" thickBot="1">
      <c r="A19" s="661" t="s">
        <v>96</v>
      </c>
      <c r="B19" s="662" t="s">
        <v>92</v>
      </c>
      <c r="C19" s="663" t="s">
        <v>97</v>
      </c>
      <c r="D19" s="664">
        <v>2133724.8722881596</v>
      </c>
    </row>
    <row r="20" spans="1:4" ht="16.5" thickTop="1" thickBot="1">
      <c r="A20" s="661" t="s">
        <v>76</v>
      </c>
      <c r="B20" s="662" t="s">
        <v>1882</v>
      </c>
      <c r="C20" s="663" t="s">
        <v>77</v>
      </c>
      <c r="D20" s="664">
        <v>485912.31941843667</v>
      </c>
    </row>
    <row r="21" spans="1:4" ht="16.5" thickTop="1" thickBot="1">
      <c r="A21" s="661" t="s">
        <v>74</v>
      </c>
      <c r="B21" s="662" t="s">
        <v>1882</v>
      </c>
      <c r="C21" s="663" t="s">
        <v>75</v>
      </c>
      <c r="D21" s="664">
        <v>477235.31371453602</v>
      </c>
    </row>
    <row r="22" spans="1:4" ht="16.5" thickTop="1" thickBot="1">
      <c r="A22" s="661" t="s">
        <v>84</v>
      </c>
      <c r="B22" s="662" t="s">
        <v>1882</v>
      </c>
      <c r="C22" s="663" t="s">
        <v>85</v>
      </c>
      <c r="D22" s="664">
        <v>544482.10791976599</v>
      </c>
    </row>
    <row r="23" spans="1:4" ht="16.5" thickTop="1" thickBot="1">
      <c r="A23" s="661" t="s">
        <v>78</v>
      </c>
      <c r="B23" s="662" t="s">
        <v>1882</v>
      </c>
      <c r="C23" s="663" t="s">
        <v>79</v>
      </c>
      <c r="D23" s="664">
        <v>605221.14784707059</v>
      </c>
    </row>
    <row r="24" spans="1:4" ht="16.5" thickTop="1" thickBot="1">
      <c r="A24" s="661" t="s">
        <v>64</v>
      </c>
      <c r="B24" s="662" t="s">
        <v>1882</v>
      </c>
      <c r="C24" s="663" t="s">
        <v>65</v>
      </c>
      <c r="D24" s="664">
        <v>468558.30801063532</v>
      </c>
    </row>
    <row r="25" spans="1:4" ht="16.5" thickTop="1" thickBot="1">
      <c r="A25" s="661" t="s">
        <v>80</v>
      </c>
      <c r="B25" s="662" t="s">
        <v>1882</v>
      </c>
      <c r="C25" s="663" t="s">
        <v>81</v>
      </c>
      <c r="D25" s="664">
        <v>557497.61647561705</v>
      </c>
    </row>
    <row r="26" spans="1:4" ht="16.5" thickTop="1" thickBot="1">
      <c r="A26" s="661" t="s">
        <v>82</v>
      </c>
      <c r="B26" s="662" t="s">
        <v>1882</v>
      </c>
      <c r="C26" s="663" t="s">
        <v>83</v>
      </c>
      <c r="D26" s="664">
        <v>577020.87930939358</v>
      </c>
    </row>
    <row r="27" spans="1:4" ht="16.5" thickTop="1" thickBot="1">
      <c r="A27" s="661" t="s">
        <v>104</v>
      </c>
      <c r="B27" s="662" t="s">
        <v>1882</v>
      </c>
      <c r="C27" s="663" t="s">
        <v>105</v>
      </c>
      <c r="D27" s="664">
        <v>145339.84554033595</v>
      </c>
    </row>
    <row r="28" spans="1:4" ht="16.5" thickTop="1" thickBot="1">
      <c r="A28" s="661" t="s">
        <v>4</v>
      </c>
      <c r="B28" s="662" t="s">
        <v>1882</v>
      </c>
      <c r="C28" s="663" t="s">
        <v>5</v>
      </c>
      <c r="D28" s="664">
        <v>162693.85694813728</v>
      </c>
    </row>
    <row r="29" spans="1:4" ht="16.5" customHeight="1" thickTop="1" thickBot="1">
      <c r="A29" s="661" t="s">
        <v>45</v>
      </c>
      <c r="B29" s="662" t="s">
        <v>1882</v>
      </c>
      <c r="C29" s="663" t="s">
        <v>2226</v>
      </c>
      <c r="D29" s="664">
        <f>$D$43+$D$64</f>
        <v>169276.73861440798</v>
      </c>
    </row>
    <row r="30" spans="1:4" ht="16.5" thickTop="1" thickBot="1">
      <c r="A30" s="661" t="s">
        <v>66</v>
      </c>
      <c r="B30" s="662" t="s">
        <v>1882</v>
      </c>
      <c r="C30" s="663" t="s">
        <v>67</v>
      </c>
      <c r="D30" s="664">
        <v>160029.36542161196</v>
      </c>
    </row>
    <row r="31" spans="1:4" ht="16.5" thickTop="1" thickBot="1">
      <c r="A31" s="661" t="s">
        <v>23</v>
      </c>
      <c r="B31" s="662" t="s">
        <v>1882</v>
      </c>
      <c r="C31" s="663" t="s">
        <v>24</v>
      </c>
      <c r="D31" s="664">
        <f>$D$64*10</f>
        <v>625904.94999999995</v>
      </c>
    </row>
    <row r="32" spans="1:4" ht="16.5" thickTop="1" thickBot="1">
      <c r="A32" s="661" t="s">
        <v>7</v>
      </c>
      <c r="B32" s="662" t="s">
        <v>1882</v>
      </c>
      <c r="C32" s="663" t="s">
        <v>8</v>
      </c>
      <c r="D32" s="664">
        <f>$D$64*2</f>
        <v>125180.98999999999</v>
      </c>
    </row>
    <row r="33" spans="1:4" ht="16.5" thickTop="1" thickBot="1">
      <c r="A33" s="661" t="s">
        <v>9</v>
      </c>
      <c r="B33" s="662" t="s">
        <v>1882</v>
      </c>
      <c r="C33" s="663" t="s">
        <v>10</v>
      </c>
      <c r="D33" s="664">
        <f>$D$64*3</f>
        <v>187771.48499999999</v>
      </c>
    </row>
    <row r="34" spans="1:4" ht="16.5" thickTop="1" thickBot="1">
      <c r="A34" s="661" t="s">
        <v>11</v>
      </c>
      <c r="B34" s="662" t="s">
        <v>1882</v>
      </c>
      <c r="C34" s="663" t="s">
        <v>12</v>
      </c>
      <c r="D34" s="664">
        <f>$D$64*4</f>
        <v>250361.97999999998</v>
      </c>
    </row>
    <row r="35" spans="1:4" ht="16.5" thickTop="1" thickBot="1">
      <c r="A35" s="661" t="s">
        <v>13</v>
      </c>
      <c r="B35" s="662" t="s">
        <v>1882</v>
      </c>
      <c r="C35" s="663" t="s">
        <v>14</v>
      </c>
      <c r="D35" s="664">
        <f>$D$64*5</f>
        <v>312952.47499999998</v>
      </c>
    </row>
    <row r="36" spans="1:4" ht="16.5" thickTop="1" thickBot="1">
      <c r="A36" s="661" t="s">
        <v>15</v>
      </c>
      <c r="B36" s="662" t="s">
        <v>1882</v>
      </c>
      <c r="C36" s="663" t="s">
        <v>16</v>
      </c>
      <c r="D36" s="664">
        <f>$D$64*6</f>
        <v>375542.97</v>
      </c>
    </row>
    <row r="37" spans="1:4" ht="16.5" thickTop="1" thickBot="1">
      <c r="A37" s="661" t="s">
        <v>17</v>
      </c>
      <c r="B37" s="662" t="s">
        <v>1882</v>
      </c>
      <c r="C37" s="663" t="s">
        <v>18</v>
      </c>
      <c r="D37" s="664">
        <f>$D$64*7</f>
        <v>438133.46499999997</v>
      </c>
    </row>
    <row r="38" spans="1:4" ht="16.5" thickTop="1" thickBot="1">
      <c r="A38" s="661" t="s">
        <v>19</v>
      </c>
      <c r="B38" s="662" t="s">
        <v>1882</v>
      </c>
      <c r="C38" s="663" t="s">
        <v>20</v>
      </c>
      <c r="D38" s="664">
        <f>$D$64*8</f>
        <v>500723.95999999996</v>
      </c>
    </row>
    <row r="39" spans="1:4" ht="16.5" thickTop="1" thickBot="1">
      <c r="A39" s="661" t="s">
        <v>21</v>
      </c>
      <c r="B39" s="662" t="s">
        <v>1882</v>
      </c>
      <c r="C39" s="663" t="s">
        <v>22</v>
      </c>
      <c r="D39" s="664">
        <f>$D$64*9</f>
        <v>563314.45499999996</v>
      </c>
    </row>
    <row r="40" spans="1:4" ht="16.5" thickTop="1" thickBot="1">
      <c r="A40" s="661" t="s">
        <v>72</v>
      </c>
      <c r="B40" s="662" t="s">
        <v>1882</v>
      </c>
      <c r="C40" s="663" t="s">
        <v>73</v>
      </c>
      <c r="D40" s="664">
        <v>58677.433987924393</v>
      </c>
    </row>
    <row r="41" spans="1:4" ht="16.5" thickTop="1" thickBot="1">
      <c r="A41" s="661" t="s">
        <v>27</v>
      </c>
      <c r="B41" s="662" t="s">
        <v>1882</v>
      </c>
      <c r="C41" s="663" t="s">
        <v>28</v>
      </c>
      <c r="D41" s="664">
        <v>117354.86797584879</v>
      </c>
    </row>
    <row r="42" spans="1:4" ht="16.5" thickTop="1" thickBot="1">
      <c r="A42" s="661" t="s">
        <v>25</v>
      </c>
      <c r="B42" s="662" t="s">
        <v>1882</v>
      </c>
      <c r="C42" s="663" t="s">
        <v>26</v>
      </c>
      <c r="D42" s="664">
        <v>117354.86797584879</v>
      </c>
    </row>
    <row r="43" spans="1:4" ht="16.5" thickTop="1" thickBot="1">
      <c r="A43" s="661" t="s">
        <v>30</v>
      </c>
      <c r="B43" s="662" t="s">
        <v>1882</v>
      </c>
      <c r="C43" s="663" t="s">
        <v>31</v>
      </c>
      <c r="D43" s="664">
        <v>106686.24361440798</v>
      </c>
    </row>
    <row r="44" spans="1:4" ht="17.25" customHeight="1" thickTop="1" thickBot="1">
      <c r="A44" s="661" t="s">
        <v>40</v>
      </c>
      <c r="B44" s="662" t="s">
        <v>1882</v>
      </c>
      <c r="C44" s="663" t="s">
        <v>2225</v>
      </c>
      <c r="D44" s="664">
        <v>266715.60903601995</v>
      </c>
    </row>
    <row r="45" spans="1:4" ht="16.5" thickTop="1" thickBot="1">
      <c r="A45" s="661" t="s">
        <v>32</v>
      </c>
      <c r="B45" s="662" t="s">
        <v>1882</v>
      </c>
      <c r="C45" s="663" t="s">
        <v>33</v>
      </c>
      <c r="D45" s="664">
        <f>D43*2</f>
        <v>213372.48722881597</v>
      </c>
    </row>
    <row r="46" spans="1:4" ht="16.5" thickTop="1" thickBot="1">
      <c r="A46" s="661" t="s">
        <v>34</v>
      </c>
      <c r="B46" s="662" t="s">
        <v>1882</v>
      </c>
      <c r="C46" s="663" t="s">
        <v>35</v>
      </c>
      <c r="D46" s="664">
        <f>D43*3</f>
        <v>320058.73084322398</v>
      </c>
    </row>
    <row r="47" spans="1:4" ht="16.5" thickTop="1" thickBot="1">
      <c r="A47" s="661" t="s">
        <v>70</v>
      </c>
      <c r="B47" s="662" t="s">
        <v>1882</v>
      </c>
      <c r="C47" s="663" t="s">
        <v>71</v>
      </c>
      <c r="D47" s="664">
        <f>D43+(3*D8)</f>
        <v>282718.54557818116</v>
      </c>
    </row>
    <row r="48" spans="1:4" ht="16.5" thickTop="1" thickBot="1">
      <c r="A48" s="661" t="s">
        <v>36</v>
      </c>
      <c r="B48" s="662" t="s">
        <v>1882</v>
      </c>
      <c r="C48" s="663" t="s">
        <v>37</v>
      </c>
      <c r="D48" s="664">
        <v>117354.86797584879</v>
      </c>
    </row>
    <row r="49" spans="1:4" ht="16.5" thickTop="1" thickBot="1">
      <c r="A49" s="661" t="s">
        <v>38</v>
      </c>
      <c r="B49" s="662" t="s">
        <v>1882</v>
      </c>
      <c r="C49" s="663" t="s">
        <v>39</v>
      </c>
      <c r="D49" s="664">
        <v>128023.49233728957</v>
      </c>
    </row>
    <row r="50" spans="1:4" ht="16.5" thickTop="1" thickBot="1">
      <c r="A50" s="661" t="s">
        <v>89</v>
      </c>
      <c r="B50" s="662" t="s">
        <v>1882</v>
      </c>
      <c r="C50" s="663" t="s">
        <v>90</v>
      </c>
      <c r="D50" s="664">
        <v>133357.80451800997</v>
      </c>
    </row>
    <row r="51" spans="1:4" ht="16.5" thickTop="1" thickBot="1">
      <c r="A51" s="661" t="s">
        <v>46</v>
      </c>
      <c r="B51" s="662" t="s">
        <v>1882</v>
      </c>
      <c r="C51" s="663" t="s">
        <v>47</v>
      </c>
      <c r="D51" s="664">
        <f>$D$6*1.85</f>
        <v>62590.494999999995</v>
      </c>
    </row>
    <row r="52" spans="1:4" ht="16.5" thickTop="1" thickBot="1">
      <c r="A52" s="661" t="s">
        <v>48</v>
      </c>
      <c r="B52" s="662" t="s">
        <v>1882</v>
      </c>
      <c r="C52" s="663" t="s">
        <v>49</v>
      </c>
      <c r="D52" s="664">
        <f>D51*2</f>
        <v>125180.98999999999</v>
      </c>
    </row>
    <row r="53" spans="1:4" ht="16.5" thickTop="1" thickBot="1">
      <c r="A53" s="661" t="s">
        <v>50</v>
      </c>
      <c r="B53" s="662" t="s">
        <v>1882</v>
      </c>
      <c r="C53" s="663" t="s">
        <v>51</v>
      </c>
      <c r="D53" s="664">
        <v>106686.24361440798</v>
      </c>
    </row>
    <row r="54" spans="1:4" ht="16.5" thickTop="1" thickBot="1">
      <c r="A54" s="661" t="s">
        <v>68</v>
      </c>
      <c r="B54" s="662" t="s">
        <v>1882</v>
      </c>
      <c r="C54" s="663" t="s">
        <v>69</v>
      </c>
      <c r="D54" s="664">
        <v>213372.48722881597</v>
      </c>
    </row>
    <row r="55" spans="1:4" ht="46.5" thickTop="1" thickBot="1">
      <c r="A55" s="661" t="s">
        <v>29</v>
      </c>
      <c r="B55" s="662" t="s">
        <v>1882</v>
      </c>
      <c r="C55" s="663" t="s">
        <v>1883</v>
      </c>
      <c r="D55" s="665">
        <v>800146.82710805978</v>
      </c>
    </row>
    <row r="56" spans="1:4" ht="16.5" thickTop="1" thickBot="1">
      <c r="A56" s="661" t="s">
        <v>52</v>
      </c>
      <c r="B56" s="662" t="s">
        <v>1882</v>
      </c>
      <c r="C56" s="663" t="s">
        <v>53</v>
      </c>
      <c r="D56" s="664">
        <v>80014.682710805981</v>
      </c>
    </row>
    <row r="57" spans="1:4" ht="16.5" thickTop="1" thickBot="1">
      <c r="A57" s="661" t="s">
        <v>54</v>
      </c>
      <c r="B57" s="662" t="s">
        <v>1882</v>
      </c>
      <c r="C57" s="663" t="s">
        <v>55</v>
      </c>
      <c r="D57" s="664">
        <v>160029.36542161196</v>
      </c>
    </row>
    <row r="58" spans="1:4" ht="16.5" thickTop="1" thickBot="1">
      <c r="A58" s="661" t="s">
        <v>56</v>
      </c>
      <c r="B58" s="662" t="s">
        <v>1882</v>
      </c>
      <c r="C58" s="663" t="s">
        <v>57</v>
      </c>
      <c r="D58" s="664">
        <v>106686.24361440798</v>
      </c>
    </row>
    <row r="59" spans="1:4" ht="16.5" thickTop="1" thickBot="1">
      <c r="A59" s="661" t="s">
        <v>2</v>
      </c>
      <c r="B59" s="662" t="s">
        <v>1882</v>
      </c>
      <c r="C59" s="663" t="s">
        <v>3</v>
      </c>
      <c r="D59" s="664">
        <v>213372.48722881597</v>
      </c>
    </row>
    <row r="60" spans="1:4" ht="16.5" thickTop="1" thickBot="1">
      <c r="A60" s="661" t="s">
        <v>58</v>
      </c>
      <c r="B60" s="662" t="s">
        <v>1882</v>
      </c>
      <c r="C60" s="663" t="s">
        <v>59</v>
      </c>
      <c r="D60" s="664">
        <v>133357.80451800997</v>
      </c>
    </row>
    <row r="61" spans="1:4" ht="16.5" thickTop="1" thickBot="1">
      <c r="A61" s="661" t="s">
        <v>86</v>
      </c>
      <c r="B61" s="662" t="s">
        <v>1882</v>
      </c>
      <c r="C61" s="663" t="s">
        <v>87</v>
      </c>
      <c r="D61" s="664">
        <v>160029.36542161196</v>
      </c>
    </row>
    <row r="62" spans="1:4" ht="16.5" thickTop="1" thickBot="1">
      <c r="A62" s="661" t="s">
        <v>88</v>
      </c>
      <c r="B62" s="662" t="s">
        <v>1882</v>
      </c>
      <c r="C62" s="663" t="s">
        <v>87</v>
      </c>
      <c r="D62" s="664">
        <v>160029.36542161196</v>
      </c>
    </row>
    <row r="63" spans="1:4" ht="16.5" thickTop="1" thickBot="1">
      <c r="A63" s="661" t="s">
        <v>60</v>
      </c>
      <c r="B63" s="662" t="s">
        <v>1882</v>
      </c>
      <c r="C63" s="663" t="s">
        <v>61</v>
      </c>
      <c r="D63" s="664">
        <v>160029.36542161196</v>
      </c>
    </row>
    <row r="64" spans="1:4" ht="17.25" customHeight="1" thickTop="1" thickBot="1">
      <c r="A64" s="661" t="s">
        <v>6</v>
      </c>
      <c r="B64" s="662" t="s">
        <v>1882</v>
      </c>
      <c r="C64" s="663" t="s">
        <v>2224</v>
      </c>
      <c r="D64" s="664">
        <f>$D$6*1.85</f>
        <v>62590.494999999995</v>
      </c>
    </row>
    <row r="65" spans="1:4" ht="16.5" thickTop="1" thickBot="1">
      <c r="A65" s="661" t="s">
        <v>91</v>
      </c>
      <c r="B65" s="662" t="s">
        <v>92</v>
      </c>
      <c r="C65" s="663" t="s">
        <v>93</v>
      </c>
      <c r="D65" s="664">
        <v>533431.21807203989</v>
      </c>
    </row>
    <row r="66" spans="1:4" ht="16.5" thickTop="1" thickBot="1">
      <c r="A66" s="661" t="s">
        <v>94</v>
      </c>
      <c r="B66" s="662" t="s">
        <v>92</v>
      </c>
      <c r="C66" s="663" t="s">
        <v>95</v>
      </c>
      <c r="D66" s="664">
        <v>266715.60903601995</v>
      </c>
    </row>
    <row r="67" spans="1:4" ht="16.5" thickTop="1" thickBot="1">
      <c r="A67" s="661" t="s">
        <v>2228</v>
      </c>
      <c r="B67" s="662" t="s">
        <v>1882</v>
      </c>
      <c r="C67" s="663" t="s">
        <v>2227</v>
      </c>
      <c r="D67" s="664">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39.75"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3">
        <v>76587.365907404994</v>
      </c>
    </row>
    <row r="8" spans="1:4" ht="30" customHeight="1" thickTop="1" thickBot="1">
      <c r="A8" s="10" t="s">
        <v>112</v>
      </c>
      <c r="B8" s="8" t="s">
        <v>113</v>
      </c>
      <c r="C8" s="11" t="s">
        <v>114</v>
      </c>
      <c r="D8" s="653">
        <v>3069.4090425140953</v>
      </c>
    </row>
    <row r="9" spans="1:4" ht="30" customHeight="1" thickTop="1" thickBot="1">
      <c r="A9" s="10" t="s">
        <v>117</v>
      </c>
      <c r="B9" s="8" t="s">
        <v>113</v>
      </c>
      <c r="C9" s="11" t="s">
        <v>118</v>
      </c>
      <c r="D9" s="653">
        <v>83437.171122882297</v>
      </c>
    </row>
    <row r="10" spans="1:4" ht="30" customHeight="1" thickTop="1" thickBot="1">
      <c r="A10" s="10" t="s">
        <v>119</v>
      </c>
      <c r="B10" s="8" t="s">
        <v>113</v>
      </c>
      <c r="C10" s="11" t="s">
        <v>120</v>
      </c>
      <c r="D10" s="653">
        <v>59531.01535171939</v>
      </c>
    </row>
    <row r="11" spans="1:4" ht="30" customHeight="1" thickTop="1" thickBot="1">
      <c r="A11" s="10" t="s">
        <v>123</v>
      </c>
      <c r="B11" s="8" t="s">
        <v>113</v>
      </c>
      <c r="C11" s="11" t="s">
        <v>124</v>
      </c>
      <c r="D11" s="653">
        <v>18933.440472358045</v>
      </c>
    </row>
    <row r="12" spans="1:4" ht="30" customHeight="1" thickTop="1" thickBot="1">
      <c r="A12" s="10" t="s">
        <v>121</v>
      </c>
      <c r="B12" s="8" t="s">
        <v>113</v>
      </c>
      <c r="C12" s="11" t="s">
        <v>122</v>
      </c>
      <c r="D12" s="653">
        <v>65981.283551413348</v>
      </c>
    </row>
    <row r="13" spans="1:4" ht="30" customHeight="1" thickTop="1" thickBot="1">
      <c r="A13" s="10" t="s">
        <v>125</v>
      </c>
      <c r="B13" s="8" t="s">
        <v>113</v>
      </c>
      <c r="C13" s="11" t="s">
        <v>126</v>
      </c>
      <c r="D13" s="653">
        <v>59913.773910147014</v>
      </c>
    </row>
    <row r="14" spans="1:4" ht="30" customHeight="1" thickTop="1" thickBot="1">
      <c r="A14" s="10" t="s">
        <v>131</v>
      </c>
      <c r="B14" s="8" t="s">
        <v>113</v>
      </c>
      <c r="C14" s="11" t="s">
        <v>132</v>
      </c>
      <c r="D14" s="653">
        <v>211980.07888589401</v>
      </c>
    </row>
    <row r="15" spans="1:4" ht="30" customHeight="1" thickTop="1" thickBot="1">
      <c r="A15" s="10" t="s">
        <v>129</v>
      </c>
      <c r="B15" s="8" t="s">
        <v>113</v>
      </c>
      <c r="C15" s="11" t="s">
        <v>130</v>
      </c>
      <c r="D15" s="653">
        <v>143713.77917334702</v>
      </c>
    </row>
    <row r="16" spans="1:4" ht="30" customHeight="1" thickTop="1" thickBot="1">
      <c r="A16" s="10" t="s">
        <v>127</v>
      </c>
      <c r="B16" s="8" t="s">
        <v>113</v>
      </c>
      <c r="C16" s="11" t="s">
        <v>128</v>
      </c>
      <c r="D16" s="653">
        <v>108876.45843492515</v>
      </c>
    </row>
    <row r="17" spans="1:4" ht="30" customHeight="1" thickTop="1" thickBot="1">
      <c r="A17" s="10" t="s">
        <v>1711</v>
      </c>
      <c r="B17" s="8" t="s">
        <v>113</v>
      </c>
      <c r="C17" s="11" t="s">
        <v>1712</v>
      </c>
      <c r="D17" s="653">
        <v>48639.699220680319</v>
      </c>
    </row>
    <row r="18" spans="1:4" ht="30" customHeight="1" thickTop="1" thickBot="1">
      <c r="A18" s="10" t="s">
        <v>133</v>
      </c>
      <c r="B18" s="8" t="s">
        <v>113</v>
      </c>
      <c r="C18" s="11" t="s">
        <v>134</v>
      </c>
      <c r="D18" s="653">
        <v>72437.843672615709</v>
      </c>
    </row>
    <row r="19" spans="1:4" ht="30" customHeight="1" thickTop="1" thickBot="1">
      <c r="A19" s="10" t="s">
        <v>146</v>
      </c>
      <c r="B19" s="8" t="s">
        <v>113</v>
      </c>
      <c r="C19" s="11" t="s">
        <v>147</v>
      </c>
      <c r="D19" s="653">
        <v>158667.57929164253</v>
      </c>
    </row>
    <row r="20" spans="1:4" ht="30" customHeight="1" thickTop="1" thickBot="1">
      <c r="A20" s="10" t="s">
        <v>135</v>
      </c>
      <c r="B20" s="8" t="s">
        <v>113</v>
      </c>
      <c r="C20" s="11" t="s">
        <v>1884</v>
      </c>
      <c r="D20" s="653">
        <v>60963.476148464957</v>
      </c>
    </row>
    <row r="21" spans="1:4" ht="30" customHeight="1" thickTop="1" thickBot="1">
      <c r="A21" s="10" t="s">
        <v>136</v>
      </c>
      <c r="B21" s="8" t="s">
        <v>113</v>
      </c>
      <c r="C21" s="11" t="s">
        <v>137</v>
      </c>
      <c r="D21" s="653">
        <v>158405.41589545918</v>
      </c>
    </row>
    <row r="22" spans="1:4" ht="30" customHeight="1" thickTop="1" thickBot="1">
      <c r="A22" s="10" t="s">
        <v>138</v>
      </c>
      <c r="B22" s="8" t="s">
        <v>113</v>
      </c>
      <c r="C22" s="11" t="s">
        <v>139</v>
      </c>
      <c r="D22" s="653">
        <v>43643.913543011317</v>
      </c>
    </row>
    <row r="23" spans="1:4" ht="30" customHeight="1" thickTop="1" thickBot="1">
      <c r="A23" s="10" t="s">
        <v>143</v>
      </c>
      <c r="B23" s="8" t="s">
        <v>144</v>
      </c>
      <c r="C23" s="11" t="s">
        <v>145</v>
      </c>
      <c r="D23" s="653">
        <v>35756.989932232871</v>
      </c>
    </row>
    <row r="24" spans="1:4" ht="30" customHeight="1" thickTop="1" thickBot="1">
      <c r="A24" s="10" t="s">
        <v>140</v>
      </c>
      <c r="B24" s="8" t="s">
        <v>998</v>
      </c>
      <c r="C24" s="11" t="s">
        <v>142</v>
      </c>
      <c r="D24" s="653">
        <v>37570.111980236594</v>
      </c>
    </row>
    <row r="25" spans="1:4" ht="30" customHeight="1" thickTop="1" thickBot="1">
      <c r="A25" s="10" t="s">
        <v>148</v>
      </c>
      <c r="B25" s="8" t="s">
        <v>113</v>
      </c>
      <c r="C25" s="11" t="s">
        <v>149</v>
      </c>
      <c r="D25" s="653">
        <v>163465.16944179693</v>
      </c>
    </row>
    <row r="26" spans="1:4" ht="30" customHeight="1" thickTop="1" thickBot="1">
      <c r="A26" s="10" t="s">
        <v>150</v>
      </c>
      <c r="B26" s="8" t="s">
        <v>113</v>
      </c>
      <c r="C26" s="11" t="s">
        <v>151</v>
      </c>
      <c r="D26" s="653">
        <v>175592.84814923647</v>
      </c>
    </row>
    <row r="27" spans="1:4" ht="30" customHeight="1" thickTop="1" thickBot="1">
      <c r="A27" s="10" t="s">
        <v>152</v>
      </c>
      <c r="B27" s="8" t="s">
        <v>113</v>
      </c>
      <c r="C27" s="11" t="s">
        <v>153</v>
      </c>
      <c r="D27" s="653">
        <v>70402.407064648534</v>
      </c>
    </row>
    <row r="28" spans="1:4" ht="30" customHeight="1" thickTop="1" thickBot="1">
      <c r="A28" s="10" t="s">
        <v>154</v>
      </c>
      <c r="B28" s="8" t="s">
        <v>113</v>
      </c>
      <c r="C28" s="11" t="s">
        <v>155</v>
      </c>
      <c r="D28" s="653">
        <v>89672.465337705944</v>
      </c>
    </row>
    <row r="29" spans="1:4" ht="30" customHeight="1" thickTop="1" thickBot="1">
      <c r="A29" s="10" t="s">
        <v>156</v>
      </c>
      <c r="B29" s="8" t="s">
        <v>113</v>
      </c>
      <c r="C29" s="11" t="s">
        <v>157</v>
      </c>
      <c r="D29" s="653">
        <v>786.4901885499047</v>
      </c>
    </row>
    <row r="30" spans="1:4" ht="30" customHeight="1" thickTop="1" thickBot="1">
      <c r="A30" s="10" t="s">
        <v>166</v>
      </c>
      <c r="B30" s="8" t="s">
        <v>113</v>
      </c>
      <c r="C30" s="11" t="s">
        <v>167</v>
      </c>
      <c r="D30" s="653">
        <v>123368.85097593805</v>
      </c>
    </row>
    <row r="31" spans="1:4" ht="30" customHeight="1" thickTop="1" thickBot="1">
      <c r="A31" s="10" t="s">
        <v>162</v>
      </c>
      <c r="B31" s="8" t="s">
        <v>113</v>
      </c>
      <c r="C31" s="11" t="s">
        <v>163</v>
      </c>
      <c r="D31" s="653">
        <v>12878.514674108508</v>
      </c>
    </row>
    <row r="32" spans="1:4" ht="30" customHeight="1" thickTop="1" thickBot="1">
      <c r="A32" s="10" t="s">
        <v>164</v>
      </c>
      <c r="B32" s="8" t="s">
        <v>113</v>
      </c>
      <c r="C32" s="11" t="s">
        <v>165</v>
      </c>
      <c r="D32" s="653">
        <v>20499.080274364718</v>
      </c>
    </row>
    <row r="33" spans="1:4" ht="30" customHeight="1" thickTop="1" thickBot="1">
      <c r="A33" s="10" t="s">
        <v>171</v>
      </c>
      <c r="B33" s="8" t="s">
        <v>113</v>
      </c>
      <c r="C33" s="11" t="s">
        <v>172</v>
      </c>
      <c r="D33" s="653">
        <v>13101.877887656679</v>
      </c>
    </row>
    <row r="34" spans="1:4" ht="30" customHeight="1" thickTop="1" thickBot="1">
      <c r="A34" s="10" t="s">
        <v>160</v>
      </c>
      <c r="B34" s="8" t="s">
        <v>113</v>
      </c>
      <c r="C34" s="11" t="s">
        <v>161</v>
      </c>
      <c r="D34" s="653">
        <v>8708.0193676245453</v>
      </c>
    </row>
    <row r="35" spans="1:4" ht="30" customHeight="1" thickTop="1" thickBot="1">
      <c r="A35" s="10" t="s">
        <v>173</v>
      </c>
      <c r="B35" s="8" t="s">
        <v>113</v>
      </c>
      <c r="C35" s="11" t="s">
        <v>1886</v>
      </c>
      <c r="D35" s="653">
        <v>129244.4570111982</v>
      </c>
    </row>
    <row r="36" spans="1:4" ht="30" customHeight="1" thickTop="1" thickBot="1">
      <c r="A36" s="10" t="s">
        <v>170</v>
      </c>
      <c r="B36" s="8" t="s">
        <v>113</v>
      </c>
      <c r="C36" s="11" t="s">
        <v>1885</v>
      </c>
      <c r="D36" s="653">
        <v>98814.627289410026</v>
      </c>
    </row>
    <row r="37" spans="1:4" ht="30" customHeight="1" thickTop="1" thickBot="1">
      <c r="A37" s="10" t="s">
        <v>168</v>
      </c>
      <c r="B37" s="8" t="s">
        <v>113</v>
      </c>
      <c r="C37" s="11" t="s">
        <v>169</v>
      </c>
      <c r="D37" s="653">
        <v>95831.207840844058</v>
      </c>
    </row>
    <row r="38" spans="1:4" ht="30" customHeight="1" thickTop="1" thickBot="1">
      <c r="A38" s="10" t="s">
        <v>174</v>
      </c>
      <c r="B38" s="8" t="s">
        <v>113</v>
      </c>
      <c r="C38" s="11" t="s">
        <v>175</v>
      </c>
      <c r="D38" s="653">
        <v>73803.190639938315</v>
      </c>
    </row>
    <row r="39" spans="1:4" ht="30" customHeight="1" thickTop="1" thickBot="1">
      <c r="A39" s="10" t="s">
        <v>176</v>
      </c>
      <c r="B39" s="8" t="s">
        <v>113</v>
      </c>
      <c r="C39" s="11" t="s">
        <v>177</v>
      </c>
      <c r="D39" s="653">
        <v>70649.88931064558</v>
      </c>
    </row>
    <row r="40" spans="1:4" ht="30" customHeight="1" thickTop="1" thickBot="1">
      <c r="A40" s="10" t="s">
        <v>180</v>
      </c>
      <c r="B40" s="8" t="s">
        <v>113</v>
      </c>
      <c r="C40" s="11" t="s">
        <v>181</v>
      </c>
      <c r="D40" s="653">
        <v>98609.09118680234</v>
      </c>
    </row>
    <row r="41" spans="1:4" ht="30" customHeight="1" thickTop="1" thickBot="1">
      <c r="A41" s="10" t="s">
        <v>178</v>
      </c>
      <c r="B41" s="8" t="s">
        <v>113</v>
      </c>
      <c r="C41" s="11" t="s">
        <v>179</v>
      </c>
      <c r="D41" s="653">
        <v>84302.310330287204</v>
      </c>
    </row>
    <row r="42" spans="1:4" ht="30" customHeight="1" thickTop="1" thickBot="1">
      <c r="A42" s="10" t="s">
        <v>182</v>
      </c>
      <c r="B42" s="8" t="s">
        <v>113</v>
      </c>
      <c r="C42" s="11" t="s">
        <v>183</v>
      </c>
      <c r="D42" s="653">
        <v>97481.788583214133</v>
      </c>
    </row>
    <row r="43" spans="1:4" ht="30" customHeight="1" thickTop="1" thickBot="1">
      <c r="A43" s="10" t="s">
        <v>1672</v>
      </c>
      <c r="B43" s="8" t="s">
        <v>113</v>
      </c>
      <c r="C43" s="11" t="s">
        <v>1671</v>
      </c>
      <c r="D43" s="653">
        <v>7153.1573326085845</v>
      </c>
    </row>
    <row r="44" spans="1:4" ht="30" customHeight="1" thickTop="1" thickBot="1">
      <c r="A44" s="10" t="s">
        <v>184</v>
      </c>
      <c r="B44" s="8" t="s">
        <v>113</v>
      </c>
      <c r="C44" s="11" t="s">
        <v>185</v>
      </c>
      <c r="D44" s="653">
        <v>23103.935778842006</v>
      </c>
    </row>
    <row r="45" spans="1:4" ht="30" customHeight="1" thickTop="1" thickBot="1">
      <c r="A45" s="10" t="s">
        <v>1603</v>
      </c>
      <c r="B45" s="8" t="s">
        <v>113</v>
      </c>
      <c r="C45" s="11" t="s">
        <v>1604</v>
      </c>
      <c r="D45" s="653">
        <v>2531.4497535459604</v>
      </c>
    </row>
    <row r="46" spans="1:4" ht="30" customHeight="1" thickTop="1" thickBot="1">
      <c r="A46" s="10" t="s">
        <v>188</v>
      </c>
      <c r="B46" s="8" t="s">
        <v>113</v>
      </c>
      <c r="C46" s="11" t="s">
        <v>189</v>
      </c>
      <c r="D46" s="653">
        <v>4952.7908806949335</v>
      </c>
    </row>
    <row r="47" spans="1:4" ht="30" customHeight="1" thickTop="1" thickBot="1">
      <c r="A47" s="10" t="s">
        <v>186</v>
      </c>
      <c r="B47" s="8" t="s">
        <v>113</v>
      </c>
      <c r="C47" s="11" t="s">
        <v>187</v>
      </c>
      <c r="D47" s="653">
        <v>5052.4129712445883</v>
      </c>
    </row>
    <row r="48" spans="1:4" ht="30" customHeight="1" thickTop="1" thickBot="1">
      <c r="A48" s="10" t="s">
        <v>190</v>
      </c>
      <c r="B48" s="8" t="s">
        <v>113</v>
      </c>
      <c r="C48" s="11" t="s">
        <v>191</v>
      </c>
      <c r="D48" s="653">
        <v>6750.1831249276493</v>
      </c>
    </row>
    <row r="49" spans="1:4" ht="30" customHeight="1" thickTop="1" thickBot="1">
      <c r="A49" s="10" t="s">
        <v>201</v>
      </c>
      <c r="B49" s="8" t="s">
        <v>113</v>
      </c>
      <c r="C49" s="11" t="s">
        <v>1888</v>
      </c>
      <c r="D49" s="653">
        <v>114529.74991022187</v>
      </c>
    </row>
    <row r="50" spans="1:4" ht="30" customHeight="1" thickTop="1" thickBot="1">
      <c r="A50" s="10" t="s">
        <v>192</v>
      </c>
      <c r="B50" s="8" t="s">
        <v>113</v>
      </c>
      <c r="C50" s="11" t="s">
        <v>193</v>
      </c>
      <c r="D50" s="653">
        <v>37010.130965989047</v>
      </c>
    </row>
    <row r="51" spans="1:4" ht="30" customHeight="1" thickTop="1" thickBot="1">
      <c r="A51" s="10" t="s">
        <v>194</v>
      </c>
      <c r="B51" s="8" t="s">
        <v>113</v>
      </c>
      <c r="C51" s="11" t="s">
        <v>1887</v>
      </c>
      <c r="D51" s="653">
        <v>2896.3812010331158</v>
      </c>
    </row>
    <row r="52" spans="1:4" ht="30" customHeight="1" thickTop="1" thickBot="1">
      <c r="A52" s="10" t="s">
        <v>224</v>
      </c>
      <c r="B52" s="8" t="s">
        <v>92</v>
      </c>
      <c r="C52" s="11" t="s">
        <v>1891</v>
      </c>
      <c r="D52" s="653">
        <v>190016.02955365699</v>
      </c>
    </row>
    <row r="53" spans="1:4" ht="30" customHeight="1" thickTop="1" thickBot="1">
      <c r="A53" s="10" t="s">
        <v>195</v>
      </c>
      <c r="B53" s="8" t="s">
        <v>113</v>
      </c>
      <c r="C53" s="11" t="s">
        <v>196</v>
      </c>
      <c r="D53" s="653">
        <v>17054.253248516139</v>
      </c>
    </row>
    <row r="54" spans="1:4" ht="30" customHeight="1" thickTop="1" thickBot="1">
      <c r="A54" s="10" t="s">
        <v>214</v>
      </c>
      <c r="B54" s="8" t="s">
        <v>113</v>
      </c>
      <c r="C54" s="11" t="s">
        <v>215</v>
      </c>
      <c r="D54" s="653">
        <v>13891.514036960785</v>
      </c>
    </row>
    <row r="55" spans="1:4" ht="30" customHeight="1" thickTop="1" thickBot="1">
      <c r="A55" s="10" t="s">
        <v>197</v>
      </c>
      <c r="B55" s="8" t="s">
        <v>113</v>
      </c>
      <c r="C55" s="11" t="s">
        <v>198</v>
      </c>
      <c r="D55" s="653">
        <v>130563.66322079259</v>
      </c>
    </row>
    <row r="56" spans="1:4" ht="30" customHeight="1" thickTop="1" thickBot="1">
      <c r="A56" s="10" t="s">
        <v>199</v>
      </c>
      <c r="B56" s="8" t="s">
        <v>113</v>
      </c>
      <c r="C56" s="11" t="s">
        <v>200</v>
      </c>
      <c r="D56" s="653">
        <v>17691.834628033925</v>
      </c>
    </row>
    <row r="57" spans="1:4" ht="30" customHeight="1" thickTop="1" thickBot="1">
      <c r="A57" s="10" t="s">
        <v>202</v>
      </c>
      <c r="B57" s="8" t="s">
        <v>113</v>
      </c>
      <c r="C57" s="11" t="s">
        <v>203</v>
      </c>
      <c r="D57" s="653">
        <v>70693.932761204371</v>
      </c>
    </row>
    <row r="58" spans="1:4" ht="30" customHeight="1" thickTop="1" thickBot="1">
      <c r="A58" s="10" t="s">
        <v>212</v>
      </c>
      <c r="B58" s="8" t="s">
        <v>113</v>
      </c>
      <c r="C58" s="11" t="s">
        <v>213</v>
      </c>
      <c r="D58" s="653">
        <v>26773.17467182349</v>
      </c>
    </row>
    <row r="59" spans="1:4" ht="30" customHeight="1" thickTop="1" thickBot="1">
      <c r="A59" s="10" t="s">
        <v>206</v>
      </c>
      <c r="B59" s="8" t="s">
        <v>113</v>
      </c>
      <c r="C59" s="11" t="s">
        <v>207</v>
      </c>
      <c r="D59" s="653">
        <v>10013.593080617387</v>
      </c>
    </row>
    <row r="60" spans="1:4" ht="30" customHeight="1" thickTop="1" thickBot="1">
      <c r="A60" s="10" t="s">
        <v>204</v>
      </c>
      <c r="B60" s="8" t="s">
        <v>113</v>
      </c>
      <c r="C60" s="11" t="s">
        <v>205</v>
      </c>
      <c r="D60" s="653">
        <v>16381.017647117418</v>
      </c>
    </row>
    <row r="61" spans="1:4" ht="30" customHeight="1" thickTop="1" thickBot="1">
      <c r="A61" s="10" t="s">
        <v>208</v>
      </c>
      <c r="B61" s="8" t="s">
        <v>113</v>
      </c>
      <c r="C61" s="11" t="s">
        <v>209</v>
      </c>
      <c r="D61" s="653">
        <v>20294.592825341744</v>
      </c>
    </row>
    <row r="62" spans="1:4" ht="30" customHeight="1" thickTop="1" thickBot="1">
      <c r="A62" s="10" t="s">
        <v>210</v>
      </c>
      <c r="B62" s="8" t="s">
        <v>113</v>
      </c>
      <c r="C62" s="11" t="s">
        <v>211</v>
      </c>
      <c r="D62" s="653">
        <v>20621.7727437785</v>
      </c>
    </row>
    <row r="63" spans="1:4" ht="30" customHeight="1" thickTop="1" thickBot="1">
      <c r="A63" s="10" t="s">
        <v>217</v>
      </c>
      <c r="B63" s="8" t="s">
        <v>113</v>
      </c>
      <c r="C63" s="11" t="s">
        <v>218</v>
      </c>
      <c r="D63" s="653">
        <v>30822.0261624784</v>
      </c>
    </row>
    <row r="64" spans="1:4" ht="30" customHeight="1" thickTop="1" thickBot="1">
      <c r="A64" s="10" t="s">
        <v>219</v>
      </c>
      <c r="B64" s="8" t="s">
        <v>113</v>
      </c>
      <c r="C64" s="11" t="s">
        <v>220</v>
      </c>
      <c r="D64" s="653">
        <v>15664.787248744637</v>
      </c>
    </row>
    <row r="65" spans="1:4" ht="30" customHeight="1" thickTop="1" thickBot="1">
      <c r="A65" s="10" t="s">
        <v>216</v>
      </c>
      <c r="B65" s="8" t="s">
        <v>113</v>
      </c>
      <c r="C65" s="11" t="s">
        <v>1889</v>
      </c>
      <c r="D65" s="653">
        <v>15983.577938503531</v>
      </c>
    </row>
    <row r="66" spans="1:4" ht="30" customHeight="1" thickTop="1" thickBot="1">
      <c r="A66" s="10" t="s">
        <v>221</v>
      </c>
      <c r="B66" s="8" t="s">
        <v>113</v>
      </c>
      <c r="C66" s="11" t="s">
        <v>1890</v>
      </c>
      <c r="D66" s="653">
        <v>87093.82617284701</v>
      </c>
    </row>
    <row r="67" spans="1:4" ht="30" customHeight="1" thickTop="1" thickBot="1">
      <c r="A67" s="10" t="s">
        <v>222</v>
      </c>
      <c r="B67" s="8" t="s">
        <v>113</v>
      </c>
      <c r="C67" s="11" t="s">
        <v>223</v>
      </c>
      <c r="D67" s="653">
        <v>31343.206994090804</v>
      </c>
    </row>
    <row r="68" spans="1:4" ht="30" customHeight="1" thickTop="1" thickBot="1">
      <c r="A68" s="10" t="s">
        <v>225</v>
      </c>
      <c r="B68" s="8" t="s">
        <v>113</v>
      </c>
      <c r="C68" s="11" t="s">
        <v>226</v>
      </c>
      <c r="D68" s="653">
        <v>91886.173055077743</v>
      </c>
    </row>
    <row r="69" spans="1:4" ht="30" customHeight="1" thickTop="1" thickBot="1">
      <c r="A69" s="10" t="s">
        <v>227</v>
      </c>
      <c r="B69" s="8" t="s">
        <v>113</v>
      </c>
      <c r="C69" s="11" t="s">
        <v>1892</v>
      </c>
      <c r="D69" s="653">
        <v>21111.49396784891</v>
      </c>
    </row>
    <row r="70" spans="1:4" ht="30" customHeight="1" thickTop="1" thickBot="1">
      <c r="A70" s="10" t="s">
        <v>232</v>
      </c>
      <c r="B70" s="8" t="s">
        <v>233</v>
      </c>
      <c r="C70" s="11" t="s">
        <v>1895</v>
      </c>
      <c r="D70" s="653">
        <v>4260.6795147710172</v>
      </c>
    </row>
    <row r="71" spans="1:4" ht="30" customHeight="1" thickTop="1" thickBot="1">
      <c r="A71" s="10" t="s">
        <v>228</v>
      </c>
      <c r="B71" s="8" t="s">
        <v>113</v>
      </c>
      <c r="C71" s="11" t="s">
        <v>1893</v>
      </c>
      <c r="D71" s="653">
        <v>3994.3215042487827</v>
      </c>
    </row>
    <row r="72" spans="1:4" ht="30" customHeight="1" thickTop="1" thickBot="1">
      <c r="A72" s="10" t="s">
        <v>229</v>
      </c>
      <c r="B72" s="8" t="s">
        <v>113</v>
      </c>
      <c r="C72" s="11" t="s">
        <v>1894</v>
      </c>
      <c r="D72" s="653">
        <v>12081.537949711272</v>
      </c>
    </row>
    <row r="73" spans="1:4" ht="30" customHeight="1" thickTop="1" thickBot="1">
      <c r="A73" s="10" t="s">
        <v>230</v>
      </c>
      <c r="B73" s="8" t="s">
        <v>113</v>
      </c>
      <c r="C73" s="11" t="s">
        <v>231</v>
      </c>
      <c r="D73" s="653">
        <v>4001.6620793419156</v>
      </c>
    </row>
    <row r="74" spans="1:4" ht="30" customHeight="1" thickTop="1" thickBot="1">
      <c r="A74" s="10" t="s">
        <v>234</v>
      </c>
      <c r="B74" s="8" t="s">
        <v>113</v>
      </c>
      <c r="C74" s="11" t="s">
        <v>235</v>
      </c>
      <c r="D74" s="653">
        <v>15462.397106891129</v>
      </c>
    </row>
    <row r="75" spans="1:4" ht="30" customHeight="1" thickTop="1" thickBot="1">
      <c r="A75" s="10" t="s">
        <v>236</v>
      </c>
      <c r="B75" s="8" t="s">
        <v>113</v>
      </c>
      <c r="C75" s="11" t="s">
        <v>237</v>
      </c>
      <c r="D75" s="653">
        <v>382348.53487598966</v>
      </c>
    </row>
    <row r="76" spans="1:4" ht="30" customHeight="1" thickTop="1" thickBot="1">
      <c r="A76" s="10" t="s">
        <v>238</v>
      </c>
      <c r="B76" s="8" t="s">
        <v>113</v>
      </c>
      <c r="C76" s="11" t="s">
        <v>239</v>
      </c>
      <c r="D76" s="653">
        <v>479983.4268825748</v>
      </c>
    </row>
    <row r="77" spans="1:4" ht="30" customHeight="1" thickTop="1" thickBot="1">
      <c r="A77" s="10" t="s">
        <v>240</v>
      </c>
      <c r="B77" s="8" t="s">
        <v>113</v>
      </c>
      <c r="C77" s="11" t="s">
        <v>1896</v>
      </c>
      <c r="D77" s="653">
        <v>169023.03344088295</v>
      </c>
    </row>
    <row r="78" spans="1:4" ht="30" customHeight="1" thickTop="1" thickBot="1">
      <c r="A78" s="10" t="s">
        <v>241</v>
      </c>
      <c r="B78" s="8" t="s">
        <v>113</v>
      </c>
      <c r="C78" s="11" t="s">
        <v>1897</v>
      </c>
      <c r="D78" s="653">
        <v>147183.77388522917</v>
      </c>
    </row>
    <row r="79" spans="1:4" ht="30" customHeight="1" thickTop="1" thickBot="1">
      <c r="A79" s="10" t="s">
        <v>246</v>
      </c>
      <c r="B79" s="8" t="s">
        <v>113</v>
      </c>
      <c r="C79" s="11" t="s">
        <v>1902</v>
      </c>
      <c r="D79" s="653">
        <v>148450.54741558689</v>
      </c>
    </row>
    <row r="80" spans="1:4" ht="30" customHeight="1" thickTop="1" thickBot="1">
      <c r="A80" s="10" t="s">
        <v>243</v>
      </c>
      <c r="B80" s="8" t="s">
        <v>113</v>
      </c>
      <c r="C80" s="11" t="s">
        <v>1899</v>
      </c>
      <c r="D80" s="653">
        <v>173417.94061449979</v>
      </c>
    </row>
    <row r="81" spans="1:4" ht="30" customHeight="1" thickTop="1" thickBot="1">
      <c r="A81" s="10" t="s">
        <v>244</v>
      </c>
      <c r="B81" s="8" t="s">
        <v>113</v>
      </c>
      <c r="C81" s="11" t="s">
        <v>1900</v>
      </c>
      <c r="D81" s="653">
        <v>368961.42321328557</v>
      </c>
    </row>
    <row r="82" spans="1:4" ht="30" customHeight="1" thickTop="1" thickBot="1">
      <c r="A82" s="10" t="s">
        <v>245</v>
      </c>
      <c r="B82" s="8" t="s">
        <v>113</v>
      </c>
      <c r="C82" s="11" t="s">
        <v>1901</v>
      </c>
      <c r="D82" s="653">
        <v>169566.23599777473</v>
      </c>
    </row>
    <row r="83" spans="1:4" ht="30" customHeight="1" thickTop="1" thickBot="1">
      <c r="A83" s="10" t="s">
        <v>247</v>
      </c>
      <c r="B83" s="8" t="s">
        <v>113</v>
      </c>
      <c r="C83" s="11" t="s">
        <v>1903</v>
      </c>
      <c r="D83" s="653">
        <v>126924.83528176836</v>
      </c>
    </row>
    <row r="84" spans="1:4" ht="30" customHeight="1" thickTop="1" thickBot="1">
      <c r="A84" s="10" t="s">
        <v>242</v>
      </c>
      <c r="B84" s="8" t="s">
        <v>113</v>
      </c>
      <c r="C84" s="11" t="s">
        <v>1898</v>
      </c>
      <c r="D84" s="653">
        <v>141415.13051561182</v>
      </c>
    </row>
    <row r="85" spans="1:4" ht="30" customHeight="1" thickTop="1" thickBot="1">
      <c r="A85" s="10" t="s">
        <v>248</v>
      </c>
      <c r="B85" s="8" t="s">
        <v>113</v>
      </c>
      <c r="C85" s="11" t="s">
        <v>1904</v>
      </c>
      <c r="D85" s="653">
        <v>304975.72743361944</v>
      </c>
    </row>
    <row r="86" spans="1:4" ht="30" customHeight="1" thickTop="1" thickBot="1">
      <c r="A86" s="10" t="s">
        <v>249</v>
      </c>
      <c r="B86" s="8" t="s">
        <v>113</v>
      </c>
      <c r="C86" s="11" t="s">
        <v>250</v>
      </c>
      <c r="D86" s="653">
        <v>9163.1350233987559</v>
      </c>
    </row>
    <row r="87" spans="1:4" ht="30" customHeight="1" thickTop="1" thickBot="1">
      <c r="A87" s="10" t="s">
        <v>255</v>
      </c>
      <c r="B87" s="8" t="s">
        <v>113</v>
      </c>
      <c r="C87" s="11" t="s">
        <v>256</v>
      </c>
      <c r="D87" s="653">
        <v>1934465.9489075323</v>
      </c>
    </row>
    <row r="88" spans="1:4" ht="30" customHeight="1" thickTop="1" thickBot="1">
      <c r="A88" s="10" t="s">
        <v>253</v>
      </c>
      <c r="B88" s="8" t="s">
        <v>113</v>
      </c>
      <c r="C88" s="11" t="s">
        <v>254</v>
      </c>
      <c r="D88" s="653">
        <v>19657.011445823955</v>
      </c>
    </row>
    <row r="89" spans="1:4" ht="30" customHeight="1" thickTop="1" thickBot="1">
      <c r="A89" s="10" t="s">
        <v>251</v>
      </c>
      <c r="B89" s="8" t="s">
        <v>113</v>
      </c>
      <c r="C89" s="11" t="s">
        <v>252</v>
      </c>
      <c r="D89" s="653">
        <v>25324.984071306935</v>
      </c>
    </row>
    <row r="90" spans="1:4" ht="30" customHeight="1" thickTop="1" thickBot="1">
      <c r="A90" s="10" t="s">
        <v>257</v>
      </c>
      <c r="B90" s="8" t="s">
        <v>113</v>
      </c>
      <c r="C90" s="11" t="s">
        <v>258</v>
      </c>
      <c r="D90" s="653">
        <v>20862.963068267145</v>
      </c>
    </row>
    <row r="91" spans="1:4" ht="30" customHeight="1" thickTop="1" thickBot="1">
      <c r="A91" s="10" t="s">
        <v>259</v>
      </c>
      <c r="B91" s="8" t="s">
        <v>113</v>
      </c>
      <c r="C91" s="11" t="s">
        <v>260</v>
      </c>
      <c r="D91" s="653">
        <v>66128.095053275989</v>
      </c>
    </row>
    <row r="92" spans="1:4" ht="30" customHeight="1" thickTop="1" thickBot="1">
      <c r="A92" s="10" t="s">
        <v>261</v>
      </c>
      <c r="B92" s="8" t="s">
        <v>113</v>
      </c>
      <c r="C92" s="11" t="s">
        <v>262</v>
      </c>
      <c r="D92" s="653">
        <v>15814.744711361485</v>
      </c>
    </row>
    <row r="93" spans="1:4" ht="30" customHeight="1" thickTop="1" thickBot="1">
      <c r="A93" s="10" t="s">
        <v>263</v>
      </c>
      <c r="B93" s="8" t="s">
        <v>113</v>
      </c>
      <c r="C93" s="11" t="s">
        <v>264</v>
      </c>
      <c r="D93" s="653">
        <v>10916.48381707268</v>
      </c>
    </row>
    <row r="94" spans="1:4" ht="30" customHeight="1" thickTop="1" thickBot="1">
      <c r="A94" s="10" t="s">
        <v>265</v>
      </c>
      <c r="B94" s="8" t="s">
        <v>113</v>
      </c>
      <c r="C94" s="11" t="s">
        <v>266</v>
      </c>
      <c r="D94" s="653">
        <v>23697.473707800997</v>
      </c>
    </row>
    <row r="95" spans="1:4" ht="30" customHeight="1" thickTop="1" thickBot="1">
      <c r="A95" s="10" t="s">
        <v>267</v>
      </c>
      <c r="B95" s="8" t="s">
        <v>113</v>
      </c>
      <c r="C95" s="11" t="s">
        <v>268</v>
      </c>
      <c r="D95" s="653">
        <v>89693.438409400595</v>
      </c>
    </row>
    <row r="96" spans="1:4" ht="30" customHeight="1" thickTop="1" thickBot="1">
      <c r="A96" s="10" t="s">
        <v>269</v>
      </c>
      <c r="B96" s="8" t="s">
        <v>113</v>
      </c>
      <c r="C96" s="11" t="s">
        <v>270</v>
      </c>
      <c r="D96" s="653">
        <v>197746.70378031017</v>
      </c>
    </row>
    <row r="97" spans="1:4" ht="30" customHeight="1" thickTop="1" thickBot="1">
      <c r="A97" s="10" t="s">
        <v>271</v>
      </c>
      <c r="B97" s="8" t="s">
        <v>113</v>
      </c>
      <c r="C97" s="11" t="s">
        <v>272</v>
      </c>
      <c r="D97" s="653">
        <v>166217.88510172162</v>
      </c>
    </row>
    <row r="98" spans="1:4" ht="30" customHeight="1" thickTop="1" thickBot="1">
      <c r="A98" s="10" t="s">
        <v>273</v>
      </c>
      <c r="B98" s="8" t="s">
        <v>113</v>
      </c>
      <c r="C98" s="11" t="s">
        <v>274</v>
      </c>
      <c r="D98" s="653">
        <v>12035.397191983009</v>
      </c>
    </row>
    <row r="99" spans="1:4" ht="30" customHeight="1" thickTop="1" thickBot="1">
      <c r="A99" s="10" t="s">
        <v>275</v>
      </c>
      <c r="B99" s="8" t="s">
        <v>113</v>
      </c>
      <c r="C99" s="11" t="s">
        <v>276</v>
      </c>
      <c r="D99" s="653">
        <v>16030.767349816528</v>
      </c>
    </row>
    <row r="100" spans="1:4" ht="30" customHeight="1" thickTop="1" thickBot="1">
      <c r="A100" s="10" t="s">
        <v>277</v>
      </c>
      <c r="B100" s="8" t="s">
        <v>113</v>
      </c>
      <c r="C100" s="11" t="s">
        <v>278</v>
      </c>
      <c r="D100" s="653">
        <v>406235.81488262734</v>
      </c>
    </row>
    <row r="101" spans="1:4" ht="30" customHeight="1" thickTop="1" thickBot="1">
      <c r="A101" s="10" t="s">
        <v>279</v>
      </c>
      <c r="B101" s="8" t="s">
        <v>113</v>
      </c>
      <c r="C101" s="11" t="s">
        <v>1905</v>
      </c>
      <c r="D101" s="653">
        <v>400101.19141193811</v>
      </c>
    </row>
    <row r="102" spans="1:4" ht="30" customHeight="1" thickTop="1" thickBot="1">
      <c r="A102" s="10" t="s">
        <v>280</v>
      </c>
      <c r="B102" s="8" t="s">
        <v>113</v>
      </c>
      <c r="C102" s="11" t="s">
        <v>281</v>
      </c>
      <c r="D102" s="653">
        <v>557155.941490261</v>
      </c>
    </row>
    <row r="103" spans="1:4" ht="30" customHeight="1" thickTop="1" thickBot="1">
      <c r="A103" s="10" t="s">
        <v>282</v>
      </c>
      <c r="B103" s="8" t="s">
        <v>113</v>
      </c>
      <c r="C103" s="11" t="s">
        <v>283</v>
      </c>
      <c r="D103" s="653">
        <v>524480.94444355904</v>
      </c>
    </row>
    <row r="104" spans="1:4" ht="30" customHeight="1" thickTop="1" thickBot="1">
      <c r="A104" s="10" t="s">
        <v>284</v>
      </c>
      <c r="B104" s="8" t="s">
        <v>113</v>
      </c>
      <c r="C104" s="11" t="s">
        <v>285</v>
      </c>
      <c r="D104" s="653">
        <v>588420.49946549674</v>
      </c>
    </row>
    <row r="105" spans="1:4" ht="30" customHeight="1" thickTop="1" thickBot="1">
      <c r="A105" s="10" t="s">
        <v>286</v>
      </c>
      <c r="B105" s="8" t="s">
        <v>113</v>
      </c>
      <c r="C105" s="11" t="s">
        <v>287</v>
      </c>
      <c r="D105" s="653">
        <v>267067.94899909879</v>
      </c>
    </row>
    <row r="106" spans="1:4" ht="30" customHeight="1" thickTop="1" thickBot="1">
      <c r="A106" s="10" t="s">
        <v>288</v>
      </c>
      <c r="B106" s="8" t="s">
        <v>113</v>
      </c>
      <c r="C106" s="11" t="s">
        <v>289</v>
      </c>
      <c r="D106" s="653">
        <v>15566.213811779717</v>
      </c>
    </row>
    <row r="107" spans="1:4" ht="30" customHeight="1" thickTop="1" thickBot="1">
      <c r="A107" s="10" t="s">
        <v>290</v>
      </c>
      <c r="B107" s="8" t="s">
        <v>113</v>
      </c>
      <c r="C107" s="11" t="s">
        <v>291</v>
      </c>
      <c r="D107" s="653">
        <v>508053.7860387133</v>
      </c>
    </row>
    <row r="108" spans="1:4" ht="30" customHeight="1" thickTop="1" thickBot="1">
      <c r="A108" s="10" t="s">
        <v>292</v>
      </c>
      <c r="B108" s="8" t="s">
        <v>113</v>
      </c>
      <c r="C108" s="11" t="s">
        <v>293</v>
      </c>
      <c r="D108" s="653">
        <v>9398.0334263789955</v>
      </c>
    </row>
    <row r="109" spans="1:4" ht="30" customHeight="1" thickTop="1" thickBot="1">
      <c r="A109" s="10" t="s">
        <v>294</v>
      </c>
      <c r="B109" s="8" t="s">
        <v>113</v>
      </c>
      <c r="C109" s="11" t="s">
        <v>1906</v>
      </c>
      <c r="D109" s="653">
        <v>837187.34610383166</v>
      </c>
    </row>
    <row r="110" spans="1:4" ht="30" customHeight="1" thickTop="1" thickBot="1">
      <c r="A110" s="10" t="s">
        <v>295</v>
      </c>
      <c r="B110" s="8" t="s">
        <v>113</v>
      </c>
      <c r="C110" s="11" t="s">
        <v>296</v>
      </c>
      <c r="D110" s="653">
        <v>4281.6525864656815</v>
      </c>
    </row>
    <row r="111" spans="1:4" ht="30" customHeight="1" thickTop="1" thickBot="1">
      <c r="A111" s="10" t="s">
        <v>297</v>
      </c>
      <c r="B111" s="8" t="s">
        <v>113</v>
      </c>
      <c r="C111" s="11" t="s">
        <v>298</v>
      </c>
      <c r="D111" s="653">
        <v>145085.41806217807</v>
      </c>
    </row>
    <row r="112" spans="1:4" ht="30" customHeight="1" thickTop="1" thickBot="1">
      <c r="A112" s="10" t="s">
        <v>299</v>
      </c>
      <c r="B112" s="8" t="s">
        <v>113</v>
      </c>
      <c r="C112" s="11" t="s">
        <v>300</v>
      </c>
      <c r="D112" s="653">
        <v>348272.53664008406</v>
      </c>
    </row>
    <row r="113" spans="1:4" ht="30" customHeight="1" thickTop="1" thickBot="1">
      <c r="A113" s="10" t="s">
        <v>301</v>
      </c>
      <c r="B113" s="8" t="s">
        <v>113</v>
      </c>
      <c r="C113" s="11" t="s">
        <v>302</v>
      </c>
      <c r="D113" s="653">
        <v>8854.8308694871939</v>
      </c>
    </row>
    <row r="114" spans="1:4" ht="30" customHeight="1" thickTop="1" thickBot="1">
      <c r="A114" s="10" t="s">
        <v>305</v>
      </c>
      <c r="B114" s="8" t="s">
        <v>113</v>
      </c>
      <c r="C114" s="11" t="s">
        <v>306</v>
      </c>
      <c r="D114" s="653">
        <v>110010.05296002174</v>
      </c>
    </row>
    <row r="115" spans="1:4" ht="30" customHeight="1" thickTop="1" thickBot="1">
      <c r="A115" s="10" t="s">
        <v>303</v>
      </c>
      <c r="B115" s="8" t="s">
        <v>113</v>
      </c>
      <c r="C115" s="11" t="s">
        <v>304</v>
      </c>
      <c r="D115" s="653">
        <v>107769.0802494469</v>
      </c>
    </row>
    <row r="116" spans="1:4" ht="30" customHeight="1" thickTop="1" thickBot="1">
      <c r="A116" s="10" t="s">
        <v>309</v>
      </c>
      <c r="B116" s="8" t="s">
        <v>113</v>
      </c>
      <c r="C116" s="11" t="s">
        <v>1907</v>
      </c>
      <c r="D116" s="653">
        <v>110448.39015844022</v>
      </c>
    </row>
    <row r="117" spans="1:4" ht="30" customHeight="1" thickTop="1" thickBot="1">
      <c r="A117" s="10" t="s">
        <v>310</v>
      </c>
      <c r="B117" s="8" t="s">
        <v>113</v>
      </c>
      <c r="C117" s="11" t="s">
        <v>311</v>
      </c>
      <c r="D117" s="653">
        <v>204980.31620779986</v>
      </c>
    </row>
    <row r="118" spans="1:4" ht="30" customHeight="1" thickTop="1" thickBot="1">
      <c r="A118" s="10" t="s">
        <v>313</v>
      </c>
      <c r="B118" s="8" t="s">
        <v>113</v>
      </c>
      <c r="C118" s="11" t="s">
        <v>1909</v>
      </c>
      <c r="D118" s="653">
        <v>268869.53585767042</v>
      </c>
    </row>
    <row r="119" spans="1:4" ht="30" customHeight="1" thickTop="1" thickBot="1">
      <c r="A119" s="10" t="s">
        <v>318</v>
      </c>
      <c r="B119" s="8" t="s">
        <v>113</v>
      </c>
      <c r="C119" s="11" t="s">
        <v>319</v>
      </c>
      <c r="D119" s="653">
        <v>187324.13580164686</v>
      </c>
    </row>
    <row r="120" spans="1:4" ht="30" customHeight="1" thickTop="1" thickBot="1">
      <c r="A120" s="10" t="s">
        <v>314</v>
      </c>
      <c r="B120" s="8" t="s">
        <v>113</v>
      </c>
      <c r="C120" s="11" t="s">
        <v>315</v>
      </c>
      <c r="D120" s="653">
        <v>186747.3763300436</v>
      </c>
    </row>
    <row r="121" spans="1:4" ht="30" customHeight="1" thickTop="1" thickBot="1">
      <c r="A121" s="10" t="s">
        <v>1648</v>
      </c>
      <c r="B121" s="8" t="s">
        <v>113</v>
      </c>
      <c r="C121" s="11" t="s">
        <v>1649</v>
      </c>
      <c r="D121" s="653">
        <v>104589.5625805358</v>
      </c>
    </row>
    <row r="122" spans="1:4" ht="30" customHeight="1" thickTop="1" thickBot="1">
      <c r="A122" s="10" t="s">
        <v>322</v>
      </c>
      <c r="B122" s="8" t="s">
        <v>113</v>
      </c>
      <c r="C122" s="11" t="s">
        <v>323</v>
      </c>
      <c r="D122" s="653">
        <v>124401.77475690027</v>
      </c>
    </row>
    <row r="123" spans="1:4" ht="30" customHeight="1" thickTop="1" thickBot="1">
      <c r="A123" s="10" t="s">
        <v>320</v>
      </c>
      <c r="B123" s="8" t="s">
        <v>113</v>
      </c>
      <c r="C123" s="11" t="s">
        <v>321</v>
      </c>
      <c r="D123" s="653">
        <v>133269.18946940426</v>
      </c>
    </row>
    <row r="124" spans="1:4" ht="30" customHeight="1" thickTop="1" thickBot="1">
      <c r="A124" s="10" t="s">
        <v>312</v>
      </c>
      <c r="B124" s="8" t="s">
        <v>113</v>
      </c>
      <c r="C124" s="11" t="s">
        <v>1908</v>
      </c>
      <c r="D124" s="653">
        <v>209874.38248774971</v>
      </c>
    </row>
    <row r="125" spans="1:4" ht="30" customHeight="1" thickTop="1" thickBot="1">
      <c r="A125" s="10" t="s">
        <v>316</v>
      </c>
      <c r="B125" s="8" t="s">
        <v>113</v>
      </c>
      <c r="C125" s="11" t="s">
        <v>317</v>
      </c>
      <c r="D125" s="653">
        <v>156351.10352296688</v>
      </c>
    </row>
    <row r="126" spans="1:4" ht="30" customHeight="1" thickTop="1" thickBot="1">
      <c r="A126" s="10" t="s">
        <v>307</v>
      </c>
      <c r="B126" s="8" t="s">
        <v>113</v>
      </c>
      <c r="C126" s="11" t="s">
        <v>308</v>
      </c>
      <c r="D126" s="653">
        <v>102047.62629114251</v>
      </c>
    </row>
    <row r="127" spans="1:4" ht="30" customHeight="1" thickTop="1" thickBot="1">
      <c r="A127" s="10" t="s">
        <v>324</v>
      </c>
      <c r="B127" s="8" t="s">
        <v>113</v>
      </c>
      <c r="C127" s="11" t="s">
        <v>325</v>
      </c>
      <c r="D127" s="653">
        <v>5557.8639990859938</v>
      </c>
    </row>
    <row r="128" spans="1:4" ht="30" customHeight="1" thickTop="1" thickBot="1">
      <c r="A128" s="10" t="s">
        <v>326</v>
      </c>
      <c r="B128" s="8" t="s">
        <v>113</v>
      </c>
      <c r="C128" s="11" t="s">
        <v>327</v>
      </c>
      <c r="D128" s="653">
        <v>117371.60112484885</v>
      </c>
    </row>
    <row r="129" spans="1:4" ht="30" customHeight="1" thickTop="1" thickBot="1">
      <c r="A129" s="10" t="s">
        <v>328</v>
      </c>
      <c r="B129" s="8" t="s">
        <v>113</v>
      </c>
      <c r="C129" s="11" t="s">
        <v>329</v>
      </c>
      <c r="D129" s="653">
        <v>84.940940363389714</v>
      </c>
    </row>
    <row r="130" spans="1:4" ht="30" customHeight="1" thickTop="1" thickBot="1">
      <c r="A130" s="10" t="s">
        <v>330</v>
      </c>
      <c r="B130" s="8" t="s">
        <v>113</v>
      </c>
      <c r="C130" s="11" t="s">
        <v>331</v>
      </c>
      <c r="D130" s="653">
        <v>2691.8937520101413</v>
      </c>
    </row>
    <row r="131" spans="1:4" ht="30" customHeight="1" thickTop="1" thickBot="1">
      <c r="A131" s="10" t="s">
        <v>332</v>
      </c>
      <c r="B131" s="8" t="s">
        <v>113</v>
      </c>
      <c r="C131" s="11" t="s">
        <v>333</v>
      </c>
      <c r="D131" s="653">
        <v>3226.707080224076</v>
      </c>
    </row>
    <row r="132" spans="1:4" ht="30" customHeight="1" thickTop="1" thickBot="1">
      <c r="A132" s="10" t="s">
        <v>334</v>
      </c>
      <c r="B132" s="8" t="s">
        <v>113</v>
      </c>
      <c r="C132" s="11" t="s">
        <v>1676</v>
      </c>
      <c r="D132" s="653">
        <v>4108.6247449847033</v>
      </c>
    </row>
    <row r="133" spans="1:4" ht="30" customHeight="1" thickTop="1" thickBot="1">
      <c r="A133" s="10" t="s">
        <v>335</v>
      </c>
      <c r="B133" s="8" t="s">
        <v>92</v>
      </c>
      <c r="C133" s="11" t="s">
        <v>1910</v>
      </c>
      <c r="D133" s="653">
        <v>329948.363900456</v>
      </c>
    </row>
    <row r="134" spans="1:4" ht="30" customHeight="1" thickTop="1" thickBot="1">
      <c r="A134" s="10" t="s">
        <v>336</v>
      </c>
      <c r="B134" s="8" t="s">
        <v>113</v>
      </c>
      <c r="C134" s="11" t="s">
        <v>337</v>
      </c>
      <c r="D134" s="653">
        <v>44519.539286263534</v>
      </c>
    </row>
    <row r="135" spans="1:4" ht="30" customHeight="1" thickTop="1" thickBot="1">
      <c r="A135" s="10" t="s">
        <v>338</v>
      </c>
      <c r="B135" s="8" t="s">
        <v>339</v>
      </c>
      <c r="C135" s="11" t="s">
        <v>340</v>
      </c>
      <c r="D135" s="653">
        <v>1371.6388888310341</v>
      </c>
    </row>
    <row r="136" spans="1:4" ht="30" customHeight="1" thickTop="1" thickBot="1">
      <c r="A136" s="10" t="s">
        <v>352</v>
      </c>
      <c r="B136" s="8" t="s">
        <v>339</v>
      </c>
      <c r="C136" s="11" t="s">
        <v>353</v>
      </c>
      <c r="D136" s="653">
        <v>1541.5207695578133</v>
      </c>
    </row>
    <row r="137" spans="1:4" ht="30" customHeight="1" thickTop="1" thickBot="1">
      <c r="A137" s="10" t="s">
        <v>343</v>
      </c>
      <c r="B137" s="8" t="s">
        <v>344</v>
      </c>
      <c r="C137" s="11" t="s">
        <v>345</v>
      </c>
      <c r="D137" s="653">
        <v>0.18131581912726544</v>
      </c>
    </row>
    <row r="138" spans="1:4" ht="30" customHeight="1" thickTop="1" thickBot="1">
      <c r="A138" s="10" t="s">
        <v>346</v>
      </c>
      <c r="B138" s="8" t="s">
        <v>344</v>
      </c>
      <c r="C138" s="11" t="s">
        <v>347</v>
      </c>
      <c r="D138" s="653">
        <v>0.21968883523113192</v>
      </c>
    </row>
    <row r="139" spans="1:4" ht="30" customHeight="1" thickTop="1" thickBot="1">
      <c r="A139" s="10" t="s">
        <v>350</v>
      </c>
      <c r="B139" s="8" t="s">
        <v>339</v>
      </c>
      <c r="C139" s="11" t="s">
        <v>351</v>
      </c>
      <c r="D139" s="653">
        <v>1453.4338684402239</v>
      </c>
    </row>
    <row r="140" spans="1:4" ht="30" customHeight="1" thickTop="1" thickBot="1">
      <c r="A140" s="10" t="s">
        <v>348</v>
      </c>
      <c r="B140" s="8" t="s">
        <v>339</v>
      </c>
      <c r="C140" s="11" t="s">
        <v>349</v>
      </c>
      <c r="D140" s="653">
        <v>1402.0498427882969</v>
      </c>
    </row>
    <row r="141" spans="1:4" ht="30" customHeight="1" thickTop="1" thickBot="1">
      <c r="A141" s="10" t="s">
        <v>356</v>
      </c>
      <c r="B141" s="8" t="s">
        <v>113</v>
      </c>
      <c r="C141" s="11" t="s">
        <v>357</v>
      </c>
      <c r="D141" s="653">
        <v>67525.950281725352</v>
      </c>
    </row>
    <row r="142" spans="1:4" ht="30" customHeight="1" thickTop="1" thickBot="1">
      <c r="A142" s="10" t="s">
        <v>341</v>
      </c>
      <c r="B142" s="8" t="s">
        <v>339</v>
      </c>
      <c r="C142" s="11" t="s">
        <v>342</v>
      </c>
      <c r="D142" s="653">
        <v>1248.9464194172488</v>
      </c>
    </row>
    <row r="143" spans="1:4" ht="30" customHeight="1" thickTop="1" thickBot="1">
      <c r="A143" s="10" t="s">
        <v>354</v>
      </c>
      <c r="B143" s="8" t="s">
        <v>113</v>
      </c>
      <c r="C143" s="11" t="s">
        <v>355</v>
      </c>
      <c r="D143" s="653">
        <v>65807.20705634763</v>
      </c>
    </row>
    <row r="144" spans="1:4" ht="30" customHeight="1" thickTop="1" thickBot="1">
      <c r="A144" s="10" t="s">
        <v>359</v>
      </c>
      <c r="B144" s="8" t="s">
        <v>113</v>
      </c>
      <c r="C144" s="11" t="s">
        <v>360</v>
      </c>
      <c r="D144" s="653">
        <v>168250.17574893456</v>
      </c>
    </row>
    <row r="145" spans="1:4" ht="68.25" customHeight="1" thickTop="1" thickBot="1">
      <c r="A145" s="10" t="s">
        <v>358</v>
      </c>
      <c r="B145" s="8" t="s">
        <v>113</v>
      </c>
      <c r="C145" s="11" t="s">
        <v>2197</v>
      </c>
      <c r="D145" s="653">
        <v>192734.13964528547</v>
      </c>
    </row>
    <row r="146" spans="1:4" ht="30" customHeight="1" thickTop="1" thickBot="1">
      <c r="A146" s="10" t="s">
        <v>361</v>
      </c>
      <c r="B146" s="8" t="s">
        <v>113</v>
      </c>
      <c r="C146" s="11" t="s">
        <v>1911</v>
      </c>
      <c r="D146" s="653">
        <v>139747.771315886</v>
      </c>
    </row>
    <row r="147" spans="1:4" ht="30" customHeight="1" thickTop="1" thickBot="1">
      <c r="A147" s="10" t="s">
        <v>362</v>
      </c>
      <c r="B147" s="8" t="s">
        <v>113</v>
      </c>
      <c r="C147" s="11" t="s">
        <v>1912</v>
      </c>
      <c r="D147" s="653">
        <v>112021.37053554005</v>
      </c>
    </row>
    <row r="148" spans="1:4" ht="30" customHeight="1" thickTop="1" thickBot="1">
      <c r="A148" s="10" t="s">
        <v>367</v>
      </c>
      <c r="B148" s="8" t="s">
        <v>113</v>
      </c>
      <c r="C148" s="11" t="s">
        <v>368</v>
      </c>
      <c r="D148" s="653">
        <v>11230.031238907906</v>
      </c>
    </row>
    <row r="149" spans="1:4" ht="30" customHeight="1" thickTop="1" thickBot="1">
      <c r="A149" s="10" t="s">
        <v>363</v>
      </c>
      <c r="B149" s="8" t="s">
        <v>113</v>
      </c>
      <c r="C149" s="11" t="s">
        <v>364</v>
      </c>
      <c r="D149" s="653">
        <v>8519.2617223725683</v>
      </c>
    </row>
    <row r="150" spans="1:4" ht="30" customHeight="1" thickTop="1" thickBot="1">
      <c r="A150" s="10" t="s">
        <v>158</v>
      </c>
      <c r="B150" s="8" t="s">
        <v>113</v>
      </c>
      <c r="C150" s="11" t="s">
        <v>159</v>
      </c>
      <c r="D150" s="653">
        <v>61158.525715225333</v>
      </c>
    </row>
    <row r="151" spans="1:4" ht="30" customHeight="1" thickTop="1" thickBot="1">
      <c r="A151" s="10" t="s">
        <v>369</v>
      </c>
      <c r="B151" s="8" t="s">
        <v>113</v>
      </c>
      <c r="C151" s="11" t="s">
        <v>370</v>
      </c>
      <c r="D151" s="653">
        <v>119871.59127085282</v>
      </c>
    </row>
    <row r="152" spans="1:4" ht="30" customHeight="1" thickTop="1" thickBot="1">
      <c r="A152" s="10" t="s">
        <v>371</v>
      </c>
      <c r="B152" s="8" t="s">
        <v>113</v>
      </c>
      <c r="C152" s="11" t="s">
        <v>372</v>
      </c>
      <c r="D152" s="653">
        <v>142036.9820913586</v>
      </c>
    </row>
    <row r="153" spans="1:4" ht="30" customHeight="1" thickTop="1" thickBot="1">
      <c r="A153" s="10" t="s">
        <v>365</v>
      </c>
      <c r="B153" s="8" t="s">
        <v>113</v>
      </c>
      <c r="C153" s="11" t="s">
        <v>366</v>
      </c>
      <c r="D153" s="653">
        <v>128276.54975248947</v>
      </c>
    </row>
    <row r="154" spans="1:4" ht="30" customHeight="1" thickTop="1" thickBot="1">
      <c r="A154" s="10" t="s">
        <v>373</v>
      </c>
      <c r="B154" s="8" t="s">
        <v>113</v>
      </c>
      <c r="C154" s="11" t="s">
        <v>374</v>
      </c>
      <c r="D154" s="653">
        <v>68800.0643871762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H373"/>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42578125" style="183" customWidth="1"/>
  </cols>
  <sheetData>
    <row r="1" spans="1:4" ht="81.75" customHeight="1" thickTop="1" thickBot="1">
      <c r="A1" s="690" t="s">
        <v>1850</v>
      </c>
      <c r="B1" s="691"/>
      <c r="C1" s="691"/>
      <c r="D1" s="692"/>
    </row>
    <row r="2" spans="1:4" ht="50.25" customHeight="1" thickTop="1" thickBot="1">
      <c r="A2" s="689" t="s">
        <v>375</v>
      </c>
      <c r="B2" s="689"/>
      <c r="C2" s="689"/>
      <c r="D2" s="689"/>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6" t="s">
        <v>742</v>
      </c>
      <c r="B6" s="666" t="s">
        <v>377</v>
      </c>
      <c r="C6" s="667" t="s">
        <v>2238</v>
      </c>
      <c r="D6" s="651">
        <v>3191.9431165847218</v>
      </c>
    </row>
    <row r="7" spans="1:4" ht="16.5" thickTop="1" thickBot="1">
      <c r="A7" s="666" t="s">
        <v>747</v>
      </c>
      <c r="B7" s="666" t="s">
        <v>377</v>
      </c>
      <c r="C7" s="667" t="s">
        <v>748</v>
      </c>
      <c r="D7" s="651">
        <v>4326.6455895747968</v>
      </c>
    </row>
    <row r="8" spans="1:4" ht="16.5" thickTop="1" thickBot="1">
      <c r="A8" s="666" t="s">
        <v>743</v>
      </c>
      <c r="B8" s="666" t="s">
        <v>377</v>
      </c>
      <c r="C8" s="667" t="s">
        <v>744</v>
      </c>
      <c r="D8" s="651">
        <v>3903.6057466210268</v>
      </c>
    </row>
    <row r="9" spans="1:4" ht="16.5" thickTop="1" thickBot="1">
      <c r="A9" s="666" t="s">
        <v>745</v>
      </c>
      <c r="B9" s="666" t="s">
        <v>377</v>
      </c>
      <c r="C9" s="667" t="s">
        <v>746</v>
      </c>
      <c r="D9" s="651">
        <v>3427.9657115539576</v>
      </c>
    </row>
    <row r="10" spans="1:4" ht="16.5" thickTop="1" thickBot="1">
      <c r="A10" s="666" t="s">
        <v>1668</v>
      </c>
      <c r="B10" s="666" t="s">
        <v>377</v>
      </c>
      <c r="C10" s="667" t="s">
        <v>1667</v>
      </c>
      <c r="D10" s="651">
        <v>3026.1897760502452</v>
      </c>
    </row>
    <row r="11" spans="1:4" ht="16.5" thickTop="1" thickBot="1">
      <c r="A11" s="666" t="s">
        <v>751</v>
      </c>
      <c r="B11" s="666" t="s">
        <v>377</v>
      </c>
      <c r="C11" s="667" t="s">
        <v>752</v>
      </c>
      <c r="D11" s="651">
        <v>14003.961785398194</v>
      </c>
    </row>
    <row r="12" spans="1:4" ht="16.5" thickTop="1" thickBot="1">
      <c r="A12" s="666" t="s">
        <v>749</v>
      </c>
      <c r="B12" s="666" t="s">
        <v>377</v>
      </c>
      <c r="C12" s="667" t="s">
        <v>750</v>
      </c>
      <c r="D12" s="651">
        <v>12831.089416573986</v>
      </c>
    </row>
    <row r="13" spans="1:4" ht="16.5" thickTop="1" thickBot="1">
      <c r="A13" s="666" t="s">
        <v>753</v>
      </c>
      <c r="B13" s="666" t="s">
        <v>92</v>
      </c>
      <c r="C13" s="667" t="s">
        <v>1935</v>
      </c>
      <c r="D13" s="651">
        <v>1223.2342548901324</v>
      </c>
    </row>
    <row r="14" spans="1:4" ht="16.5" thickTop="1" thickBot="1">
      <c r="A14" s="666" t="s">
        <v>755</v>
      </c>
      <c r="B14" s="666" t="s">
        <v>233</v>
      </c>
      <c r="C14" s="667" t="s">
        <v>1937</v>
      </c>
      <c r="D14" s="651">
        <v>49660.177120073051</v>
      </c>
    </row>
    <row r="15" spans="1:4" ht="16.5" thickTop="1" thickBot="1">
      <c r="A15" s="666" t="s">
        <v>756</v>
      </c>
      <c r="B15" s="666" t="s">
        <v>92</v>
      </c>
      <c r="C15" s="667" t="s">
        <v>1938</v>
      </c>
      <c r="D15" s="651">
        <v>1206.4469595348244</v>
      </c>
    </row>
    <row r="16" spans="1:4" ht="16.5" thickTop="1" thickBot="1">
      <c r="A16" s="666" t="s">
        <v>754</v>
      </c>
      <c r="B16" s="666" t="s">
        <v>233</v>
      </c>
      <c r="C16" s="667" t="s">
        <v>1936</v>
      </c>
      <c r="D16" s="651">
        <v>29288.702776666149</v>
      </c>
    </row>
    <row r="17" spans="1:4" ht="16.5" thickTop="1" thickBot="1">
      <c r="A17" s="666" t="s">
        <v>776</v>
      </c>
      <c r="B17" s="666" t="s">
        <v>422</v>
      </c>
      <c r="C17" s="667" t="s">
        <v>777</v>
      </c>
      <c r="D17" s="651">
        <v>12928.455729634776</v>
      </c>
    </row>
    <row r="18" spans="1:4" ht="16.5" thickTop="1" thickBot="1">
      <c r="A18" s="666" t="s">
        <v>757</v>
      </c>
      <c r="B18" s="666" t="s">
        <v>387</v>
      </c>
      <c r="C18" s="667" t="s">
        <v>1939</v>
      </c>
      <c r="D18" s="651">
        <v>72556.654277455367</v>
      </c>
    </row>
    <row r="19" spans="1:4" ht="16.5" thickTop="1" thickBot="1">
      <c r="A19" s="666" t="s">
        <v>758</v>
      </c>
      <c r="B19" s="666" t="s">
        <v>387</v>
      </c>
      <c r="C19" s="667" t="s">
        <v>2239</v>
      </c>
      <c r="D19" s="651">
        <v>61118.065776582822</v>
      </c>
    </row>
    <row r="20" spans="1:4" ht="16.5" thickTop="1" thickBot="1">
      <c r="A20" s="666" t="s">
        <v>761</v>
      </c>
      <c r="B20" s="666" t="s">
        <v>387</v>
      </c>
      <c r="C20" s="667" t="s">
        <v>762</v>
      </c>
      <c r="D20" s="651">
        <v>61118.065776582822</v>
      </c>
    </row>
    <row r="21" spans="1:4" ht="16.5" thickTop="1" thickBot="1">
      <c r="A21" s="666" t="s">
        <v>759</v>
      </c>
      <c r="B21" s="666" t="s">
        <v>387</v>
      </c>
      <c r="C21" s="667" t="s">
        <v>2240</v>
      </c>
      <c r="D21" s="651">
        <v>61240.053456164722</v>
      </c>
    </row>
    <row r="22" spans="1:4" ht="16.5" thickTop="1" thickBot="1">
      <c r="A22" s="666" t="s">
        <v>760</v>
      </c>
      <c r="B22" s="666" t="s">
        <v>387</v>
      </c>
      <c r="C22" s="667" t="s">
        <v>2241</v>
      </c>
      <c r="D22" s="651">
        <v>62091.7289071907</v>
      </c>
    </row>
    <row r="23" spans="1:4" ht="16.5" thickTop="1" thickBot="1">
      <c r="A23" s="666" t="s">
        <v>763</v>
      </c>
      <c r="B23" s="666" t="s">
        <v>387</v>
      </c>
      <c r="C23" s="667" t="s">
        <v>764</v>
      </c>
      <c r="D23" s="651">
        <v>62974.74064287993</v>
      </c>
    </row>
    <row r="24" spans="1:4" ht="16.5" thickTop="1" thickBot="1">
      <c r="A24" s="666" t="s">
        <v>772</v>
      </c>
      <c r="B24" s="666" t="s">
        <v>387</v>
      </c>
      <c r="C24" s="667" t="s">
        <v>773</v>
      </c>
      <c r="D24" s="651">
        <v>19342.32170838624</v>
      </c>
    </row>
    <row r="25" spans="1:4" ht="16.5" thickTop="1" thickBot="1">
      <c r="A25" s="666" t="s">
        <v>765</v>
      </c>
      <c r="B25" s="666" t="s">
        <v>387</v>
      </c>
      <c r="C25" s="667" t="s">
        <v>766</v>
      </c>
      <c r="D25" s="651">
        <v>61332.943157130765</v>
      </c>
    </row>
    <row r="26" spans="1:4" ht="16.5" thickTop="1" thickBot="1">
      <c r="A26" s="666" t="s">
        <v>768</v>
      </c>
      <c r="B26" s="666" t="s">
        <v>387</v>
      </c>
      <c r="C26" s="667" t="s">
        <v>2002</v>
      </c>
      <c r="D26" s="651">
        <v>52477.085280693791</v>
      </c>
    </row>
    <row r="27" spans="1:4" ht="16.5" thickTop="1" thickBot="1">
      <c r="A27" s="666" t="s">
        <v>767</v>
      </c>
      <c r="B27" s="666" t="s">
        <v>387</v>
      </c>
      <c r="C27" s="667" t="s">
        <v>2004</v>
      </c>
      <c r="D27" s="651">
        <v>51513.494527299095</v>
      </c>
    </row>
    <row r="28" spans="1:4" ht="16.5" thickTop="1" thickBot="1">
      <c r="A28" s="666" t="s">
        <v>770</v>
      </c>
      <c r="B28" s="666" t="s">
        <v>387</v>
      </c>
      <c r="C28" s="667" t="s">
        <v>2003</v>
      </c>
      <c r="D28" s="651">
        <v>55937.506429934678</v>
      </c>
    </row>
    <row r="29" spans="1:4" ht="16.5" thickTop="1" thickBot="1">
      <c r="A29" s="666" t="s">
        <v>769</v>
      </c>
      <c r="B29" s="666" t="s">
        <v>387</v>
      </c>
      <c r="C29" s="667" t="s">
        <v>2001</v>
      </c>
      <c r="D29" s="651">
        <v>53485.442155035977</v>
      </c>
    </row>
    <row r="30" spans="1:4" ht="16.5" thickTop="1" thickBot="1">
      <c r="A30" s="666" t="s">
        <v>771</v>
      </c>
      <c r="B30" s="666" t="s">
        <v>387</v>
      </c>
      <c r="C30" s="667" t="s">
        <v>2242</v>
      </c>
      <c r="D30" s="651">
        <v>65862.155443992946</v>
      </c>
    </row>
    <row r="31" spans="1:4" ht="16.5" thickTop="1" thickBot="1">
      <c r="A31" s="666" t="s">
        <v>774</v>
      </c>
      <c r="B31" s="666" t="s">
        <v>422</v>
      </c>
      <c r="C31" s="667" t="s">
        <v>775</v>
      </c>
      <c r="D31" s="651">
        <v>72.744946539669343</v>
      </c>
    </row>
    <row r="32" spans="1:4" ht="16.5" thickTop="1" thickBot="1">
      <c r="A32" s="666" t="s">
        <v>779</v>
      </c>
      <c r="B32" s="666" t="s">
        <v>144</v>
      </c>
      <c r="C32" s="667" t="s">
        <v>1941</v>
      </c>
      <c r="D32" s="651">
        <v>583.09165801155029</v>
      </c>
    </row>
    <row r="33" spans="1:4" ht="16.5" thickTop="1" thickBot="1">
      <c r="A33" s="666" t="s">
        <v>780</v>
      </c>
      <c r="B33" s="666" t="s">
        <v>377</v>
      </c>
      <c r="C33" s="667" t="s">
        <v>781</v>
      </c>
      <c r="D33" s="651">
        <v>6414.9851317751491</v>
      </c>
    </row>
    <row r="34" spans="1:4" ht="16.5" thickTop="1" thickBot="1">
      <c r="A34" s="666" t="s">
        <v>786</v>
      </c>
      <c r="B34" s="666" t="s">
        <v>377</v>
      </c>
      <c r="C34" s="667" t="s">
        <v>787</v>
      </c>
      <c r="D34" s="651">
        <v>6683.5818574600826</v>
      </c>
    </row>
    <row r="35" spans="1:4" ht="16.5" thickTop="1" thickBot="1">
      <c r="A35" s="666" t="s">
        <v>782</v>
      </c>
      <c r="B35" s="666" t="s">
        <v>377</v>
      </c>
      <c r="C35" s="667" t="s">
        <v>783</v>
      </c>
      <c r="D35" s="651">
        <v>6385.8871531592822</v>
      </c>
    </row>
    <row r="36" spans="1:4" ht="16.5" thickTop="1" thickBot="1">
      <c r="A36" s="666" t="s">
        <v>784</v>
      </c>
      <c r="B36" s="666" t="s">
        <v>377</v>
      </c>
      <c r="C36" s="667" t="s">
        <v>785</v>
      </c>
      <c r="D36" s="651">
        <v>4801.931301271592</v>
      </c>
    </row>
    <row r="37" spans="1:4" ht="16.5" thickTop="1" thickBot="1">
      <c r="A37" s="666" t="s">
        <v>898</v>
      </c>
      <c r="B37" s="666" t="s">
        <v>377</v>
      </c>
      <c r="C37" s="667" t="s">
        <v>899</v>
      </c>
      <c r="D37" s="651">
        <v>5423.4266833653501</v>
      </c>
    </row>
    <row r="38" spans="1:4" ht="16.5" thickTop="1" thickBot="1">
      <c r="A38" s="666" t="s">
        <v>788</v>
      </c>
      <c r="B38" s="666" t="s">
        <v>377</v>
      </c>
      <c r="C38" s="667" t="s">
        <v>789</v>
      </c>
      <c r="D38" s="651">
        <v>3555.2760595953127</v>
      </c>
    </row>
    <row r="39" spans="1:4" ht="16.5" thickTop="1" thickBot="1">
      <c r="A39" s="666" t="s">
        <v>917</v>
      </c>
      <c r="B39" s="666" t="s">
        <v>92</v>
      </c>
      <c r="C39" s="667" t="s">
        <v>2243</v>
      </c>
      <c r="D39" s="651">
        <v>456566.31008436758</v>
      </c>
    </row>
    <row r="40" spans="1:4" ht="16.5" thickTop="1" thickBot="1">
      <c r="A40" s="666" t="s">
        <v>896</v>
      </c>
      <c r="B40" s="666" t="s">
        <v>92</v>
      </c>
      <c r="C40" s="667" t="s">
        <v>897</v>
      </c>
      <c r="D40" s="651">
        <v>33229.89157932096</v>
      </c>
    </row>
    <row r="41" spans="1:4" ht="16.5" thickTop="1" thickBot="1">
      <c r="A41" s="666" t="s">
        <v>827</v>
      </c>
      <c r="B41" s="666" t="s">
        <v>92</v>
      </c>
      <c r="C41" s="667" t="s">
        <v>828</v>
      </c>
      <c r="D41" s="651">
        <v>936.64044612715099</v>
      </c>
    </row>
    <row r="42" spans="1:4" ht="16.5" thickTop="1" thickBot="1">
      <c r="A42" s="666" t="s">
        <v>432</v>
      </c>
      <c r="B42" s="666" t="s">
        <v>92</v>
      </c>
      <c r="C42" s="667" t="s">
        <v>433</v>
      </c>
      <c r="D42" s="651">
        <v>18474.978115028644</v>
      </c>
    </row>
    <row r="43" spans="1:4" ht="16.5" thickTop="1" thickBot="1">
      <c r="A43" s="666" t="s">
        <v>376</v>
      </c>
      <c r="B43" s="666" t="s">
        <v>377</v>
      </c>
      <c r="C43" s="667" t="s">
        <v>378</v>
      </c>
      <c r="D43" s="651">
        <v>4861.6007348972871</v>
      </c>
    </row>
    <row r="44" spans="1:4" ht="16.5" thickTop="1" thickBot="1">
      <c r="A44" s="666" t="s">
        <v>379</v>
      </c>
      <c r="B44" s="666" t="s">
        <v>144</v>
      </c>
      <c r="C44" s="667" t="s">
        <v>2244</v>
      </c>
      <c r="D44" s="651">
        <v>13732.0076006422</v>
      </c>
    </row>
    <row r="45" spans="1:4" ht="16.5" thickTop="1" thickBot="1">
      <c r="A45" s="666" t="s">
        <v>778</v>
      </c>
      <c r="B45" s="666" t="s">
        <v>377</v>
      </c>
      <c r="C45" s="667" t="s">
        <v>1940</v>
      </c>
      <c r="D45" s="651">
        <v>22121.178666201609</v>
      </c>
    </row>
    <row r="46" spans="1:4" ht="16.5" thickTop="1" thickBot="1">
      <c r="A46" s="666" t="s">
        <v>913</v>
      </c>
      <c r="B46" s="666" t="s">
        <v>92</v>
      </c>
      <c r="C46" s="667" t="s">
        <v>1954</v>
      </c>
      <c r="D46" s="651">
        <v>802.43271798373735</v>
      </c>
    </row>
    <row r="47" spans="1:4" ht="16.5" thickTop="1" thickBot="1">
      <c r="A47" s="666" t="s">
        <v>914</v>
      </c>
      <c r="B47" s="666" t="s">
        <v>92</v>
      </c>
      <c r="C47" s="667" t="s">
        <v>1955</v>
      </c>
      <c r="D47" s="651">
        <v>24273.498885548699</v>
      </c>
    </row>
    <row r="48" spans="1:4" ht="16.5" thickTop="1" thickBot="1">
      <c r="A48" s="666" t="s">
        <v>797</v>
      </c>
      <c r="B48" s="666" t="s">
        <v>387</v>
      </c>
      <c r="C48" s="667" t="s">
        <v>798</v>
      </c>
      <c r="D48" s="651">
        <v>53095.97690279282</v>
      </c>
    </row>
    <row r="49" spans="1:4" ht="16.5" thickTop="1" thickBot="1">
      <c r="A49" s="666" t="s">
        <v>800</v>
      </c>
      <c r="B49" s="666" t="s">
        <v>387</v>
      </c>
      <c r="C49" s="667" t="s">
        <v>801</v>
      </c>
      <c r="D49" s="651">
        <v>43264.217589700587</v>
      </c>
    </row>
    <row r="50" spans="1:4" ht="16.5" thickTop="1" thickBot="1">
      <c r="A50" s="666" t="s">
        <v>799</v>
      </c>
      <c r="B50" s="666" t="s">
        <v>387</v>
      </c>
      <c r="C50" s="667" t="s">
        <v>1943</v>
      </c>
      <c r="D50" s="651">
        <v>38311.965459884632</v>
      </c>
    </row>
    <row r="51" spans="1:4" ht="16.5" thickTop="1" thickBot="1">
      <c r="A51" s="666" t="s">
        <v>796</v>
      </c>
      <c r="B51" s="666" t="s">
        <v>387</v>
      </c>
      <c r="C51" s="667" t="s">
        <v>1942</v>
      </c>
      <c r="D51" s="651">
        <v>49540.427746538524</v>
      </c>
    </row>
    <row r="52" spans="1:4" ht="16.5" thickTop="1" thickBot="1">
      <c r="A52" s="666" t="s">
        <v>802</v>
      </c>
      <c r="B52" s="666" t="s">
        <v>387</v>
      </c>
      <c r="C52" s="667" t="s">
        <v>803</v>
      </c>
      <c r="D52" s="651">
        <v>51449.263942195619</v>
      </c>
    </row>
    <row r="53" spans="1:4" ht="16.5" thickTop="1" thickBot="1">
      <c r="A53" s="666" t="s">
        <v>380</v>
      </c>
      <c r="B53" s="666" t="s">
        <v>144</v>
      </c>
      <c r="C53" s="667" t="s">
        <v>381</v>
      </c>
      <c r="D53" s="651">
        <v>5634.9354742651576</v>
      </c>
    </row>
    <row r="54" spans="1:4" ht="16.5" thickTop="1" thickBot="1">
      <c r="A54" s="666" t="s">
        <v>794</v>
      </c>
      <c r="B54" s="666" t="s">
        <v>377</v>
      </c>
      <c r="C54" s="667" t="s">
        <v>795</v>
      </c>
      <c r="D54" s="651">
        <v>3160.488138892712</v>
      </c>
    </row>
    <row r="55" spans="1:4" ht="16.5" thickTop="1" thickBot="1">
      <c r="A55" s="666" t="s">
        <v>790</v>
      </c>
      <c r="B55" s="666" t="s">
        <v>422</v>
      </c>
      <c r="C55" s="667" t="s">
        <v>791</v>
      </c>
      <c r="D55" s="651">
        <v>1890.8703842003517</v>
      </c>
    </row>
    <row r="56" spans="1:4" ht="16.5" thickTop="1" thickBot="1">
      <c r="A56" s="666" t="s">
        <v>792</v>
      </c>
      <c r="B56" s="666" t="s">
        <v>606</v>
      </c>
      <c r="C56" s="667" t="s">
        <v>793</v>
      </c>
      <c r="D56" s="651">
        <v>4269.8491699035858</v>
      </c>
    </row>
    <row r="57" spans="1:4" ht="16.5" thickTop="1" thickBot="1">
      <c r="A57" s="666" t="s">
        <v>382</v>
      </c>
      <c r="B57" s="666" t="s">
        <v>377</v>
      </c>
      <c r="C57" s="667" t="s">
        <v>383</v>
      </c>
      <c r="D57" s="651">
        <v>4603.0763864255396</v>
      </c>
    </row>
    <row r="58" spans="1:4" ht="16.5" thickTop="1" thickBot="1">
      <c r="A58" s="666" t="s">
        <v>384</v>
      </c>
      <c r="B58" s="666" t="s">
        <v>377</v>
      </c>
      <c r="C58" s="667" t="s">
        <v>385</v>
      </c>
      <c r="D58" s="651">
        <v>4102.8149848373514</v>
      </c>
    </row>
    <row r="59" spans="1:4" ht="16.5" thickTop="1" thickBot="1">
      <c r="A59" s="666" t="s">
        <v>386</v>
      </c>
      <c r="B59" s="666" t="s">
        <v>387</v>
      </c>
      <c r="C59" s="667" t="s">
        <v>2245</v>
      </c>
      <c r="D59" s="651">
        <v>33394.407073802984</v>
      </c>
    </row>
    <row r="60" spans="1:4" ht="16.5" thickTop="1" thickBot="1">
      <c r="A60" s="666" t="s">
        <v>388</v>
      </c>
      <c r="B60" s="666" t="s">
        <v>377</v>
      </c>
      <c r="C60" s="667" t="s">
        <v>389</v>
      </c>
      <c r="D60" s="651">
        <v>728.20496656646105</v>
      </c>
    </row>
    <row r="61" spans="1:4" ht="16.5" thickTop="1" thickBot="1">
      <c r="A61" s="666" t="s">
        <v>390</v>
      </c>
      <c r="B61" s="666" t="s">
        <v>233</v>
      </c>
      <c r="C61" s="667" t="s">
        <v>391</v>
      </c>
      <c r="D61" s="651">
        <v>123121.38159490224</v>
      </c>
    </row>
    <row r="62" spans="1:4" ht="16.5" thickTop="1" thickBot="1">
      <c r="A62" s="666" t="s">
        <v>398</v>
      </c>
      <c r="B62" s="666" t="s">
        <v>233</v>
      </c>
      <c r="C62" s="667" t="s">
        <v>399</v>
      </c>
      <c r="D62" s="651">
        <v>6257.1845554352522</v>
      </c>
    </row>
    <row r="63" spans="1:4" ht="16.5" thickTop="1" thickBot="1">
      <c r="A63" s="666" t="s">
        <v>392</v>
      </c>
      <c r="B63" s="666" t="s">
        <v>387</v>
      </c>
      <c r="C63" s="667" t="s">
        <v>393</v>
      </c>
      <c r="D63" s="651">
        <v>31203.105453423406</v>
      </c>
    </row>
    <row r="64" spans="1:4" ht="16.5" thickTop="1" thickBot="1">
      <c r="A64" s="666" t="s">
        <v>400</v>
      </c>
      <c r="B64" s="666" t="s">
        <v>92</v>
      </c>
      <c r="C64" s="667" t="s">
        <v>401</v>
      </c>
      <c r="D64" s="651">
        <v>29772.827889151136</v>
      </c>
    </row>
    <row r="65" spans="1:6" ht="16.5" thickTop="1" thickBot="1">
      <c r="A65" s="666" t="s">
        <v>394</v>
      </c>
      <c r="B65" s="666" t="s">
        <v>92</v>
      </c>
      <c r="C65" s="667" t="s">
        <v>395</v>
      </c>
      <c r="D65" s="651">
        <v>56069.566486729767</v>
      </c>
    </row>
    <row r="66" spans="1:6" ht="16.5" thickTop="1" thickBot="1">
      <c r="A66" s="666" t="s">
        <v>396</v>
      </c>
      <c r="B66" s="666" t="s">
        <v>92</v>
      </c>
      <c r="C66" s="667" t="s">
        <v>397</v>
      </c>
      <c r="D66" s="651">
        <v>98317.593130922352</v>
      </c>
    </row>
    <row r="67" spans="1:6" ht="16.5" thickTop="1" thickBot="1">
      <c r="A67" s="666" t="s">
        <v>918</v>
      </c>
      <c r="B67" s="666" t="s">
        <v>144</v>
      </c>
      <c r="C67" s="667" t="s">
        <v>919</v>
      </c>
      <c r="D67" s="651">
        <v>12806.468050052867</v>
      </c>
      <c r="F67" s="106"/>
    </row>
    <row r="68" spans="1:6" ht="16.5" thickTop="1" thickBot="1">
      <c r="A68" s="666" t="s">
        <v>402</v>
      </c>
      <c r="B68" s="666" t="s">
        <v>377</v>
      </c>
      <c r="C68" s="667" t="s">
        <v>403</v>
      </c>
      <c r="D68" s="651">
        <v>897.06408924853906</v>
      </c>
    </row>
    <row r="69" spans="1:6" ht="16.5" thickTop="1" thickBot="1">
      <c r="A69" s="666" t="s">
        <v>404</v>
      </c>
      <c r="B69" s="666" t="s">
        <v>377</v>
      </c>
      <c r="C69" s="667" t="s">
        <v>405</v>
      </c>
      <c r="D69" s="651">
        <v>9666.124665586527</v>
      </c>
    </row>
    <row r="70" spans="1:6" ht="16.5" thickTop="1" thickBot="1">
      <c r="A70" s="666" t="s">
        <v>406</v>
      </c>
      <c r="B70" s="666" t="s">
        <v>144</v>
      </c>
      <c r="C70" s="667" t="s">
        <v>407</v>
      </c>
      <c r="D70" s="651">
        <v>45743.141537167772</v>
      </c>
    </row>
    <row r="71" spans="1:6" ht="16.5" thickTop="1" thickBot="1">
      <c r="A71" s="666" t="s">
        <v>408</v>
      </c>
      <c r="B71" s="666" t="s">
        <v>92</v>
      </c>
      <c r="C71" s="667" t="s">
        <v>409</v>
      </c>
      <c r="D71" s="651">
        <v>10742.749874373632</v>
      </c>
      <c r="F71" s="106"/>
    </row>
    <row r="72" spans="1:6" ht="16.5" thickTop="1" thickBot="1">
      <c r="A72" s="666" t="s">
        <v>410</v>
      </c>
      <c r="B72" s="666" t="s">
        <v>92</v>
      </c>
      <c r="C72" s="667" t="s">
        <v>411</v>
      </c>
      <c r="D72" s="651">
        <v>19761728.780625124</v>
      </c>
    </row>
    <row r="73" spans="1:6" ht="16.5" thickTop="1" thickBot="1">
      <c r="A73" s="666" t="s">
        <v>810</v>
      </c>
      <c r="B73" s="666" t="s">
        <v>377</v>
      </c>
      <c r="C73" s="667" t="s">
        <v>811</v>
      </c>
      <c r="D73" s="651">
        <v>1654.1081690097126</v>
      </c>
    </row>
    <row r="74" spans="1:6" ht="16.5" thickTop="1" thickBot="1">
      <c r="A74" s="666" t="s">
        <v>805</v>
      </c>
      <c r="B74" s="666" t="s">
        <v>377</v>
      </c>
      <c r="C74" s="667" t="s">
        <v>806</v>
      </c>
      <c r="D74" s="651">
        <v>1640.6783327254657</v>
      </c>
    </row>
    <row r="75" spans="1:6" ht="16.5" thickTop="1" thickBot="1">
      <c r="A75" s="666" t="s">
        <v>808</v>
      </c>
      <c r="B75" s="666" t="s">
        <v>377</v>
      </c>
      <c r="C75" s="667" t="s">
        <v>809</v>
      </c>
      <c r="D75" s="651">
        <v>1627.248496441219</v>
      </c>
    </row>
    <row r="76" spans="1:6" ht="16.5" thickTop="1" thickBot="1">
      <c r="A76" s="666" t="s">
        <v>822</v>
      </c>
      <c r="B76" s="666" t="s">
        <v>377</v>
      </c>
      <c r="C76" s="667" t="s">
        <v>823</v>
      </c>
      <c r="D76" s="651">
        <v>2595.3158619306646</v>
      </c>
    </row>
    <row r="77" spans="1:6" ht="16.5" thickTop="1" thickBot="1">
      <c r="A77" s="666" t="s">
        <v>807</v>
      </c>
      <c r="B77" s="666" t="s">
        <v>377</v>
      </c>
      <c r="C77" s="667" t="s">
        <v>2037</v>
      </c>
      <c r="D77" s="651">
        <v>1534.3587954751797</v>
      </c>
    </row>
    <row r="78" spans="1:6" ht="16.5" thickTop="1" thickBot="1">
      <c r="A78" s="666" t="s">
        <v>817</v>
      </c>
      <c r="B78" s="666" t="s">
        <v>377</v>
      </c>
      <c r="C78" s="667" t="s">
        <v>818</v>
      </c>
      <c r="D78" s="651">
        <v>2238.3060473744417</v>
      </c>
    </row>
    <row r="79" spans="1:6" ht="16.5" thickTop="1" thickBot="1">
      <c r="A79" s="666" t="s">
        <v>819</v>
      </c>
      <c r="B79" s="666" t="s">
        <v>377</v>
      </c>
      <c r="C79" s="667" t="s">
        <v>2023</v>
      </c>
      <c r="D79" s="651">
        <v>2684.8481038256427</v>
      </c>
    </row>
    <row r="80" spans="1:6" ht="16.5" thickTop="1" thickBot="1">
      <c r="A80" s="666" t="s">
        <v>820</v>
      </c>
      <c r="B80" s="666" t="s">
        <v>377</v>
      </c>
      <c r="C80" s="667" t="s">
        <v>2024</v>
      </c>
      <c r="D80" s="651">
        <v>2784.4527229338055</v>
      </c>
    </row>
    <row r="81" spans="1:8" ht="16.5" thickTop="1" thickBot="1">
      <c r="A81" s="666" t="s">
        <v>812</v>
      </c>
      <c r="B81" s="666" t="s">
        <v>377</v>
      </c>
      <c r="C81" s="667" t="s">
        <v>2246</v>
      </c>
      <c r="D81" s="651">
        <v>2812.4315485259863</v>
      </c>
    </row>
    <row r="82" spans="1:8" ht="16.5" thickTop="1" thickBot="1">
      <c r="A82" s="666" t="s">
        <v>813</v>
      </c>
      <c r="B82" s="666" t="s">
        <v>377</v>
      </c>
      <c r="C82" s="667" t="s">
        <v>2247</v>
      </c>
      <c r="D82" s="651">
        <v>2812.4315485259863</v>
      </c>
    </row>
    <row r="83" spans="1:8" ht="16.5" thickTop="1" thickBot="1">
      <c r="A83" s="666" t="s">
        <v>814</v>
      </c>
      <c r="B83" s="666" t="s">
        <v>377</v>
      </c>
      <c r="C83" s="667" t="s">
        <v>2248</v>
      </c>
      <c r="D83" s="651">
        <v>2692.6821749914534</v>
      </c>
    </row>
    <row r="84" spans="1:8" ht="16.5" thickTop="1" thickBot="1">
      <c r="A84" s="666" t="s">
        <v>815</v>
      </c>
      <c r="B84" s="666" t="s">
        <v>377</v>
      </c>
      <c r="C84" s="667" t="s">
        <v>2249</v>
      </c>
      <c r="D84" s="651">
        <v>2578.5285665753568</v>
      </c>
    </row>
    <row r="85" spans="1:8" ht="16.5" thickTop="1" thickBot="1">
      <c r="A85" s="666" t="s">
        <v>821</v>
      </c>
      <c r="B85" s="666" t="s">
        <v>377</v>
      </c>
      <c r="C85" s="667" t="s">
        <v>1944</v>
      </c>
      <c r="D85" s="651">
        <v>3308.2163380194252</v>
      </c>
    </row>
    <row r="86" spans="1:8" ht="16.5" thickTop="1" thickBot="1">
      <c r="A86" s="666" t="s">
        <v>816</v>
      </c>
      <c r="B86" s="666" t="s">
        <v>377</v>
      </c>
      <c r="C86" s="667" t="s">
        <v>2250</v>
      </c>
      <c r="D86" s="651">
        <v>3151.5349147032143</v>
      </c>
    </row>
    <row r="87" spans="1:8" ht="16.5" thickTop="1" thickBot="1">
      <c r="A87" s="666" t="s">
        <v>804</v>
      </c>
      <c r="B87" s="666" t="s">
        <v>377</v>
      </c>
      <c r="C87" s="667" t="s">
        <v>2251</v>
      </c>
      <c r="D87" s="651">
        <v>492.5057744893939</v>
      </c>
      <c r="F87" s="220"/>
      <c r="G87" s="220"/>
      <c r="H87" s="220"/>
    </row>
    <row r="88" spans="1:8" ht="16.5" thickTop="1" thickBot="1">
      <c r="A88" s="666" t="s">
        <v>826</v>
      </c>
      <c r="B88" s="666" t="s">
        <v>377</v>
      </c>
      <c r="C88" s="667" t="s">
        <v>1945</v>
      </c>
      <c r="D88" s="651">
        <v>839.36476776541565</v>
      </c>
      <c r="F88" s="220"/>
      <c r="G88" s="220"/>
      <c r="H88" s="220"/>
    </row>
    <row r="89" spans="1:8" ht="16.5" thickTop="1" thickBot="1">
      <c r="A89" s="666" t="s">
        <v>824</v>
      </c>
      <c r="B89" s="666" t="s">
        <v>377</v>
      </c>
      <c r="C89" s="667" t="s">
        <v>825</v>
      </c>
      <c r="D89" s="651">
        <v>738.64099563356581</v>
      </c>
      <c r="F89" s="220"/>
      <c r="G89" s="220"/>
      <c r="H89" s="220"/>
    </row>
    <row r="90" spans="1:8" ht="16.5" thickTop="1" thickBot="1">
      <c r="A90" s="666" t="s">
        <v>915</v>
      </c>
      <c r="B90" s="666" t="s">
        <v>233</v>
      </c>
      <c r="C90" s="667" t="s">
        <v>916</v>
      </c>
      <c r="D90" s="651">
        <v>7171.5325757877117</v>
      </c>
      <c r="F90" s="220"/>
      <c r="G90" s="220"/>
      <c r="H90" s="220"/>
    </row>
    <row r="91" spans="1:8" ht="16.5" thickTop="1" thickBot="1">
      <c r="A91" s="666" t="s">
        <v>412</v>
      </c>
      <c r="B91" s="666" t="s">
        <v>377</v>
      </c>
      <c r="C91" s="667" t="s">
        <v>2252</v>
      </c>
      <c r="D91" s="651">
        <v>14385.592966475537</v>
      </c>
    </row>
    <row r="92" spans="1:8" ht="16.5" thickTop="1" thickBot="1">
      <c r="A92" s="666" t="s">
        <v>413</v>
      </c>
      <c r="B92" s="666" t="s">
        <v>144</v>
      </c>
      <c r="C92" s="667" t="s">
        <v>414</v>
      </c>
      <c r="D92" s="651">
        <v>38558.179125095812</v>
      </c>
    </row>
    <row r="93" spans="1:8" ht="16.5" thickTop="1" thickBot="1">
      <c r="A93" s="666" t="s">
        <v>415</v>
      </c>
      <c r="B93" s="666" t="s">
        <v>144</v>
      </c>
      <c r="C93" s="667" t="s">
        <v>416</v>
      </c>
      <c r="D93" s="651">
        <v>1327.315486093044</v>
      </c>
    </row>
    <row r="94" spans="1:8" ht="16.5" thickTop="1" thickBot="1">
      <c r="A94" s="666" t="s">
        <v>417</v>
      </c>
      <c r="B94" s="666" t="s">
        <v>144</v>
      </c>
      <c r="C94" s="667" t="s">
        <v>418</v>
      </c>
      <c r="D94" s="651">
        <v>1347.4602405194141</v>
      </c>
    </row>
    <row r="95" spans="1:8" ht="16.5" thickTop="1" thickBot="1">
      <c r="A95" s="666" t="s">
        <v>419</v>
      </c>
      <c r="B95" s="666" t="s">
        <v>377</v>
      </c>
      <c r="C95" s="667" t="s">
        <v>420</v>
      </c>
      <c r="D95" s="651">
        <v>5871.0767622631611</v>
      </c>
    </row>
    <row r="96" spans="1:8" ht="16.5" thickTop="1" thickBot="1">
      <c r="A96" s="666" t="s">
        <v>436</v>
      </c>
      <c r="B96" s="666" t="s">
        <v>377</v>
      </c>
      <c r="C96" s="667" t="s">
        <v>437</v>
      </c>
      <c r="D96" s="651">
        <v>3956.2059387343256</v>
      </c>
    </row>
    <row r="97" spans="1:4" ht="16.5" thickTop="1" thickBot="1">
      <c r="A97" s="666" t="s">
        <v>434</v>
      </c>
      <c r="B97" s="666" t="s">
        <v>377</v>
      </c>
      <c r="C97" s="667" t="s">
        <v>435</v>
      </c>
      <c r="D97" s="651">
        <v>5667.3909119520868</v>
      </c>
    </row>
    <row r="98" spans="1:4" ht="16.5" thickTop="1" thickBot="1">
      <c r="A98" s="666" t="s">
        <v>421</v>
      </c>
      <c r="B98" s="666" t="s">
        <v>422</v>
      </c>
      <c r="C98" s="667" t="s">
        <v>423</v>
      </c>
      <c r="D98" s="651">
        <v>3405.5826510802131</v>
      </c>
    </row>
    <row r="99" spans="1:4" ht="16.5" thickTop="1" thickBot="1">
      <c r="A99" s="666" t="s">
        <v>835</v>
      </c>
      <c r="B99" s="666" t="s">
        <v>387</v>
      </c>
      <c r="C99" s="667" t="s">
        <v>2253</v>
      </c>
      <c r="D99" s="651">
        <v>421239.12573865673</v>
      </c>
    </row>
    <row r="100" spans="1:4" ht="16.5" thickTop="1" thickBot="1">
      <c r="A100" s="666" t="s">
        <v>836</v>
      </c>
      <c r="B100" s="666" t="s">
        <v>387</v>
      </c>
      <c r="C100" s="667" t="s">
        <v>2254</v>
      </c>
      <c r="D100" s="651">
        <v>473258.47743266245</v>
      </c>
    </row>
    <row r="101" spans="1:4" ht="16.5" thickTop="1" thickBot="1">
      <c r="A101" s="666" t="s">
        <v>837</v>
      </c>
      <c r="B101" s="666" t="s">
        <v>387</v>
      </c>
      <c r="C101" s="667" t="s">
        <v>2255</v>
      </c>
      <c r="D101" s="651">
        <v>709083.04512496246</v>
      </c>
    </row>
    <row r="102" spans="1:4" ht="16.5" thickTop="1" thickBot="1">
      <c r="A102" s="666" t="s">
        <v>838</v>
      </c>
      <c r="B102" s="666" t="s">
        <v>387</v>
      </c>
      <c r="C102" s="667" t="s">
        <v>2256</v>
      </c>
      <c r="D102" s="651">
        <v>565468.85251332365</v>
      </c>
    </row>
    <row r="103" spans="1:4" ht="16.5" thickTop="1" thickBot="1">
      <c r="A103" s="666" t="s">
        <v>839</v>
      </c>
      <c r="B103" s="666" t="s">
        <v>387</v>
      </c>
      <c r="C103" s="667" t="s">
        <v>2257</v>
      </c>
      <c r="D103" s="651">
        <v>586074.69798545283</v>
      </c>
    </row>
    <row r="104" spans="1:4" ht="16.5" thickTop="1" thickBot="1">
      <c r="A104" s="666" t="s">
        <v>833</v>
      </c>
      <c r="B104" s="666" t="s">
        <v>387</v>
      </c>
      <c r="C104" s="667" t="s">
        <v>2006</v>
      </c>
      <c r="D104" s="651">
        <v>385670.20433982956</v>
      </c>
    </row>
    <row r="105" spans="1:4" ht="16.5" thickTop="1" thickBot="1">
      <c r="A105" s="666" t="s">
        <v>832</v>
      </c>
      <c r="B105" s="666" t="s">
        <v>387</v>
      </c>
      <c r="C105" s="667" t="s">
        <v>2007</v>
      </c>
      <c r="D105" s="651">
        <v>419510.03431706002</v>
      </c>
    </row>
    <row r="106" spans="1:4" ht="16.5" thickTop="1" thickBot="1">
      <c r="A106" s="666" t="s">
        <v>1661</v>
      </c>
      <c r="B106" s="666" t="s">
        <v>387</v>
      </c>
      <c r="C106" s="667" t="s">
        <v>2005</v>
      </c>
      <c r="D106" s="651">
        <v>466246.9837392621</v>
      </c>
    </row>
    <row r="107" spans="1:4" ht="16.5" thickTop="1" thickBot="1">
      <c r="A107" s="666" t="s">
        <v>829</v>
      </c>
      <c r="B107" s="666" t="s">
        <v>387</v>
      </c>
      <c r="C107" s="667" t="s">
        <v>2005</v>
      </c>
      <c r="D107" s="651">
        <v>468702.40547323175</v>
      </c>
    </row>
    <row r="108" spans="1:4" ht="16.5" thickTop="1" thickBot="1">
      <c r="A108" s="666" t="s">
        <v>831</v>
      </c>
      <c r="B108" s="666" t="s">
        <v>387</v>
      </c>
      <c r="C108" s="667" t="s">
        <v>2008</v>
      </c>
      <c r="D108" s="651">
        <v>493836.34407919931</v>
      </c>
    </row>
    <row r="109" spans="1:4" ht="16.5" thickTop="1" thickBot="1">
      <c r="A109" s="666" t="s">
        <v>830</v>
      </c>
      <c r="B109" s="666" t="s">
        <v>387</v>
      </c>
      <c r="C109" s="667" t="s">
        <v>2009</v>
      </c>
      <c r="D109" s="651">
        <v>512274.39014444634</v>
      </c>
    </row>
    <row r="110" spans="1:4" ht="16.5" thickTop="1" thickBot="1">
      <c r="A110" s="666" t="s">
        <v>834</v>
      </c>
      <c r="B110" s="666" t="s">
        <v>387</v>
      </c>
      <c r="C110" s="667" t="s">
        <v>2010</v>
      </c>
      <c r="D110" s="651">
        <v>358246.47864739777</v>
      </c>
    </row>
    <row r="111" spans="1:4" ht="16.5" thickTop="1" thickBot="1">
      <c r="A111" s="666" t="s">
        <v>424</v>
      </c>
      <c r="B111" s="666" t="s">
        <v>144</v>
      </c>
      <c r="C111" s="667" t="s">
        <v>425</v>
      </c>
      <c r="D111" s="651">
        <v>2894.1297192551533</v>
      </c>
    </row>
    <row r="112" spans="1:4" ht="16.5" thickTop="1" thickBot="1">
      <c r="A112" s="666" t="s">
        <v>426</v>
      </c>
      <c r="B112" s="666" t="s">
        <v>233</v>
      </c>
      <c r="C112" s="667" t="s">
        <v>427</v>
      </c>
      <c r="D112" s="651">
        <v>1497.4267456935013</v>
      </c>
    </row>
    <row r="113" spans="1:4" ht="16.5" thickTop="1" thickBot="1">
      <c r="A113" s="666" t="s">
        <v>428</v>
      </c>
      <c r="B113" s="666" t="s">
        <v>92</v>
      </c>
      <c r="C113" s="667" t="s">
        <v>427</v>
      </c>
      <c r="D113" s="651">
        <v>1043.0506180764899</v>
      </c>
    </row>
    <row r="114" spans="1:4" ht="16.5" thickTop="1" thickBot="1">
      <c r="A114" s="666" t="s">
        <v>429</v>
      </c>
      <c r="B114" s="666" t="s">
        <v>144</v>
      </c>
      <c r="C114" s="667" t="s">
        <v>2258</v>
      </c>
      <c r="D114" s="651">
        <v>38740.601067956843</v>
      </c>
    </row>
    <row r="115" spans="1:4" ht="16.5" thickTop="1" thickBot="1">
      <c r="A115" s="666" t="s">
        <v>430</v>
      </c>
      <c r="B115" s="666" t="s">
        <v>92</v>
      </c>
      <c r="C115" s="667" t="s">
        <v>431</v>
      </c>
      <c r="D115" s="651">
        <v>34158.788588981355</v>
      </c>
    </row>
    <row r="116" spans="1:4" ht="16.5" thickTop="1" thickBot="1">
      <c r="A116" s="666" t="s">
        <v>438</v>
      </c>
      <c r="B116" s="666" t="s">
        <v>92</v>
      </c>
      <c r="C116" s="667" t="s">
        <v>1913</v>
      </c>
      <c r="D116" s="651">
        <v>358341.60665441124</v>
      </c>
    </row>
    <row r="117" spans="1:4" ht="16.5" thickTop="1" thickBot="1">
      <c r="A117" s="666" t="s">
        <v>440</v>
      </c>
      <c r="B117" s="666" t="s">
        <v>92</v>
      </c>
      <c r="C117" s="667" t="s">
        <v>441</v>
      </c>
      <c r="D117" s="651">
        <v>36176.621490689409</v>
      </c>
    </row>
    <row r="118" spans="1:4" ht="16.5" thickTop="1" thickBot="1">
      <c r="A118" s="666" t="s">
        <v>439</v>
      </c>
      <c r="B118" s="666" t="s">
        <v>92</v>
      </c>
      <c r="C118" s="667" t="s">
        <v>2259</v>
      </c>
      <c r="D118" s="651">
        <v>30665.912002053541</v>
      </c>
    </row>
    <row r="119" spans="1:4" ht="16.5" thickTop="1" thickBot="1">
      <c r="A119" s="666" t="s">
        <v>443</v>
      </c>
      <c r="B119" s="666" t="s">
        <v>387</v>
      </c>
      <c r="C119" s="667" t="s">
        <v>2260</v>
      </c>
      <c r="D119" s="651">
        <v>4811.2388488313627</v>
      </c>
    </row>
    <row r="120" spans="1:4" ht="16.5" thickTop="1" thickBot="1">
      <c r="A120" s="666" t="s">
        <v>442</v>
      </c>
      <c r="B120" s="666" t="s">
        <v>387</v>
      </c>
      <c r="C120" s="667" t="s">
        <v>2261</v>
      </c>
      <c r="D120" s="651">
        <v>4073.7170062214841</v>
      </c>
    </row>
    <row r="121" spans="1:4" ht="16.5" thickTop="1" thickBot="1">
      <c r="A121" s="666" t="s">
        <v>840</v>
      </c>
      <c r="B121" s="666" t="s">
        <v>606</v>
      </c>
      <c r="C121" s="667" t="s">
        <v>2262</v>
      </c>
      <c r="D121" s="651">
        <v>22407.681840265534</v>
      </c>
    </row>
    <row r="122" spans="1:4" ht="16.5" thickTop="1" thickBot="1">
      <c r="A122" s="666" t="s">
        <v>841</v>
      </c>
      <c r="B122" s="666" t="s">
        <v>606</v>
      </c>
      <c r="C122" s="667" t="s">
        <v>1946</v>
      </c>
      <c r="D122" s="651">
        <v>35342.852488042437</v>
      </c>
    </row>
    <row r="123" spans="1:4" ht="16.5" thickTop="1" thickBot="1">
      <c r="A123" s="666" t="s">
        <v>444</v>
      </c>
      <c r="B123" s="666" t="s">
        <v>387</v>
      </c>
      <c r="C123" s="667" t="s">
        <v>1914</v>
      </c>
      <c r="D123" s="651">
        <v>2957.9214416053246</v>
      </c>
    </row>
    <row r="124" spans="1:4" ht="16.5" thickTop="1" thickBot="1">
      <c r="A124" s="666" t="s">
        <v>445</v>
      </c>
      <c r="B124" s="666" t="s">
        <v>144</v>
      </c>
      <c r="C124" s="667" t="s">
        <v>446</v>
      </c>
      <c r="D124" s="651">
        <v>14187.5028812829</v>
      </c>
    </row>
    <row r="125" spans="1:4" ht="16.5" thickTop="1" thickBot="1">
      <c r="A125" s="666" t="s">
        <v>865</v>
      </c>
      <c r="B125" s="666" t="s">
        <v>422</v>
      </c>
      <c r="C125" s="667" t="s">
        <v>1947</v>
      </c>
      <c r="D125" s="651">
        <v>2318.8850650799213</v>
      </c>
    </row>
    <row r="126" spans="1:4" ht="16.5" thickTop="1" thickBot="1">
      <c r="A126" s="666" t="s">
        <v>866</v>
      </c>
      <c r="B126" s="666" t="s">
        <v>422</v>
      </c>
      <c r="C126" s="667" t="s">
        <v>1948</v>
      </c>
      <c r="D126" s="651">
        <v>2812.4315485259863</v>
      </c>
    </row>
    <row r="127" spans="1:4" ht="16.5" thickTop="1" thickBot="1">
      <c r="A127" s="666" t="s">
        <v>864</v>
      </c>
      <c r="B127" s="666" t="s">
        <v>422</v>
      </c>
      <c r="C127" s="667" t="s">
        <v>2263</v>
      </c>
      <c r="D127" s="651">
        <v>2819.1464666681095</v>
      </c>
    </row>
    <row r="128" spans="1:4" ht="16.5" thickTop="1" thickBot="1">
      <c r="A128" s="666" t="s">
        <v>846</v>
      </c>
      <c r="B128" s="666" t="s">
        <v>422</v>
      </c>
      <c r="C128" s="667" t="s">
        <v>847</v>
      </c>
      <c r="D128" s="651">
        <v>1922.7048946946456</v>
      </c>
    </row>
    <row r="129" spans="1:4" ht="16.5" thickTop="1" thickBot="1">
      <c r="A129" s="666" t="s">
        <v>848</v>
      </c>
      <c r="B129" s="666" t="s">
        <v>422</v>
      </c>
      <c r="C129" s="667" t="s">
        <v>849</v>
      </c>
      <c r="D129" s="651">
        <v>1861.1514783918483</v>
      </c>
    </row>
    <row r="130" spans="1:4" ht="16.5" thickTop="1" thickBot="1">
      <c r="A130" s="666" t="s">
        <v>850</v>
      </c>
      <c r="B130" s="666" t="s">
        <v>422</v>
      </c>
      <c r="C130" s="667" t="s">
        <v>851</v>
      </c>
      <c r="D130" s="651">
        <v>1901.4409872445881</v>
      </c>
    </row>
    <row r="131" spans="1:4" ht="16.5" thickTop="1" thickBot="1">
      <c r="A131" s="666" t="s">
        <v>852</v>
      </c>
      <c r="B131" s="666" t="s">
        <v>422</v>
      </c>
      <c r="C131" s="667" t="s">
        <v>853</v>
      </c>
      <c r="D131" s="651">
        <v>2070.4330938213584</v>
      </c>
    </row>
    <row r="132" spans="1:4" ht="16.5" thickTop="1" thickBot="1">
      <c r="A132" s="666" t="s">
        <v>854</v>
      </c>
      <c r="B132" s="666" t="s">
        <v>422</v>
      </c>
      <c r="C132" s="667" t="s">
        <v>855</v>
      </c>
      <c r="D132" s="651">
        <v>1942.8496491210155</v>
      </c>
    </row>
    <row r="133" spans="1:4" ht="16.5" thickTop="1" thickBot="1">
      <c r="A133" s="666" t="s">
        <v>858</v>
      </c>
      <c r="B133" s="666" t="s">
        <v>422</v>
      </c>
      <c r="C133" s="667" t="s">
        <v>859</v>
      </c>
      <c r="D133" s="651">
        <v>2591.1520323024588</v>
      </c>
    </row>
    <row r="134" spans="1:4" ht="16.5" thickTop="1" thickBot="1">
      <c r="A134" s="666" t="s">
        <v>856</v>
      </c>
      <c r="B134" s="666" t="s">
        <v>422</v>
      </c>
      <c r="C134" s="667" t="s">
        <v>857</v>
      </c>
      <c r="D134" s="651">
        <v>1942.8496491210155</v>
      </c>
    </row>
    <row r="135" spans="1:4" ht="16.5" thickTop="1" thickBot="1">
      <c r="A135" s="666" t="s">
        <v>860</v>
      </c>
      <c r="B135" s="666" t="s">
        <v>422</v>
      </c>
      <c r="C135" s="667" t="s">
        <v>861</v>
      </c>
      <c r="D135" s="651">
        <v>1909.275058410399</v>
      </c>
    </row>
    <row r="136" spans="1:4" ht="16.5" thickTop="1" thickBot="1">
      <c r="A136" s="666" t="s">
        <v>862</v>
      </c>
      <c r="B136" s="666" t="s">
        <v>422</v>
      </c>
      <c r="C136" s="667" t="s">
        <v>863</v>
      </c>
      <c r="D136" s="651">
        <v>1988.7349230921916</v>
      </c>
    </row>
    <row r="137" spans="1:4" ht="16.5" thickTop="1" thickBot="1">
      <c r="A137" s="666" t="s">
        <v>845</v>
      </c>
      <c r="B137" s="666" t="s">
        <v>377</v>
      </c>
      <c r="C137" s="667" t="s">
        <v>2264</v>
      </c>
      <c r="D137" s="651">
        <v>9869.8105158976014</v>
      </c>
    </row>
    <row r="138" spans="1:4" ht="31.5" thickTop="1" thickBot="1">
      <c r="A138" s="666" t="s">
        <v>842</v>
      </c>
      <c r="B138" s="666" t="s">
        <v>843</v>
      </c>
      <c r="C138" s="667" t="s">
        <v>844</v>
      </c>
      <c r="D138" s="651">
        <v>2.6412011359018415E-2</v>
      </c>
    </row>
    <row r="139" spans="1:4" ht="16.5" thickTop="1" thickBot="1">
      <c r="A139" s="666" t="s">
        <v>447</v>
      </c>
      <c r="B139" s="666" t="s">
        <v>377</v>
      </c>
      <c r="C139" s="667" t="s">
        <v>448</v>
      </c>
      <c r="D139" s="651">
        <v>5129.0783075585332</v>
      </c>
    </row>
    <row r="140" spans="1:4" ht="16.5" thickTop="1" thickBot="1">
      <c r="A140" s="666" t="s">
        <v>449</v>
      </c>
      <c r="B140" s="666" t="s">
        <v>450</v>
      </c>
      <c r="C140" s="667" t="s">
        <v>2265</v>
      </c>
      <c r="D140" s="651">
        <v>1191.6880793448727</v>
      </c>
    </row>
    <row r="141" spans="1:4" ht="16.5" thickTop="1" thickBot="1">
      <c r="A141" s="666" t="s">
        <v>451</v>
      </c>
      <c r="B141" s="666" t="s">
        <v>144</v>
      </c>
      <c r="C141" s="667" t="s">
        <v>2266</v>
      </c>
      <c r="D141" s="651">
        <v>5960.6090041581383</v>
      </c>
    </row>
    <row r="142" spans="1:4" ht="16.5" thickTop="1" thickBot="1">
      <c r="A142" s="666" t="s">
        <v>452</v>
      </c>
      <c r="B142" s="666" t="s">
        <v>92</v>
      </c>
      <c r="C142" s="667" t="s">
        <v>2267</v>
      </c>
      <c r="D142" s="651">
        <v>3106.7687937557253</v>
      </c>
    </row>
    <row r="143" spans="1:4" ht="16.5" thickTop="1" thickBot="1">
      <c r="A143" s="666" t="s">
        <v>453</v>
      </c>
      <c r="B143" s="666" t="s">
        <v>454</v>
      </c>
      <c r="C143" s="667" t="s">
        <v>455</v>
      </c>
      <c r="D143" s="651">
        <v>9916.8149428924644</v>
      </c>
    </row>
    <row r="144" spans="1:4" ht="16.5" thickTop="1" thickBot="1">
      <c r="A144" s="666" t="s">
        <v>456</v>
      </c>
      <c r="B144" s="666" t="s">
        <v>422</v>
      </c>
      <c r="C144" s="667" t="s">
        <v>457</v>
      </c>
      <c r="D144" s="651">
        <v>32980.297398843344</v>
      </c>
    </row>
    <row r="145" spans="1:4" ht="16.5" thickTop="1" thickBot="1">
      <c r="A145" s="666" t="s">
        <v>873</v>
      </c>
      <c r="B145" s="666" t="s">
        <v>233</v>
      </c>
      <c r="C145" s="667" t="s">
        <v>875</v>
      </c>
      <c r="D145" s="651">
        <v>19067.010064559181</v>
      </c>
    </row>
    <row r="146" spans="1:4" ht="31.5" thickTop="1" thickBot="1">
      <c r="A146" s="666" t="s">
        <v>867</v>
      </c>
      <c r="B146" s="666" t="s">
        <v>233</v>
      </c>
      <c r="C146" s="667" t="s">
        <v>2268</v>
      </c>
      <c r="D146" s="651">
        <v>8540.2567237571839</v>
      </c>
    </row>
    <row r="147" spans="1:4" ht="16.5" thickTop="1" thickBot="1">
      <c r="A147" s="666" t="s">
        <v>868</v>
      </c>
      <c r="B147" s="666" t="s">
        <v>233</v>
      </c>
      <c r="C147" s="667" t="s">
        <v>2269</v>
      </c>
      <c r="D147" s="651">
        <v>27046.571123449063</v>
      </c>
    </row>
    <row r="148" spans="1:4" ht="16.5" thickTop="1" thickBot="1">
      <c r="A148" s="666" t="s">
        <v>1691</v>
      </c>
      <c r="B148" s="666" t="s">
        <v>233</v>
      </c>
      <c r="C148" s="667" t="s">
        <v>1949</v>
      </c>
      <c r="D148" s="651">
        <v>15264.128090070006</v>
      </c>
    </row>
    <row r="149" spans="1:4" ht="16.5" thickTop="1" thickBot="1">
      <c r="A149" s="666" t="s">
        <v>869</v>
      </c>
      <c r="B149" s="666" t="s">
        <v>144</v>
      </c>
      <c r="C149" s="667" t="s">
        <v>2270</v>
      </c>
      <c r="D149" s="651">
        <v>34681.433051043292</v>
      </c>
    </row>
    <row r="150" spans="1:4" ht="16.5" thickTop="1" thickBot="1">
      <c r="A150" s="666" t="s">
        <v>870</v>
      </c>
      <c r="B150" s="666" t="s">
        <v>233</v>
      </c>
      <c r="C150" s="667" t="s">
        <v>871</v>
      </c>
      <c r="D150" s="651">
        <v>9043.8755844164334</v>
      </c>
    </row>
    <row r="151" spans="1:4" ht="16.5" thickTop="1" thickBot="1">
      <c r="A151" s="666" t="s">
        <v>872</v>
      </c>
      <c r="B151" s="666" t="s">
        <v>450</v>
      </c>
      <c r="C151" s="667" t="s">
        <v>2271</v>
      </c>
      <c r="D151" s="651">
        <v>156449.75864030764</v>
      </c>
    </row>
    <row r="152" spans="1:4" ht="16.5" thickTop="1" thickBot="1">
      <c r="A152" s="666" t="s">
        <v>458</v>
      </c>
      <c r="B152" s="666" t="s">
        <v>92</v>
      </c>
      <c r="C152" s="667" t="s">
        <v>459</v>
      </c>
      <c r="D152" s="651">
        <v>1097.8891162371638</v>
      </c>
    </row>
    <row r="153" spans="1:4" ht="16.5" thickTop="1" thickBot="1">
      <c r="A153" s="666" t="s">
        <v>460</v>
      </c>
      <c r="B153" s="666" t="s">
        <v>377</v>
      </c>
      <c r="C153" s="667" t="s">
        <v>461</v>
      </c>
      <c r="D153" s="651">
        <v>38655.545438156609</v>
      </c>
    </row>
    <row r="154" spans="1:4" ht="16.5" thickTop="1" thickBot="1">
      <c r="A154" s="666" t="s">
        <v>462</v>
      </c>
      <c r="B154" s="666" t="s">
        <v>377</v>
      </c>
      <c r="C154" s="667" t="s">
        <v>463</v>
      </c>
      <c r="D154" s="651">
        <v>2418.5551425818453</v>
      </c>
    </row>
    <row r="155" spans="1:4" ht="16.5" thickTop="1" thickBot="1">
      <c r="A155" s="666" t="s">
        <v>909</v>
      </c>
      <c r="B155" s="666" t="s">
        <v>144</v>
      </c>
      <c r="C155" s="667" t="s">
        <v>2272</v>
      </c>
      <c r="D155" s="651">
        <v>57196.630435567386</v>
      </c>
    </row>
    <row r="156" spans="1:4" ht="16.5" thickTop="1" thickBot="1">
      <c r="A156" s="666" t="s">
        <v>910</v>
      </c>
      <c r="B156" s="666" t="s">
        <v>144</v>
      </c>
      <c r="C156" s="667" t="s">
        <v>2273</v>
      </c>
      <c r="D156" s="651">
        <v>18132.51728978035</v>
      </c>
    </row>
    <row r="157" spans="1:4" ht="16.5" thickTop="1" thickBot="1">
      <c r="A157" s="666" t="s">
        <v>911</v>
      </c>
      <c r="B157" s="666" t="s">
        <v>144</v>
      </c>
      <c r="C157" s="667" t="s">
        <v>2274</v>
      </c>
      <c r="D157" s="651">
        <v>39622.493650622375</v>
      </c>
    </row>
    <row r="158" spans="1:4" ht="16.5" thickTop="1" thickBot="1">
      <c r="A158" s="666" t="s">
        <v>912</v>
      </c>
      <c r="B158" s="666" t="s">
        <v>144</v>
      </c>
      <c r="C158" s="667" t="s">
        <v>2275</v>
      </c>
      <c r="D158" s="651">
        <v>65374.204725665317</v>
      </c>
    </row>
    <row r="159" spans="1:4" ht="16.5" thickTop="1" thickBot="1">
      <c r="A159" s="666" t="s">
        <v>466</v>
      </c>
      <c r="B159" s="666" t="s">
        <v>233</v>
      </c>
      <c r="C159" s="667" t="s">
        <v>467</v>
      </c>
      <c r="D159" s="651">
        <v>9312.4723101013642</v>
      </c>
    </row>
    <row r="160" spans="1:4" ht="16.5" thickTop="1" thickBot="1">
      <c r="A160" s="666" t="s">
        <v>902</v>
      </c>
      <c r="B160" s="666" t="s">
        <v>233</v>
      </c>
      <c r="C160" s="667" t="s">
        <v>467</v>
      </c>
      <c r="D160" s="651">
        <v>8289.5664464512447</v>
      </c>
    </row>
    <row r="161" spans="1:4" ht="16.5" thickTop="1" thickBot="1">
      <c r="A161" s="666" t="s">
        <v>468</v>
      </c>
      <c r="B161" s="666" t="s">
        <v>233</v>
      </c>
      <c r="C161" s="667" t="s">
        <v>469</v>
      </c>
      <c r="D161" s="651">
        <v>11326.947752738362</v>
      </c>
    </row>
    <row r="162" spans="1:4" ht="16.5" thickTop="1" thickBot="1">
      <c r="A162" s="666" t="s">
        <v>903</v>
      </c>
      <c r="B162" s="666" t="s">
        <v>233</v>
      </c>
      <c r="C162" s="667" t="s">
        <v>469</v>
      </c>
      <c r="D162" s="651">
        <v>9650.4565232549048</v>
      </c>
    </row>
    <row r="163" spans="1:4" ht="16.5" thickTop="1" thickBot="1">
      <c r="A163" s="666" t="s">
        <v>894</v>
      </c>
      <c r="B163" s="666" t="s">
        <v>233</v>
      </c>
      <c r="C163" s="667" t="s">
        <v>895</v>
      </c>
      <c r="D163" s="651">
        <v>11106.474607071981</v>
      </c>
    </row>
    <row r="164" spans="1:4" ht="16.5" thickTop="1" thickBot="1">
      <c r="A164" s="666" t="s">
        <v>900</v>
      </c>
      <c r="B164" s="666" t="s">
        <v>233</v>
      </c>
      <c r="C164" s="667" t="s">
        <v>895</v>
      </c>
      <c r="D164" s="651">
        <v>10345.45055096467</v>
      </c>
    </row>
    <row r="165" spans="1:4" ht="16.5" thickTop="1" thickBot="1">
      <c r="A165" s="666" t="s">
        <v>907</v>
      </c>
      <c r="B165" s="666" t="s">
        <v>874</v>
      </c>
      <c r="C165" s="667" t="s">
        <v>908</v>
      </c>
      <c r="D165" s="651">
        <v>12083.495196750924</v>
      </c>
    </row>
    <row r="166" spans="1:4" ht="16.5" thickTop="1" thickBot="1">
      <c r="A166" s="666" t="s">
        <v>905</v>
      </c>
      <c r="B166" s="666" t="s">
        <v>233</v>
      </c>
      <c r="C166" s="667" t="s">
        <v>906</v>
      </c>
      <c r="D166" s="651">
        <v>9365.0725022146653</v>
      </c>
    </row>
    <row r="167" spans="1:4" ht="16.5" thickTop="1" thickBot="1">
      <c r="A167" s="666" t="s">
        <v>470</v>
      </c>
      <c r="B167" s="666" t="s">
        <v>233</v>
      </c>
      <c r="C167" s="667" t="s">
        <v>471</v>
      </c>
      <c r="D167" s="651">
        <v>6074.7626125742345</v>
      </c>
    </row>
    <row r="168" spans="1:4" ht="16.5" thickTop="1" thickBot="1">
      <c r="A168" s="666" t="s">
        <v>904</v>
      </c>
      <c r="B168" s="666" t="s">
        <v>233</v>
      </c>
      <c r="C168" s="667" t="s">
        <v>471</v>
      </c>
      <c r="D168" s="651">
        <v>6159.8182423744647</v>
      </c>
    </row>
    <row r="169" spans="1:4" ht="16.5" thickTop="1" thickBot="1">
      <c r="A169" s="666" t="s">
        <v>464</v>
      </c>
      <c r="B169" s="666" t="s">
        <v>233</v>
      </c>
      <c r="C169" s="667" t="s">
        <v>465</v>
      </c>
      <c r="D169" s="651">
        <v>13883.093258839974</v>
      </c>
    </row>
    <row r="170" spans="1:4" ht="16.5" thickTop="1" thickBot="1">
      <c r="A170" s="666" t="s">
        <v>901</v>
      </c>
      <c r="B170" s="666" t="s">
        <v>233</v>
      </c>
      <c r="C170" s="667" t="s">
        <v>465</v>
      </c>
      <c r="D170" s="651">
        <v>11432.148136964961</v>
      </c>
    </row>
    <row r="171" spans="1:4" ht="16.5" thickTop="1" thickBot="1">
      <c r="A171" s="666" t="s">
        <v>877</v>
      </c>
      <c r="B171" s="666" t="s">
        <v>233</v>
      </c>
      <c r="C171" s="667" t="s">
        <v>878</v>
      </c>
      <c r="D171" s="651">
        <v>10473.033995665011</v>
      </c>
    </row>
    <row r="172" spans="1:4" ht="16.5" thickTop="1" thickBot="1">
      <c r="A172" s="666" t="s">
        <v>890</v>
      </c>
      <c r="B172" s="666" t="s">
        <v>874</v>
      </c>
      <c r="C172" s="667" t="s">
        <v>891</v>
      </c>
      <c r="D172" s="651">
        <v>19131.920939933039</v>
      </c>
    </row>
    <row r="173" spans="1:4" ht="16.5" thickTop="1" thickBot="1">
      <c r="A173" s="666" t="s">
        <v>892</v>
      </c>
      <c r="B173" s="666" t="s">
        <v>874</v>
      </c>
      <c r="C173" s="667" t="s">
        <v>893</v>
      </c>
      <c r="D173" s="651">
        <v>6175.486384706086</v>
      </c>
    </row>
    <row r="174" spans="1:4" ht="16.5" thickTop="1" thickBot="1">
      <c r="A174" s="666" t="s">
        <v>879</v>
      </c>
      <c r="B174" s="666" t="s">
        <v>233</v>
      </c>
      <c r="C174" s="667" t="s">
        <v>880</v>
      </c>
      <c r="D174" s="651">
        <v>6596.059479768669</v>
      </c>
    </row>
    <row r="175" spans="1:4" ht="16.5" thickTop="1" thickBot="1">
      <c r="A175" s="666" t="s">
        <v>881</v>
      </c>
      <c r="B175" s="666" t="s">
        <v>233</v>
      </c>
      <c r="C175" s="667" t="s">
        <v>882</v>
      </c>
      <c r="D175" s="651">
        <v>7300.2351735117418</v>
      </c>
    </row>
    <row r="176" spans="1:4" ht="31.5" thickTop="1" thickBot="1">
      <c r="A176" s="666" t="s">
        <v>887</v>
      </c>
      <c r="B176" s="666" t="s">
        <v>233</v>
      </c>
      <c r="C176" s="667" t="s">
        <v>1952</v>
      </c>
      <c r="D176" s="651">
        <v>5075.3589624215465</v>
      </c>
    </row>
    <row r="177" spans="1:4" ht="31.5" thickTop="1" thickBot="1">
      <c r="A177" s="666" t="s">
        <v>883</v>
      </c>
      <c r="B177" s="666" t="s">
        <v>233</v>
      </c>
      <c r="C177" s="667" t="s">
        <v>1951</v>
      </c>
      <c r="D177" s="651">
        <v>4805.6430837129274</v>
      </c>
    </row>
    <row r="178" spans="1:4" ht="16.5" thickTop="1" thickBot="1">
      <c r="A178" s="666" t="s">
        <v>884</v>
      </c>
      <c r="B178" s="666" t="s">
        <v>233</v>
      </c>
      <c r="C178" s="667" t="s">
        <v>2276</v>
      </c>
      <c r="D178" s="651">
        <v>6970.0850315240114</v>
      </c>
    </row>
    <row r="179" spans="1:4" ht="31.5" thickTop="1" thickBot="1">
      <c r="A179" s="666" t="s">
        <v>889</v>
      </c>
      <c r="B179" s="666" t="s">
        <v>233</v>
      </c>
      <c r="C179" s="667" t="s">
        <v>1953</v>
      </c>
      <c r="D179" s="651">
        <v>4885.1029483947195</v>
      </c>
    </row>
    <row r="180" spans="1:4" ht="31.5" thickTop="1" thickBot="1">
      <c r="A180" s="666" t="s">
        <v>876</v>
      </c>
      <c r="B180" s="666" t="s">
        <v>233</v>
      </c>
      <c r="C180" s="667" t="s">
        <v>1950</v>
      </c>
      <c r="D180" s="651">
        <v>5443.5603072146423</v>
      </c>
    </row>
    <row r="181" spans="1:4" ht="16.5" thickTop="1" thickBot="1">
      <c r="A181" s="666" t="s">
        <v>885</v>
      </c>
      <c r="B181" s="666" t="s">
        <v>233</v>
      </c>
      <c r="C181" s="667" t="s">
        <v>886</v>
      </c>
      <c r="D181" s="651">
        <v>4947.0446098265011</v>
      </c>
    </row>
    <row r="182" spans="1:4" ht="16.5" thickTop="1" thickBot="1">
      <c r="A182" s="666" t="s">
        <v>888</v>
      </c>
      <c r="B182" s="666" t="s">
        <v>233</v>
      </c>
      <c r="C182" s="667" t="s">
        <v>886</v>
      </c>
      <c r="D182" s="651">
        <v>4782.1408702154949</v>
      </c>
    </row>
    <row r="183" spans="1:4" ht="16.5" thickTop="1" thickBot="1">
      <c r="A183" s="666" t="s">
        <v>472</v>
      </c>
      <c r="B183" s="666" t="s">
        <v>377</v>
      </c>
      <c r="C183" s="667" t="s">
        <v>473</v>
      </c>
      <c r="D183" s="651">
        <v>6846.7097399998793</v>
      </c>
    </row>
    <row r="184" spans="1:4" ht="16.5" thickTop="1" thickBot="1">
      <c r="A184" s="666" t="s">
        <v>476</v>
      </c>
      <c r="B184" s="666" t="s">
        <v>92</v>
      </c>
      <c r="C184" s="667" t="s">
        <v>477</v>
      </c>
      <c r="D184" s="651">
        <v>7680.7472015653975</v>
      </c>
    </row>
    <row r="185" spans="1:4" ht="16.5" thickTop="1" thickBot="1">
      <c r="A185" s="666" t="s">
        <v>474</v>
      </c>
      <c r="B185" s="666" t="s">
        <v>387</v>
      </c>
      <c r="C185" s="667" t="s">
        <v>475</v>
      </c>
      <c r="D185" s="651">
        <v>72556.654277455367</v>
      </c>
    </row>
    <row r="186" spans="1:4" ht="16.5" thickTop="1" thickBot="1">
      <c r="A186" s="666" t="s">
        <v>478</v>
      </c>
      <c r="B186" s="666" t="s">
        <v>144</v>
      </c>
      <c r="C186" s="667" t="s">
        <v>1915</v>
      </c>
      <c r="D186" s="651">
        <v>3288.0715835930546</v>
      </c>
    </row>
    <row r="187" spans="1:4" ht="16.5" thickTop="1" thickBot="1">
      <c r="A187" s="666" t="s">
        <v>1455</v>
      </c>
      <c r="B187" s="666" t="s">
        <v>377</v>
      </c>
      <c r="C187" s="667" t="s">
        <v>1454</v>
      </c>
      <c r="D187" s="651">
        <v>16801.844344616246</v>
      </c>
    </row>
    <row r="188" spans="1:4" ht="16.5" thickTop="1" thickBot="1">
      <c r="A188" s="666" t="s">
        <v>1709</v>
      </c>
      <c r="B188" s="666" t="s">
        <v>377</v>
      </c>
      <c r="C188" s="667" t="s">
        <v>1708</v>
      </c>
      <c r="D188" s="651">
        <v>16085.586409456428</v>
      </c>
    </row>
    <row r="189" spans="1:4" ht="16.5" thickTop="1" thickBot="1">
      <c r="A189" s="666" t="s">
        <v>479</v>
      </c>
      <c r="B189" s="666" t="s">
        <v>377</v>
      </c>
      <c r="C189" s="667" t="s">
        <v>480</v>
      </c>
      <c r="D189" s="651">
        <v>31720.1541503669</v>
      </c>
    </row>
    <row r="190" spans="1:4" ht="16.5" thickTop="1" thickBot="1">
      <c r="A190" s="666" t="s">
        <v>1666</v>
      </c>
      <c r="B190" s="666" t="s">
        <v>144</v>
      </c>
      <c r="C190" s="667" t="s">
        <v>1665</v>
      </c>
      <c r="D190" s="651">
        <v>730173.4838563482</v>
      </c>
    </row>
    <row r="191" spans="1:4" ht="16.5" thickTop="1" thickBot="1">
      <c r="A191" s="666" t="s">
        <v>488</v>
      </c>
      <c r="B191" s="666" t="s">
        <v>92</v>
      </c>
      <c r="C191" s="667" t="s">
        <v>489</v>
      </c>
      <c r="D191" s="651">
        <v>785654.37585261848</v>
      </c>
    </row>
    <row r="192" spans="1:4" ht="16.5" thickTop="1" thickBot="1">
      <c r="A192" s="666" t="s">
        <v>490</v>
      </c>
      <c r="B192" s="666" t="s">
        <v>92</v>
      </c>
      <c r="C192" s="667" t="s">
        <v>491</v>
      </c>
      <c r="D192" s="651">
        <v>406486.45058041177</v>
      </c>
    </row>
    <row r="193" spans="1:4" ht="16.5" thickTop="1" thickBot="1">
      <c r="A193" s="666" t="s">
        <v>481</v>
      </c>
      <c r="B193" s="666" t="s">
        <v>233</v>
      </c>
      <c r="C193" s="667" t="s">
        <v>482</v>
      </c>
      <c r="D193" s="651">
        <v>3011.6407867423109</v>
      </c>
    </row>
    <row r="194" spans="1:4" ht="16.5" thickTop="1" thickBot="1">
      <c r="A194" s="666" t="s">
        <v>492</v>
      </c>
      <c r="B194" s="666" t="s">
        <v>92</v>
      </c>
      <c r="C194" s="667" t="s">
        <v>493</v>
      </c>
      <c r="D194" s="651">
        <v>1010.5951803895604</v>
      </c>
    </row>
    <row r="195" spans="1:4" ht="16.5" thickTop="1" thickBot="1">
      <c r="A195" s="666" t="s">
        <v>483</v>
      </c>
      <c r="B195" s="666" t="s">
        <v>422</v>
      </c>
      <c r="C195" s="667" t="s">
        <v>2277</v>
      </c>
      <c r="D195" s="651">
        <v>1252.332233506</v>
      </c>
    </row>
    <row r="196" spans="1:4" ht="16.5" thickTop="1" thickBot="1">
      <c r="A196" s="666" t="s">
        <v>484</v>
      </c>
      <c r="B196" s="666" t="s">
        <v>92</v>
      </c>
      <c r="C196" s="667" t="s">
        <v>485</v>
      </c>
      <c r="D196" s="651">
        <v>39823.941194886065</v>
      </c>
    </row>
    <row r="197" spans="1:4" ht="16.5" thickTop="1" thickBot="1">
      <c r="A197" s="666" t="s">
        <v>486</v>
      </c>
      <c r="B197" s="666" t="s">
        <v>144</v>
      </c>
      <c r="C197" s="667" t="s">
        <v>487</v>
      </c>
      <c r="D197" s="651">
        <v>1883.5345388655926</v>
      </c>
    </row>
    <row r="198" spans="1:4" ht="16.5" thickTop="1" thickBot="1">
      <c r="A198" s="666" t="s">
        <v>494</v>
      </c>
      <c r="B198" s="666" t="s">
        <v>92</v>
      </c>
      <c r="C198" s="667" t="s">
        <v>495</v>
      </c>
      <c r="D198" s="651">
        <v>19479.262987003509</v>
      </c>
    </row>
    <row r="199" spans="1:4" ht="16.5" thickTop="1" thickBot="1">
      <c r="A199" s="666" t="s">
        <v>925</v>
      </c>
      <c r="B199" s="666" t="s">
        <v>92</v>
      </c>
      <c r="C199" s="667" t="s">
        <v>926</v>
      </c>
      <c r="D199" s="651">
        <v>162992.32721678319</v>
      </c>
    </row>
    <row r="200" spans="1:4" ht="31.5" thickTop="1" thickBot="1">
      <c r="A200" s="666" t="s">
        <v>929</v>
      </c>
      <c r="B200" s="666" t="s">
        <v>92</v>
      </c>
      <c r="C200" s="667" t="s">
        <v>930</v>
      </c>
      <c r="D200" s="651">
        <v>180362.70129743253</v>
      </c>
    </row>
    <row r="201" spans="1:4" ht="16.5" thickTop="1" thickBot="1">
      <c r="A201" s="666" t="s">
        <v>927</v>
      </c>
      <c r="B201" s="666" t="s">
        <v>92</v>
      </c>
      <c r="C201" s="667" t="s">
        <v>928</v>
      </c>
      <c r="D201" s="651">
        <v>178169.16137100552</v>
      </c>
    </row>
    <row r="202" spans="1:4" ht="16.5" thickTop="1" thickBot="1">
      <c r="A202" s="666" t="s">
        <v>931</v>
      </c>
      <c r="B202" s="666" t="s">
        <v>233</v>
      </c>
      <c r="C202" s="667" t="s">
        <v>932</v>
      </c>
      <c r="D202" s="651">
        <v>6497.8024555280044</v>
      </c>
    </row>
    <row r="203" spans="1:4" ht="16.5" thickTop="1" thickBot="1">
      <c r="A203" s="666" t="s">
        <v>920</v>
      </c>
      <c r="B203" s="666" t="s">
        <v>233</v>
      </c>
      <c r="C203" s="667" t="s">
        <v>2278</v>
      </c>
      <c r="D203" s="651">
        <v>15583.190520953482</v>
      </c>
    </row>
    <row r="204" spans="1:4" ht="16.5" thickTop="1" thickBot="1">
      <c r="A204" s="666" t="s">
        <v>923</v>
      </c>
      <c r="B204" s="666" t="s">
        <v>92</v>
      </c>
      <c r="C204" s="667" t="s">
        <v>924</v>
      </c>
      <c r="D204" s="651">
        <v>115944.25325399607</v>
      </c>
    </row>
    <row r="205" spans="1:4" ht="16.5" thickTop="1" thickBot="1">
      <c r="A205" s="666" t="s">
        <v>921</v>
      </c>
      <c r="B205" s="666" t="s">
        <v>92</v>
      </c>
      <c r="C205" s="667" t="s">
        <v>922</v>
      </c>
      <c r="D205" s="651">
        <v>103315.7305347095</v>
      </c>
    </row>
    <row r="206" spans="1:4" ht="16.5" thickTop="1" thickBot="1">
      <c r="A206" s="666" t="s">
        <v>496</v>
      </c>
      <c r="B206" s="666" t="s">
        <v>144</v>
      </c>
      <c r="C206" s="667" t="s">
        <v>1916</v>
      </c>
      <c r="D206" s="651">
        <v>146368.4282029332</v>
      </c>
    </row>
    <row r="207" spans="1:4" ht="16.5" thickTop="1" thickBot="1">
      <c r="A207" s="666" t="s">
        <v>505</v>
      </c>
      <c r="B207" s="666" t="s">
        <v>144</v>
      </c>
      <c r="C207" s="667" t="s">
        <v>506</v>
      </c>
      <c r="D207" s="651">
        <v>149322.99218546748</v>
      </c>
    </row>
    <row r="208" spans="1:4" ht="16.5" thickTop="1" thickBot="1">
      <c r="A208" s="666" t="s">
        <v>507</v>
      </c>
      <c r="B208" s="666" t="s">
        <v>144</v>
      </c>
      <c r="C208" s="667" t="s">
        <v>508</v>
      </c>
      <c r="D208" s="651">
        <v>7168.1751167166494</v>
      </c>
    </row>
    <row r="209" spans="1:4" ht="16.5" thickTop="1" thickBot="1">
      <c r="A209" s="666" t="s">
        <v>509</v>
      </c>
      <c r="B209" s="666" t="s">
        <v>233</v>
      </c>
      <c r="C209" s="667" t="s">
        <v>510</v>
      </c>
      <c r="D209" s="651">
        <v>14261.366980846256</v>
      </c>
    </row>
    <row r="210" spans="1:4" ht="16.5" thickTop="1" thickBot="1">
      <c r="A210" s="666" t="s">
        <v>512</v>
      </c>
      <c r="B210" s="666" t="s">
        <v>233</v>
      </c>
      <c r="C210" s="667" t="s">
        <v>1918</v>
      </c>
      <c r="D210" s="651">
        <v>11811.541011994928</v>
      </c>
    </row>
    <row r="211" spans="1:4" ht="16.5" thickTop="1" thickBot="1">
      <c r="A211" s="666" t="s">
        <v>511</v>
      </c>
      <c r="B211" s="666" t="s">
        <v>233</v>
      </c>
      <c r="C211" s="667" t="s">
        <v>1917</v>
      </c>
      <c r="D211" s="651">
        <v>4943.2989056264551</v>
      </c>
    </row>
    <row r="212" spans="1:4" ht="16.5" thickTop="1" thickBot="1">
      <c r="A212" s="666" t="s">
        <v>519</v>
      </c>
      <c r="B212" s="666" t="s">
        <v>387</v>
      </c>
      <c r="C212" s="667" t="s">
        <v>520</v>
      </c>
      <c r="D212" s="651">
        <v>23254.880679196765</v>
      </c>
    </row>
    <row r="213" spans="1:4" ht="16.5" thickTop="1" thickBot="1">
      <c r="A213" s="666" t="s">
        <v>515</v>
      </c>
      <c r="B213" s="666" t="s">
        <v>387</v>
      </c>
      <c r="C213" s="667" t="s">
        <v>516</v>
      </c>
      <c r="D213" s="651">
        <v>39741.123871133212</v>
      </c>
    </row>
    <row r="214" spans="1:4" ht="16.5" thickTop="1" thickBot="1">
      <c r="A214" s="666" t="s">
        <v>513</v>
      </c>
      <c r="B214" s="666" t="s">
        <v>387</v>
      </c>
      <c r="C214" s="667" t="s">
        <v>514</v>
      </c>
      <c r="D214" s="651">
        <v>21635.466253921353</v>
      </c>
    </row>
    <row r="215" spans="1:4" ht="16.5" thickTop="1" thickBot="1">
      <c r="A215" s="666" t="s">
        <v>521</v>
      </c>
      <c r="B215" s="666" t="s">
        <v>387</v>
      </c>
      <c r="C215" s="667" t="s">
        <v>522</v>
      </c>
      <c r="D215" s="651">
        <v>46172.41635838068</v>
      </c>
    </row>
    <row r="216" spans="1:4" ht="16.5" thickTop="1" thickBot="1">
      <c r="A216" s="666" t="s">
        <v>525</v>
      </c>
      <c r="B216" s="666" t="s">
        <v>387</v>
      </c>
      <c r="C216" s="667" t="s">
        <v>526</v>
      </c>
      <c r="D216" s="651">
        <v>57570.350691494328</v>
      </c>
    </row>
    <row r="217" spans="1:4" ht="16.5" thickTop="1" thickBot="1">
      <c r="A217" s="666" t="s">
        <v>527</v>
      </c>
      <c r="B217" s="666" t="s">
        <v>387</v>
      </c>
      <c r="C217" s="667" t="s">
        <v>528</v>
      </c>
      <c r="D217" s="651">
        <v>56598.925866933823</v>
      </c>
    </row>
    <row r="218" spans="1:4" ht="16.5" thickTop="1" thickBot="1">
      <c r="A218" s="666" t="s">
        <v>529</v>
      </c>
      <c r="B218" s="666" t="s">
        <v>387</v>
      </c>
      <c r="C218" s="667" t="s">
        <v>530</v>
      </c>
      <c r="D218" s="651">
        <v>56598.925866933823</v>
      </c>
    </row>
    <row r="219" spans="1:4" ht="16.5" thickTop="1" thickBot="1">
      <c r="A219" s="666" t="s">
        <v>531</v>
      </c>
      <c r="B219" s="666" t="s">
        <v>387</v>
      </c>
      <c r="C219" s="667" t="s">
        <v>532</v>
      </c>
      <c r="D219" s="651">
        <v>50316.000791953767</v>
      </c>
    </row>
    <row r="220" spans="1:4" ht="16.5" thickTop="1" thickBot="1">
      <c r="A220" s="666" t="s">
        <v>523</v>
      </c>
      <c r="B220" s="666" t="s">
        <v>387</v>
      </c>
      <c r="C220" s="667" t="s">
        <v>524</v>
      </c>
      <c r="D220" s="651">
        <v>9513.9198543650637</v>
      </c>
    </row>
    <row r="221" spans="1:4" ht="16.5" thickTop="1" thickBot="1">
      <c r="A221" s="666" t="s">
        <v>533</v>
      </c>
      <c r="B221" s="666" t="s">
        <v>387</v>
      </c>
      <c r="C221" s="667" t="s">
        <v>534</v>
      </c>
      <c r="D221" s="651">
        <v>34962.340459988787</v>
      </c>
    </row>
    <row r="222" spans="1:4" ht="16.5" thickTop="1" thickBot="1">
      <c r="A222" s="666" t="s">
        <v>540</v>
      </c>
      <c r="B222" s="666" t="s">
        <v>387</v>
      </c>
      <c r="C222" s="667" t="s">
        <v>541</v>
      </c>
      <c r="D222" s="651">
        <v>20130.205437062039</v>
      </c>
    </row>
    <row r="223" spans="1:4" ht="16.5" thickTop="1" thickBot="1">
      <c r="A223" s="666" t="s">
        <v>551</v>
      </c>
      <c r="B223" s="666" t="s">
        <v>387</v>
      </c>
      <c r="C223" s="667" t="s">
        <v>1856</v>
      </c>
      <c r="D223" s="651">
        <v>5674.1058300942104</v>
      </c>
    </row>
    <row r="224" spans="1:4" ht="16.5" thickTop="1" thickBot="1">
      <c r="A224" s="666" t="s">
        <v>535</v>
      </c>
      <c r="B224" s="666" t="s">
        <v>387</v>
      </c>
      <c r="C224" s="667" t="s">
        <v>2279</v>
      </c>
      <c r="D224" s="651">
        <v>28582.924412330896</v>
      </c>
    </row>
    <row r="225" spans="1:4" ht="16.5" thickTop="1" thickBot="1">
      <c r="A225" s="666" t="s">
        <v>536</v>
      </c>
      <c r="B225" s="666" t="s">
        <v>387</v>
      </c>
      <c r="C225" s="667" t="s">
        <v>2280</v>
      </c>
      <c r="D225" s="651">
        <v>37097.684429184003</v>
      </c>
    </row>
    <row r="226" spans="1:4" ht="16.5" thickTop="1" thickBot="1">
      <c r="A226" s="666" t="s">
        <v>537</v>
      </c>
      <c r="B226" s="666" t="s">
        <v>387</v>
      </c>
      <c r="C226" s="667" t="s">
        <v>1919</v>
      </c>
      <c r="D226" s="651">
        <v>40802.080937588704</v>
      </c>
    </row>
    <row r="227" spans="1:4" ht="16.5" thickTop="1" thickBot="1">
      <c r="A227" s="666" t="s">
        <v>538</v>
      </c>
      <c r="B227" s="666" t="s">
        <v>387</v>
      </c>
      <c r="C227" s="667" t="s">
        <v>2281</v>
      </c>
      <c r="D227" s="651">
        <v>45594.294185017374</v>
      </c>
    </row>
    <row r="228" spans="1:4" ht="16.5" thickTop="1" thickBot="1">
      <c r="A228" s="666" t="s">
        <v>539</v>
      </c>
      <c r="B228" s="666" t="s">
        <v>387</v>
      </c>
      <c r="C228" s="667" t="s">
        <v>2282</v>
      </c>
      <c r="D228" s="651">
        <v>47049.193115810769</v>
      </c>
    </row>
    <row r="229" spans="1:4" ht="16.5" thickTop="1" thickBot="1">
      <c r="A229" s="666" t="s">
        <v>542</v>
      </c>
      <c r="B229" s="666" t="s">
        <v>387</v>
      </c>
      <c r="C229" s="667" t="s">
        <v>543</v>
      </c>
      <c r="D229" s="651">
        <v>45782.311892996819</v>
      </c>
    </row>
    <row r="230" spans="1:4" ht="16.5" thickTop="1" thickBot="1">
      <c r="A230" s="666" t="s">
        <v>544</v>
      </c>
      <c r="B230" s="666" t="s">
        <v>387</v>
      </c>
      <c r="C230" s="667" t="s">
        <v>545</v>
      </c>
      <c r="D230" s="651">
        <v>43681.661667535918</v>
      </c>
    </row>
    <row r="231" spans="1:4" ht="16.5" thickTop="1" thickBot="1">
      <c r="A231" s="666" t="s">
        <v>517</v>
      </c>
      <c r="B231" s="666" t="s">
        <v>387</v>
      </c>
      <c r="C231" s="667" t="s">
        <v>518</v>
      </c>
      <c r="D231" s="651">
        <v>44816.482833554765</v>
      </c>
    </row>
    <row r="232" spans="1:4" ht="16.5" thickTop="1" thickBot="1">
      <c r="A232" s="666" t="s">
        <v>546</v>
      </c>
      <c r="B232" s="666" t="s">
        <v>387</v>
      </c>
      <c r="C232" s="667" t="s">
        <v>547</v>
      </c>
      <c r="D232" s="651">
        <v>50763.662001428653</v>
      </c>
    </row>
    <row r="233" spans="1:4" ht="16.5" thickTop="1" thickBot="1">
      <c r="A233" s="666" t="s">
        <v>548</v>
      </c>
      <c r="B233" s="666" t="s">
        <v>387</v>
      </c>
      <c r="C233" s="667" t="s">
        <v>549</v>
      </c>
      <c r="D233" s="651">
        <v>28738.730495264143</v>
      </c>
    </row>
    <row r="234" spans="1:4" ht="16.5" thickTop="1" thickBot="1">
      <c r="A234" s="666" t="s">
        <v>550</v>
      </c>
      <c r="B234" s="666" t="s">
        <v>387</v>
      </c>
      <c r="C234" s="667" t="s">
        <v>2283</v>
      </c>
      <c r="D234" s="651">
        <v>21986.864932562228</v>
      </c>
    </row>
    <row r="235" spans="1:4" ht="16.5" thickTop="1" thickBot="1">
      <c r="A235" s="666" t="s">
        <v>552</v>
      </c>
      <c r="B235" s="666" t="s">
        <v>144</v>
      </c>
      <c r="C235" s="667" t="s">
        <v>553</v>
      </c>
      <c r="D235" s="651">
        <v>1020.6675576027455</v>
      </c>
    </row>
    <row r="236" spans="1:4" ht="16.5" thickTop="1" thickBot="1">
      <c r="A236" s="666" t="s">
        <v>556</v>
      </c>
      <c r="B236" s="666" t="s">
        <v>387</v>
      </c>
      <c r="C236" s="667" t="s">
        <v>2284</v>
      </c>
      <c r="D236" s="651">
        <v>385027.810504233</v>
      </c>
    </row>
    <row r="237" spans="1:4" ht="16.5" thickTop="1" thickBot="1">
      <c r="A237" s="666" t="s">
        <v>557</v>
      </c>
      <c r="B237" s="666" t="s">
        <v>387</v>
      </c>
      <c r="C237" s="667" t="s">
        <v>2285</v>
      </c>
      <c r="D237" s="651">
        <v>397989.84082457836</v>
      </c>
    </row>
    <row r="238" spans="1:4" ht="16.5" thickTop="1" thickBot="1">
      <c r="A238" s="666" t="s">
        <v>558</v>
      </c>
      <c r="B238" s="666" t="s">
        <v>387</v>
      </c>
      <c r="C238" s="667" t="s">
        <v>2286</v>
      </c>
      <c r="D238" s="651">
        <v>409575.31292578852</v>
      </c>
    </row>
    <row r="239" spans="1:4" ht="16.5" thickTop="1" thickBot="1">
      <c r="A239" s="666" t="s">
        <v>570</v>
      </c>
      <c r="B239" s="666" t="s">
        <v>571</v>
      </c>
      <c r="C239" s="667" t="s">
        <v>572</v>
      </c>
      <c r="D239" s="651">
        <v>374405.92915641755</v>
      </c>
    </row>
    <row r="240" spans="1:4" ht="16.5" thickTop="1" thickBot="1">
      <c r="A240" s="666" t="s">
        <v>559</v>
      </c>
      <c r="B240" s="666" t="s">
        <v>387</v>
      </c>
      <c r="C240" s="667" t="s">
        <v>1920</v>
      </c>
      <c r="D240" s="651">
        <v>426532.71954069729</v>
      </c>
    </row>
    <row r="241" spans="1:4" ht="16.5" thickTop="1" thickBot="1">
      <c r="A241" s="666" t="s">
        <v>560</v>
      </c>
      <c r="B241" s="666" t="s">
        <v>387</v>
      </c>
      <c r="C241" s="667" t="s">
        <v>2011</v>
      </c>
      <c r="D241" s="651">
        <v>397450.40906716115</v>
      </c>
    </row>
    <row r="242" spans="1:4" ht="16.5" thickTop="1" thickBot="1">
      <c r="A242" s="668" t="s">
        <v>2013</v>
      </c>
      <c r="B242" s="666" t="s">
        <v>387</v>
      </c>
      <c r="C242" s="667" t="s">
        <v>2012</v>
      </c>
      <c r="D242" s="652">
        <v>365269.16387103521</v>
      </c>
    </row>
    <row r="243" spans="1:4" ht="16.5" thickTop="1" thickBot="1">
      <c r="A243" s="666" t="s">
        <v>561</v>
      </c>
      <c r="B243" s="666" t="s">
        <v>387</v>
      </c>
      <c r="C243" s="667" t="s">
        <v>562</v>
      </c>
      <c r="D243" s="651">
        <v>368279.98762041732</v>
      </c>
    </row>
    <row r="244" spans="1:4" ht="16.5" thickTop="1" thickBot="1">
      <c r="A244" s="666" t="s">
        <v>563</v>
      </c>
      <c r="B244" s="666" t="s">
        <v>387</v>
      </c>
      <c r="C244" s="667" t="s">
        <v>564</v>
      </c>
      <c r="D244" s="651">
        <v>344094.43619459891</v>
      </c>
    </row>
    <row r="245" spans="1:4" ht="16.5" thickTop="1" thickBot="1">
      <c r="A245" s="666" t="s">
        <v>565</v>
      </c>
      <c r="B245" s="666" t="s">
        <v>387</v>
      </c>
      <c r="C245" s="667" t="s">
        <v>566</v>
      </c>
      <c r="D245" s="651">
        <v>336399.03346820205</v>
      </c>
    </row>
    <row r="246" spans="1:4" ht="16.5" thickTop="1" thickBot="1">
      <c r="A246" s="666" t="s">
        <v>567</v>
      </c>
      <c r="B246" s="666" t="s">
        <v>387</v>
      </c>
      <c r="C246" s="667" t="s">
        <v>2014</v>
      </c>
      <c r="D246" s="651">
        <v>442750.36600694887</v>
      </c>
    </row>
    <row r="247" spans="1:4" ht="16.5" thickTop="1" thickBot="1">
      <c r="A247" s="666" t="s">
        <v>568</v>
      </c>
      <c r="B247" s="666" t="s">
        <v>387</v>
      </c>
      <c r="C247" s="667" t="s">
        <v>569</v>
      </c>
      <c r="D247" s="651">
        <v>457783.94857413927</v>
      </c>
    </row>
    <row r="248" spans="1:4" ht="16.5" thickTop="1" thickBot="1">
      <c r="A248" s="666" t="s">
        <v>573</v>
      </c>
      <c r="B248" s="666" t="s">
        <v>387</v>
      </c>
      <c r="C248" s="667" t="s">
        <v>574</v>
      </c>
      <c r="D248" s="651">
        <v>454541.76226451737</v>
      </c>
    </row>
    <row r="249" spans="1:4" ht="16.5" thickTop="1" thickBot="1">
      <c r="A249" s="666" t="s">
        <v>575</v>
      </c>
      <c r="B249" s="666" t="s">
        <v>387</v>
      </c>
      <c r="C249" s="667" t="s">
        <v>576</v>
      </c>
      <c r="D249" s="651">
        <v>420153.54730568017</v>
      </c>
    </row>
    <row r="250" spans="1:4" ht="16.5" thickTop="1" thickBot="1">
      <c r="A250" s="666" t="s">
        <v>577</v>
      </c>
      <c r="B250" s="666" t="s">
        <v>387</v>
      </c>
      <c r="C250" s="667" t="s">
        <v>578</v>
      </c>
      <c r="D250" s="651">
        <v>241433.76264702046</v>
      </c>
    </row>
    <row r="251" spans="1:4" ht="16.5" thickTop="1" thickBot="1">
      <c r="A251" s="666" t="s">
        <v>579</v>
      </c>
      <c r="B251" s="666" t="s">
        <v>387</v>
      </c>
      <c r="C251" s="667" t="s">
        <v>580</v>
      </c>
      <c r="D251" s="651">
        <v>253748.92251967464</v>
      </c>
    </row>
    <row r="252" spans="1:4" ht="16.5" thickTop="1" thickBot="1">
      <c r="A252" s="666" t="s">
        <v>581</v>
      </c>
      <c r="B252" s="666" t="s">
        <v>387</v>
      </c>
      <c r="C252" s="667" t="s">
        <v>2287</v>
      </c>
      <c r="D252" s="651">
        <v>257320.13981826056</v>
      </c>
    </row>
    <row r="253" spans="1:4" ht="16.5" thickTop="1" thickBot="1">
      <c r="A253" s="666" t="s">
        <v>582</v>
      </c>
      <c r="B253" s="666" t="s">
        <v>387</v>
      </c>
      <c r="C253" s="667" t="s">
        <v>2288</v>
      </c>
      <c r="D253" s="651">
        <v>215369.80787836877</v>
      </c>
    </row>
    <row r="254" spans="1:4" ht="16.5" thickTop="1" thickBot="1">
      <c r="A254" s="666" t="s">
        <v>584</v>
      </c>
      <c r="B254" s="666" t="s">
        <v>233</v>
      </c>
      <c r="C254" s="667" t="s">
        <v>1921</v>
      </c>
      <c r="D254" s="651">
        <v>21891.752296345727</v>
      </c>
    </row>
    <row r="255" spans="1:4" ht="16.5" thickTop="1" thickBot="1">
      <c r="A255" s="666" t="s">
        <v>583</v>
      </c>
      <c r="B255" s="666" t="s">
        <v>387</v>
      </c>
      <c r="C255" s="667" t="s">
        <v>2289</v>
      </c>
      <c r="D255" s="651">
        <v>415854.88054169744</v>
      </c>
    </row>
    <row r="256" spans="1:4" ht="16.5" thickTop="1" thickBot="1">
      <c r="A256" s="666" t="s">
        <v>554</v>
      </c>
      <c r="B256" s="666" t="s">
        <v>387</v>
      </c>
      <c r="C256" s="667" t="s">
        <v>555</v>
      </c>
      <c r="D256" s="651">
        <v>385620.96160678728</v>
      </c>
    </row>
    <row r="257" spans="1:4" ht="16.5" thickTop="1" thickBot="1">
      <c r="A257" s="666" t="s">
        <v>585</v>
      </c>
      <c r="B257" s="666" t="s">
        <v>387</v>
      </c>
      <c r="C257" s="667" t="s">
        <v>586</v>
      </c>
      <c r="D257" s="651">
        <v>470302.79429710447</v>
      </c>
    </row>
    <row r="258" spans="1:4" ht="16.5" thickTop="1" thickBot="1">
      <c r="A258" s="666" t="s">
        <v>587</v>
      </c>
      <c r="B258" s="666" t="s">
        <v>387</v>
      </c>
      <c r="C258" s="667" t="s">
        <v>588</v>
      </c>
      <c r="D258" s="651">
        <v>401576.72626549593</v>
      </c>
    </row>
    <row r="259" spans="1:4" ht="16.5" thickTop="1" thickBot="1">
      <c r="A259" s="666" t="s">
        <v>497</v>
      </c>
      <c r="B259" s="666" t="s">
        <v>387</v>
      </c>
      <c r="C259" s="667" t="s">
        <v>498</v>
      </c>
      <c r="D259" s="651">
        <v>433969.49138309894</v>
      </c>
    </row>
    <row r="260" spans="1:4" ht="16.5" thickTop="1" thickBot="1">
      <c r="A260" s="666" t="s">
        <v>1669</v>
      </c>
      <c r="B260" s="666" t="s">
        <v>387</v>
      </c>
      <c r="C260" s="667" t="s">
        <v>1670</v>
      </c>
      <c r="D260" s="651">
        <v>547325.14369330637</v>
      </c>
    </row>
    <row r="261" spans="1:4" ht="16.5" thickTop="1" thickBot="1">
      <c r="A261" s="666" t="s">
        <v>499</v>
      </c>
      <c r="B261" s="666" t="s">
        <v>377</v>
      </c>
      <c r="C261" s="667" t="s">
        <v>500</v>
      </c>
      <c r="D261" s="651">
        <v>4707.1576176284507</v>
      </c>
    </row>
    <row r="262" spans="1:4" ht="31.5" thickTop="1" thickBot="1">
      <c r="A262" s="666" t="s">
        <v>589</v>
      </c>
      <c r="B262" s="666" t="s">
        <v>377</v>
      </c>
      <c r="C262" s="667" t="s">
        <v>2290</v>
      </c>
      <c r="D262" s="651">
        <v>4972.3968842423219</v>
      </c>
    </row>
    <row r="263" spans="1:4" ht="16.5" thickTop="1" thickBot="1">
      <c r="A263" s="666" t="s">
        <v>590</v>
      </c>
      <c r="B263" s="666" t="s">
        <v>233</v>
      </c>
      <c r="C263" s="667" t="s">
        <v>2291</v>
      </c>
      <c r="D263" s="651">
        <v>52844.167472463188</v>
      </c>
    </row>
    <row r="264" spans="1:4" ht="16.5" thickTop="1" thickBot="1">
      <c r="A264" s="666" t="s">
        <v>591</v>
      </c>
      <c r="B264" s="666" t="s">
        <v>377</v>
      </c>
      <c r="C264" s="667" t="s">
        <v>2292</v>
      </c>
      <c r="D264" s="651">
        <v>11259.798571317129</v>
      </c>
    </row>
    <row r="265" spans="1:4" ht="16.5" thickTop="1" thickBot="1">
      <c r="A265" s="666" t="s">
        <v>592</v>
      </c>
      <c r="B265" s="666" t="s">
        <v>144</v>
      </c>
      <c r="C265" s="667" t="s">
        <v>2293</v>
      </c>
      <c r="D265" s="651">
        <v>6335.5252670933569</v>
      </c>
    </row>
    <row r="266" spans="1:4" ht="16.5" thickTop="1" thickBot="1">
      <c r="A266" s="666" t="s">
        <v>593</v>
      </c>
      <c r="B266" s="666" t="s">
        <v>92</v>
      </c>
      <c r="C266" s="667" t="s">
        <v>2294</v>
      </c>
      <c r="D266" s="651">
        <v>33244.440568628903</v>
      </c>
    </row>
    <row r="267" spans="1:4" ht="16.5" thickTop="1" thickBot="1">
      <c r="A267" s="666" t="s">
        <v>594</v>
      </c>
      <c r="B267" s="666" t="s">
        <v>92</v>
      </c>
      <c r="C267" s="667" t="s">
        <v>2295</v>
      </c>
      <c r="D267" s="651">
        <v>43908.849731344417</v>
      </c>
    </row>
    <row r="268" spans="1:4" ht="16.5" thickTop="1" thickBot="1">
      <c r="A268" s="666" t="s">
        <v>595</v>
      </c>
      <c r="B268" s="666" t="s">
        <v>92</v>
      </c>
      <c r="C268" s="667" t="s">
        <v>2296</v>
      </c>
      <c r="D268" s="651">
        <v>71539.618733158233</v>
      </c>
    </row>
    <row r="269" spans="1:4" ht="16.5" thickTop="1" thickBot="1">
      <c r="A269" s="666" t="s">
        <v>596</v>
      </c>
      <c r="B269" s="666" t="s">
        <v>377</v>
      </c>
      <c r="C269" s="667" t="s">
        <v>597</v>
      </c>
      <c r="D269" s="651">
        <v>77270.801367460474</v>
      </c>
    </row>
    <row r="270" spans="1:4" ht="16.5" thickTop="1" thickBot="1">
      <c r="A270" s="666" t="s">
        <v>599</v>
      </c>
      <c r="B270" s="666" t="s">
        <v>144</v>
      </c>
      <c r="C270" s="667" t="s">
        <v>600</v>
      </c>
      <c r="D270" s="651">
        <v>234192.84258376414</v>
      </c>
    </row>
    <row r="271" spans="1:4" ht="16.5" thickTop="1" thickBot="1">
      <c r="A271" s="666" t="s">
        <v>601</v>
      </c>
      <c r="B271" s="666" t="s">
        <v>387</v>
      </c>
      <c r="C271" s="667" t="s">
        <v>1922</v>
      </c>
      <c r="D271" s="651">
        <v>36711.576636011901</v>
      </c>
    </row>
    <row r="272" spans="1:4" ht="16.5" thickTop="1" thickBot="1">
      <c r="A272" s="666" t="s">
        <v>598</v>
      </c>
      <c r="B272" s="666" t="s">
        <v>387</v>
      </c>
      <c r="C272" s="667" t="s">
        <v>2297</v>
      </c>
      <c r="D272" s="651">
        <v>36448.575675445405</v>
      </c>
    </row>
    <row r="273" spans="1:4" ht="16.5" thickTop="1" thickBot="1">
      <c r="A273" s="666" t="s">
        <v>602</v>
      </c>
      <c r="B273" s="666" t="s">
        <v>387</v>
      </c>
      <c r="C273" s="667" t="s">
        <v>2298</v>
      </c>
      <c r="D273" s="651">
        <v>43070.604116602699</v>
      </c>
    </row>
    <row r="274" spans="1:4" ht="16.5" thickTop="1" thickBot="1">
      <c r="A274" s="666" t="s">
        <v>603</v>
      </c>
      <c r="B274" s="666" t="s">
        <v>144</v>
      </c>
      <c r="C274" s="667" t="s">
        <v>2299</v>
      </c>
      <c r="D274" s="651">
        <v>67230.87959196241</v>
      </c>
    </row>
    <row r="275" spans="1:4" ht="16.5" thickTop="1" thickBot="1">
      <c r="A275" s="666" t="s">
        <v>604</v>
      </c>
      <c r="B275" s="666" t="s">
        <v>144</v>
      </c>
      <c r="C275" s="667" t="s">
        <v>2300</v>
      </c>
      <c r="D275" s="651">
        <v>47841.553456581314</v>
      </c>
    </row>
    <row r="276" spans="1:4" ht="16.5" thickTop="1" thickBot="1">
      <c r="A276" s="666" t="s">
        <v>605</v>
      </c>
      <c r="B276" s="666" t="s">
        <v>606</v>
      </c>
      <c r="C276" s="667" t="s">
        <v>2301</v>
      </c>
      <c r="D276" s="651">
        <v>79730.968304950409</v>
      </c>
    </row>
    <row r="277" spans="1:4" ht="16.5" thickTop="1" thickBot="1">
      <c r="A277" s="666" t="s">
        <v>607</v>
      </c>
      <c r="B277" s="666" t="s">
        <v>606</v>
      </c>
      <c r="C277" s="667" t="s">
        <v>1923</v>
      </c>
      <c r="D277" s="651">
        <v>100683.35124243559</v>
      </c>
    </row>
    <row r="278" spans="1:4" ht="16.5" thickTop="1" thickBot="1">
      <c r="A278" s="666" t="s">
        <v>608</v>
      </c>
      <c r="B278" s="666" t="s">
        <v>606</v>
      </c>
      <c r="C278" s="667" t="s">
        <v>609</v>
      </c>
      <c r="D278" s="651">
        <v>48019.313012715902</v>
      </c>
    </row>
    <row r="279" spans="1:4" ht="16.5" thickTop="1" thickBot="1">
      <c r="A279" s="666" t="s">
        <v>501</v>
      </c>
      <c r="B279" s="666" t="s">
        <v>141</v>
      </c>
      <c r="C279" s="667" t="s">
        <v>502</v>
      </c>
      <c r="D279" s="651">
        <v>69769.118649685042</v>
      </c>
    </row>
    <row r="280" spans="1:4" ht="16.5" thickTop="1" thickBot="1">
      <c r="A280" s="666" t="s">
        <v>503</v>
      </c>
      <c r="B280" s="666" t="s">
        <v>141</v>
      </c>
      <c r="C280" s="667" t="s">
        <v>504</v>
      </c>
      <c r="D280" s="651">
        <v>47483.424489001416</v>
      </c>
    </row>
    <row r="281" spans="1:4" ht="16.5" thickTop="1" thickBot="1">
      <c r="A281" s="666" t="s">
        <v>610</v>
      </c>
      <c r="B281" s="666" t="s">
        <v>92</v>
      </c>
      <c r="C281" s="667" t="s">
        <v>2302</v>
      </c>
      <c r="D281" s="651">
        <v>88316.84171125335</v>
      </c>
    </row>
    <row r="282" spans="1:4" ht="16.5" thickTop="1" thickBot="1">
      <c r="A282" s="666" t="s">
        <v>611</v>
      </c>
      <c r="B282" s="666" t="s">
        <v>377</v>
      </c>
      <c r="C282" s="667" t="s">
        <v>2303</v>
      </c>
      <c r="D282" s="651">
        <v>12330.828014985798</v>
      </c>
    </row>
    <row r="283" spans="1:4" ht="16.5" thickTop="1" thickBot="1">
      <c r="A283" s="666" t="s">
        <v>612</v>
      </c>
      <c r="B283" s="666" t="s">
        <v>144</v>
      </c>
      <c r="C283" s="667" t="s">
        <v>2304</v>
      </c>
      <c r="D283" s="651">
        <v>8436.1754925542718</v>
      </c>
    </row>
    <row r="284" spans="1:4" ht="16.5" thickTop="1" thickBot="1">
      <c r="A284" s="666" t="s">
        <v>613</v>
      </c>
      <c r="B284" s="666" t="s">
        <v>92</v>
      </c>
      <c r="C284" s="667" t="s">
        <v>614</v>
      </c>
      <c r="D284" s="651">
        <v>14430.359087423025</v>
      </c>
    </row>
    <row r="285" spans="1:4" ht="16.5" thickTop="1" thickBot="1">
      <c r="A285" s="666" t="s">
        <v>615</v>
      </c>
      <c r="B285" s="666" t="s">
        <v>92</v>
      </c>
      <c r="C285" s="667" t="s">
        <v>2305</v>
      </c>
      <c r="D285" s="651">
        <v>98804.424696226299</v>
      </c>
    </row>
    <row r="286" spans="1:4" ht="16.5" thickTop="1" thickBot="1">
      <c r="A286" s="666" t="s">
        <v>616</v>
      </c>
      <c r="B286" s="666" t="s">
        <v>92</v>
      </c>
      <c r="C286" s="667" t="s">
        <v>617</v>
      </c>
      <c r="D286" s="651">
        <v>97472.632598038486</v>
      </c>
    </row>
    <row r="287" spans="1:4" ht="16.5" thickTop="1" thickBot="1">
      <c r="A287" s="666" t="s">
        <v>620</v>
      </c>
      <c r="B287" s="666" t="s">
        <v>92</v>
      </c>
      <c r="C287" s="667" t="s">
        <v>621</v>
      </c>
      <c r="D287" s="651">
        <v>24647.107040663665</v>
      </c>
    </row>
    <row r="288" spans="1:4" ht="16.5" thickTop="1" thickBot="1">
      <c r="A288" s="666" t="s">
        <v>618</v>
      </c>
      <c r="B288" s="666" t="s">
        <v>92</v>
      </c>
      <c r="C288" s="667" t="s">
        <v>2306</v>
      </c>
      <c r="D288" s="651">
        <v>24787.001168624567</v>
      </c>
    </row>
    <row r="289" spans="1:4" ht="16.5" thickTop="1" thickBot="1">
      <c r="A289" s="666" t="s">
        <v>619</v>
      </c>
      <c r="B289" s="666" t="s">
        <v>92</v>
      </c>
      <c r="C289" s="667" t="s">
        <v>2307</v>
      </c>
      <c r="D289" s="651">
        <v>155938.30570848263</v>
      </c>
    </row>
    <row r="290" spans="1:4" ht="16.5" thickTop="1" thickBot="1">
      <c r="A290" s="666" t="s">
        <v>622</v>
      </c>
      <c r="B290" s="666" t="s">
        <v>454</v>
      </c>
      <c r="C290" s="667" t="s">
        <v>623</v>
      </c>
      <c r="D290" s="651">
        <v>3057.5260607134869</v>
      </c>
    </row>
    <row r="291" spans="1:4" ht="16.5" thickTop="1" thickBot="1">
      <c r="A291" s="666" t="s">
        <v>624</v>
      </c>
      <c r="B291" s="666" t="s">
        <v>422</v>
      </c>
      <c r="C291" s="667" t="s">
        <v>1924</v>
      </c>
      <c r="D291" s="651">
        <v>54444.556296335919</v>
      </c>
    </row>
    <row r="292" spans="1:4" ht="16.5" thickTop="1" thickBot="1">
      <c r="A292" s="666" t="s">
        <v>625</v>
      </c>
      <c r="B292" s="666" t="s">
        <v>377</v>
      </c>
      <c r="C292" s="667" t="s">
        <v>2308</v>
      </c>
      <c r="D292" s="651">
        <v>2477.8047944435066</v>
      </c>
    </row>
    <row r="293" spans="1:4" ht="16.5" thickTop="1" thickBot="1">
      <c r="A293" s="666" t="s">
        <v>626</v>
      </c>
      <c r="B293" s="666" t="s">
        <v>377</v>
      </c>
      <c r="C293" s="667" t="s">
        <v>1925</v>
      </c>
      <c r="D293" s="651">
        <v>9795.9464163342436</v>
      </c>
    </row>
    <row r="294" spans="1:4" ht="16.5" thickTop="1" thickBot="1">
      <c r="A294" s="666" t="s">
        <v>627</v>
      </c>
      <c r="B294" s="666" t="s">
        <v>92</v>
      </c>
      <c r="C294" s="667" t="s">
        <v>628</v>
      </c>
      <c r="D294" s="651">
        <v>2934.4192281078931</v>
      </c>
    </row>
    <row r="295" spans="1:4" ht="16.5" thickTop="1" thickBot="1">
      <c r="A295" s="666" t="s">
        <v>633</v>
      </c>
      <c r="B295" s="666" t="s">
        <v>92</v>
      </c>
      <c r="C295" s="667" t="s">
        <v>1926</v>
      </c>
      <c r="D295" s="651">
        <v>73501.493983681896</v>
      </c>
    </row>
    <row r="296" spans="1:4" ht="16.5" thickTop="1" thickBot="1">
      <c r="A296" s="666" t="s">
        <v>629</v>
      </c>
      <c r="B296" s="666" t="s">
        <v>92</v>
      </c>
      <c r="C296" s="667" t="s">
        <v>630</v>
      </c>
      <c r="D296" s="651">
        <v>76170.673945175935</v>
      </c>
    </row>
    <row r="297" spans="1:4" ht="16.5" thickTop="1" thickBot="1">
      <c r="A297" s="666" t="s">
        <v>631</v>
      </c>
      <c r="B297" s="666" t="s">
        <v>92</v>
      </c>
      <c r="C297" s="667" t="s">
        <v>632</v>
      </c>
      <c r="D297" s="651">
        <v>75043.68685032292</v>
      </c>
    </row>
    <row r="298" spans="1:4" ht="16.5" thickTop="1" thickBot="1">
      <c r="A298" s="666" t="s">
        <v>646</v>
      </c>
      <c r="B298" s="666" t="s">
        <v>144</v>
      </c>
      <c r="C298" s="667" t="s">
        <v>647</v>
      </c>
      <c r="D298" s="651">
        <v>6213.5375875114505</v>
      </c>
    </row>
    <row r="299" spans="1:4" ht="16.5" thickTop="1" thickBot="1">
      <c r="A299" s="666" t="s">
        <v>634</v>
      </c>
      <c r="B299" s="666" t="s">
        <v>377</v>
      </c>
      <c r="C299" s="667" t="s">
        <v>635</v>
      </c>
      <c r="D299" s="651">
        <v>33979.724105191402</v>
      </c>
    </row>
    <row r="300" spans="1:4" ht="16.5" thickTop="1" thickBot="1">
      <c r="A300" s="666" t="s">
        <v>650</v>
      </c>
      <c r="B300" s="666" t="s">
        <v>377</v>
      </c>
      <c r="C300" s="667" t="s">
        <v>651</v>
      </c>
      <c r="D300" s="651">
        <v>36925.334863536162</v>
      </c>
    </row>
    <row r="301" spans="1:4" ht="31.5" thickTop="1" thickBot="1">
      <c r="A301" s="666" t="s">
        <v>652</v>
      </c>
      <c r="B301" s="666" t="s">
        <v>92</v>
      </c>
      <c r="C301" s="667" t="s">
        <v>2309</v>
      </c>
      <c r="D301" s="651">
        <v>373549.77709329693</v>
      </c>
    </row>
    <row r="302" spans="1:4" ht="31.5" thickTop="1" thickBot="1">
      <c r="A302" s="666" t="s">
        <v>653</v>
      </c>
      <c r="B302" s="666" t="s">
        <v>92</v>
      </c>
      <c r="C302" s="667" t="s">
        <v>2310</v>
      </c>
      <c r="D302" s="651">
        <v>330185.95488448814</v>
      </c>
    </row>
    <row r="303" spans="1:4" ht="31.5" thickTop="1" thickBot="1">
      <c r="A303" s="666" t="s">
        <v>654</v>
      </c>
      <c r="B303" s="666" t="s">
        <v>92</v>
      </c>
      <c r="C303" s="667" t="s">
        <v>2311</v>
      </c>
      <c r="D303" s="651">
        <v>331620.70906085515</v>
      </c>
    </row>
    <row r="304" spans="1:4" ht="31.5" thickTop="1" thickBot="1">
      <c r="A304" s="666" t="s">
        <v>655</v>
      </c>
      <c r="B304" s="666" t="s">
        <v>92</v>
      </c>
      <c r="C304" s="667" t="s">
        <v>2312</v>
      </c>
      <c r="D304" s="651">
        <v>393720.2720392117</v>
      </c>
    </row>
    <row r="305" spans="1:4" ht="31.5" thickTop="1" thickBot="1">
      <c r="A305" s="666" t="s">
        <v>656</v>
      </c>
      <c r="B305" s="666" t="s">
        <v>92</v>
      </c>
      <c r="C305" s="667" t="s">
        <v>2313</v>
      </c>
      <c r="D305" s="651">
        <v>312185.4976515029</v>
      </c>
    </row>
    <row r="306" spans="1:4" ht="31.5" thickTop="1" thickBot="1">
      <c r="A306" s="666" t="s">
        <v>657</v>
      </c>
      <c r="B306" s="666" t="s">
        <v>233</v>
      </c>
      <c r="C306" s="667" t="s">
        <v>2314</v>
      </c>
      <c r="D306" s="651">
        <v>385333.33927969966</v>
      </c>
    </row>
    <row r="307" spans="1:4" ht="16.5" thickTop="1" thickBot="1">
      <c r="A307" s="666" t="s">
        <v>658</v>
      </c>
      <c r="B307" s="666" t="s">
        <v>92</v>
      </c>
      <c r="C307" s="667" t="s">
        <v>659</v>
      </c>
      <c r="D307" s="651">
        <v>252027.6651692437</v>
      </c>
    </row>
    <row r="308" spans="1:4" ht="16.5" thickTop="1" thickBot="1">
      <c r="A308" s="666" t="s">
        <v>636</v>
      </c>
      <c r="B308" s="666" t="s">
        <v>377</v>
      </c>
      <c r="C308" s="667" t="s">
        <v>637</v>
      </c>
      <c r="D308" s="651">
        <v>21488.862441839694</v>
      </c>
    </row>
    <row r="309" spans="1:4" ht="16.5" thickTop="1" thickBot="1">
      <c r="A309" s="666" t="s">
        <v>642</v>
      </c>
      <c r="B309" s="666" t="s">
        <v>377</v>
      </c>
      <c r="C309" s="667" t="s">
        <v>643</v>
      </c>
      <c r="D309" s="651">
        <v>5131.7342752600252</v>
      </c>
    </row>
    <row r="310" spans="1:4" ht="16.5" thickTop="1" thickBot="1">
      <c r="A310" s="666" t="s">
        <v>640</v>
      </c>
      <c r="B310" s="666" t="s">
        <v>377</v>
      </c>
      <c r="C310" s="667" t="s">
        <v>641</v>
      </c>
      <c r="D310" s="651">
        <v>11948.761747600942</v>
      </c>
    </row>
    <row r="311" spans="1:4" ht="16.5" thickTop="1" thickBot="1">
      <c r="A311" s="666" t="s">
        <v>638</v>
      </c>
      <c r="B311" s="666" t="s">
        <v>377</v>
      </c>
      <c r="C311" s="667" t="s">
        <v>639</v>
      </c>
      <c r="D311" s="651">
        <v>69918.230485547887</v>
      </c>
    </row>
    <row r="312" spans="1:4" ht="16.5" thickTop="1" thickBot="1">
      <c r="A312" s="666" t="s">
        <v>644</v>
      </c>
      <c r="B312" s="666" t="s">
        <v>377</v>
      </c>
      <c r="C312" s="667" t="s">
        <v>645</v>
      </c>
      <c r="D312" s="651">
        <v>13409.691529820282</v>
      </c>
    </row>
    <row r="313" spans="1:4" ht="16.5" thickTop="1" thickBot="1">
      <c r="A313" s="666" t="s">
        <v>660</v>
      </c>
      <c r="B313" s="666" t="s">
        <v>377</v>
      </c>
      <c r="C313" s="667" t="s">
        <v>661</v>
      </c>
      <c r="D313" s="651">
        <v>6683.127464901615</v>
      </c>
    </row>
    <row r="314" spans="1:4" ht="16.5" thickTop="1" thickBot="1">
      <c r="A314" s="666" t="s">
        <v>662</v>
      </c>
      <c r="B314" s="666" t="s">
        <v>377</v>
      </c>
      <c r="C314" s="667" t="s">
        <v>663</v>
      </c>
      <c r="D314" s="651">
        <v>6859.9018589594152</v>
      </c>
    </row>
    <row r="315" spans="1:4" ht="16.5" thickTop="1" thickBot="1">
      <c r="A315" s="666" t="s">
        <v>667</v>
      </c>
      <c r="B315" s="666" t="s">
        <v>377</v>
      </c>
      <c r="C315" s="667" t="s">
        <v>2315</v>
      </c>
      <c r="D315" s="651">
        <v>11275.46671364875</v>
      </c>
    </row>
    <row r="316" spans="1:4" ht="16.5" thickTop="1" thickBot="1">
      <c r="A316" s="666" t="s">
        <v>664</v>
      </c>
      <c r="B316" s="666" t="s">
        <v>92</v>
      </c>
      <c r="C316" s="667" t="s">
        <v>2316</v>
      </c>
      <c r="D316" s="651">
        <v>48179.81712672361</v>
      </c>
    </row>
    <row r="317" spans="1:4" ht="16.5" thickTop="1" thickBot="1">
      <c r="A317" s="666" t="s">
        <v>665</v>
      </c>
      <c r="B317" s="666" t="s">
        <v>377</v>
      </c>
      <c r="C317" s="667" t="s">
        <v>666</v>
      </c>
      <c r="D317" s="651">
        <v>20539.815443731564</v>
      </c>
    </row>
    <row r="318" spans="1:4" ht="16.5" thickTop="1" thickBot="1">
      <c r="A318" s="666" t="s">
        <v>668</v>
      </c>
      <c r="B318" s="666" t="s">
        <v>606</v>
      </c>
      <c r="C318" s="667" t="s">
        <v>2317</v>
      </c>
      <c r="D318" s="651">
        <v>49760.900892204896</v>
      </c>
    </row>
    <row r="319" spans="1:4" ht="16.5" thickTop="1" thickBot="1">
      <c r="A319" s="666" t="s">
        <v>669</v>
      </c>
      <c r="B319" s="666" t="s">
        <v>92</v>
      </c>
      <c r="C319" s="667" t="s">
        <v>2318</v>
      </c>
      <c r="D319" s="651">
        <v>20177.345948612357</v>
      </c>
    </row>
    <row r="320" spans="1:4" ht="16.5" thickTop="1" thickBot="1">
      <c r="A320" s="666" t="s">
        <v>673</v>
      </c>
      <c r="B320" s="666" t="s">
        <v>92</v>
      </c>
      <c r="C320" s="667" t="s">
        <v>2319</v>
      </c>
      <c r="D320" s="651">
        <v>164634.12470253231</v>
      </c>
    </row>
    <row r="321" spans="1:4" ht="16.5" thickTop="1" thickBot="1">
      <c r="A321" s="666" t="s">
        <v>674</v>
      </c>
      <c r="B321" s="666" t="s">
        <v>92</v>
      </c>
      <c r="C321" s="667" t="s">
        <v>2320</v>
      </c>
      <c r="D321" s="651">
        <v>266451.30933852459</v>
      </c>
    </row>
    <row r="322" spans="1:4" ht="16.5" thickTop="1" thickBot="1">
      <c r="A322" s="666" t="s">
        <v>672</v>
      </c>
      <c r="B322" s="666" t="s">
        <v>92</v>
      </c>
      <c r="C322" s="667" t="s">
        <v>2321</v>
      </c>
      <c r="D322" s="651">
        <v>182686.06297460719</v>
      </c>
    </row>
    <row r="323" spans="1:4" ht="31.5" thickTop="1" thickBot="1">
      <c r="A323" s="666" t="s">
        <v>671</v>
      </c>
      <c r="B323" s="666" t="s">
        <v>92</v>
      </c>
      <c r="C323" s="667" t="s">
        <v>2322</v>
      </c>
      <c r="D323" s="651">
        <v>266273.36400775833</v>
      </c>
    </row>
    <row r="324" spans="1:4" ht="16.5" thickTop="1" thickBot="1">
      <c r="A324" s="666" t="s">
        <v>675</v>
      </c>
      <c r="B324" s="666" t="s">
        <v>92</v>
      </c>
      <c r="C324" s="667" t="s">
        <v>676</v>
      </c>
      <c r="D324" s="651">
        <v>255586.57178456907</v>
      </c>
    </row>
    <row r="325" spans="1:4" ht="16.5" thickTop="1" thickBot="1">
      <c r="A325" s="666" t="s">
        <v>678</v>
      </c>
      <c r="B325" s="666" t="s">
        <v>92</v>
      </c>
      <c r="C325" s="667" t="s">
        <v>679</v>
      </c>
      <c r="D325" s="651">
        <v>20173.852404985846</v>
      </c>
    </row>
    <row r="326" spans="1:4" ht="16.5" thickTop="1" thickBot="1">
      <c r="A326" s="666" t="s">
        <v>670</v>
      </c>
      <c r="B326" s="666" t="s">
        <v>92</v>
      </c>
      <c r="C326" s="667" t="s">
        <v>2323</v>
      </c>
      <c r="D326" s="651">
        <v>21767.526310716443</v>
      </c>
    </row>
    <row r="327" spans="1:4" ht="16.5" thickTop="1" thickBot="1">
      <c r="A327" s="666" t="s">
        <v>677</v>
      </c>
      <c r="B327" s="666" t="s">
        <v>92</v>
      </c>
      <c r="C327" s="667" t="s">
        <v>2324</v>
      </c>
      <c r="D327" s="651">
        <v>20976.285122969577</v>
      </c>
    </row>
    <row r="328" spans="1:4" ht="16.5" thickTop="1" thickBot="1">
      <c r="A328" s="666" t="s">
        <v>680</v>
      </c>
      <c r="B328" s="666" t="s">
        <v>92</v>
      </c>
      <c r="C328" s="667" t="s">
        <v>2325</v>
      </c>
      <c r="D328" s="651">
        <v>114021.54835930145</v>
      </c>
    </row>
    <row r="329" spans="1:4" ht="16.5" thickTop="1" thickBot="1">
      <c r="A329" s="666" t="s">
        <v>681</v>
      </c>
      <c r="B329" s="666" t="s">
        <v>92</v>
      </c>
      <c r="C329" s="667" t="s">
        <v>682</v>
      </c>
      <c r="D329" s="651">
        <v>5806.1658868893019</v>
      </c>
    </row>
    <row r="330" spans="1:4" ht="16.5" thickTop="1" thickBot="1">
      <c r="A330" s="666" t="s">
        <v>683</v>
      </c>
      <c r="B330" s="666" t="s">
        <v>92</v>
      </c>
      <c r="C330" s="667" t="s">
        <v>2326</v>
      </c>
      <c r="D330" s="651">
        <v>42526.695747090707</v>
      </c>
    </row>
    <row r="331" spans="1:4" ht="16.5" thickTop="1" thickBot="1">
      <c r="A331" s="666" t="s">
        <v>684</v>
      </c>
      <c r="B331" s="666" t="s">
        <v>92</v>
      </c>
      <c r="C331" s="667" t="s">
        <v>2327</v>
      </c>
      <c r="D331" s="651">
        <v>7629.2661624757848</v>
      </c>
    </row>
    <row r="332" spans="1:4" ht="16.5" thickTop="1" thickBot="1">
      <c r="A332" s="666" t="s">
        <v>686</v>
      </c>
      <c r="B332" s="666" t="s">
        <v>387</v>
      </c>
      <c r="C332" s="667" t="s">
        <v>687</v>
      </c>
      <c r="D332" s="651">
        <v>54427.769000980603</v>
      </c>
    </row>
    <row r="333" spans="1:4" ht="16.5" thickTop="1" thickBot="1">
      <c r="A333" s="666" t="s">
        <v>685</v>
      </c>
      <c r="B333" s="666" t="s">
        <v>387</v>
      </c>
      <c r="C333" s="667" t="s">
        <v>2328</v>
      </c>
      <c r="D333" s="651">
        <v>25342.101068373428</v>
      </c>
    </row>
    <row r="334" spans="1:4" ht="16.5" thickTop="1" thickBot="1">
      <c r="A334" s="666" t="s">
        <v>690</v>
      </c>
      <c r="B334" s="666" t="s">
        <v>92</v>
      </c>
      <c r="C334" s="667" t="s">
        <v>1929</v>
      </c>
      <c r="D334" s="651">
        <v>1156.0850734688991</v>
      </c>
    </row>
    <row r="335" spans="1:4" ht="16.5" thickTop="1" thickBot="1">
      <c r="A335" s="666" t="s">
        <v>688</v>
      </c>
      <c r="B335" s="666" t="s">
        <v>92</v>
      </c>
      <c r="C335" s="667" t="s">
        <v>689</v>
      </c>
      <c r="D335" s="651">
        <v>3106.7687937557253</v>
      </c>
    </row>
    <row r="336" spans="1:4" ht="16.5" thickTop="1" thickBot="1">
      <c r="A336" s="666" t="s">
        <v>691</v>
      </c>
      <c r="B336" s="666" t="s">
        <v>377</v>
      </c>
      <c r="C336" s="667" t="s">
        <v>692</v>
      </c>
      <c r="D336" s="651">
        <v>6672.390327223211</v>
      </c>
    </row>
    <row r="337" spans="1:4" ht="16.5" thickTop="1" thickBot="1">
      <c r="A337" s="666" t="s">
        <v>696</v>
      </c>
      <c r="B337" s="666" t="s">
        <v>92</v>
      </c>
      <c r="C337" s="667" t="s">
        <v>697</v>
      </c>
      <c r="D337" s="651">
        <v>415352.38083406189</v>
      </c>
    </row>
    <row r="338" spans="1:4" ht="16.5" thickTop="1" thickBot="1">
      <c r="A338" s="666" t="s">
        <v>694</v>
      </c>
      <c r="B338" s="666" t="s">
        <v>92</v>
      </c>
      <c r="C338" s="667" t="s">
        <v>695</v>
      </c>
      <c r="D338" s="651">
        <v>75521.565191437345</v>
      </c>
    </row>
    <row r="339" spans="1:4" ht="16.5" thickTop="1" thickBot="1">
      <c r="A339" s="666" t="s">
        <v>693</v>
      </c>
      <c r="B339" s="666" t="s">
        <v>144</v>
      </c>
      <c r="C339" s="667" t="s">
        <v>2329</v>
      </c>
      <c r="D339" s="651">
        <v>173102.75563277348</v>
      </c>
    </row>
    <row r="340" spans="1:4" ht="31.5" thickTop="1" thickBot="1">
      <c r="A340" s="666" t="s">
        <v>648</v>
      </c>
      <c r="B340" s="666" t="s">
        <v>92</v>
      </c>
      <c r="C340" s="667" t="s">
        <v>1927</v>
      </c>
      <c r="D340" s="651">
        <v>1876828.573947659</v>
      </c>
    </row>
    <row r="341" spans="1:4" ht="31.5" thickTop="1" thickBot="1">
      <c r="A341" s="666" t="s">
        <v>698</v>
      </c>
      <c r="B341" s="666" t="s">
        <v>92</v>
      </c>
      <c r="C341" s="667" t="s">
        <v>699</v>
      </c>
      <c r="D341" s="651">
        <v>2122358.4366613748</v>
      </c>
    </row>
    <row r="342" spans="1:4" ht="31.5" thickTop="1" thickBot="1">
      <c r="A342" s="666" t="s">
        <v>649</v>
      </c>
      <c r="B342" s="666" t="s">
        <v>92</v>
      </c>
      <c r="C342" s="667" t="s">
        <v>1928</v>
      </c>
      <c r="D342" s="651">
        <v>1477089.4969470573</v>
      </c>
    </row>
    <row r="343" spans="1:4" ht="31.5" thickTop="1" thickBot="1">
      <c r="A343" s="666" t="s">
        <v>700</v>
      </c>
      <c r="B343" s="666" t="s">
        <v>92</v>
      </c>
      <c r="C343" s="667" t="s">
        <v>701</v>
      </c>
      <c r="D343" s="651">
        <v>1210779.2008895173</v>
      </c>
    </row>
    <row r="344" spans="1:4" ht="16.5" thickTop="1" thickBot="1">
      <c r="A344" s="666" t="s">
        <v>737</v>
      </c>
      <c r="B344" s="666" t="s">
        <v>387</v>
      </c>
      <c r="C344" s="667" t="s">
        <v>2330</v>
      </c>
      <c r="D344" s="651">
        <v>72556.654277455367</v>
      </c>
    </row>
    <row r="345" spans="1:4" ht="16.5" thickTop="1" thickBot="1">
      <c r="A345" s="666" t="s">
        <v>702</v>
      </c>
      <c r="B345" s="666" t="s">
        <v>377</v>
      </c>
      <c r="C345" s="667" t="s">
        <v>2331</v>
      </c>
      <c r="D345" s="651">
        <v>67192.828389157046</v>
      </c>
    </row>
    <row r="346" spans="1:4" ht="16.5" thickTop="1" thickBot="1">
      <c r="A346" s="666" t="s">
        <v>703</v>
      </c>
      <c r="B346" s="666" t="s">
        <v>144</v>
      </c>
      <c r="C346" s="667" t="s">
        <v>2332</v>
      </c>
      <c r="D346" s="651">
        <v>56005.774764379596</v>
      </c>
    </row>
    <row r="347" spans="1:4" ht="16.5" thickTop="1" thickBot="1">
      <c r="A347" s="666" t="s">
        <v>708</v>
      </c>
      <c r="B347" s="666" t="s">
        <v>92</v>
      </c>
      <c r="C347" s="667" t="s">
        <v>2333</v>
      </c>
      <c r="D347" s="651">
        <v>85683.474646517323</v>
      </c>
    </row>
    <row r="348" spans="1:4" ht="16.5" thickTop="1" thickBot="1">
      <c r="A348" s="666" t="s">
        <v>713</v>
      </c>
      <c r="B348" s="666" t="s">
        <v>144</v>
      </c>
      <c r="C348" s="667" t="s">
        <v>1931</v>
      </c>
      <c r="D348" s="651">
        <v>20067.532867735557</v>
      </c>
    </row>
    <row r="349" spans="1:4" ht="16.5" thickTop="1" thickBot="1">
      <c r="A349" s="666" t="s">
        <v>704</v>
      </c>
      <c r="B349" s="666" t="s">
        <v>144</v>
      </c>
      <c r="C349" s="667" t="s">
        <v>2334</v>
      </c>
      <c r="D349" s="651">
        <v>57165.217296919553</v>
      </c>
    </row>
    <row r="350" spans="1:4" ht="16.5" thickTop="1" thickBot="1">
      <c r="A350" s="666" t="s">
        <v>705</v>
      </c>
      <c r="B350" s="666" t="s">
        <v>144</v>
      </c>
      <c r="C350" s="667" t="s">
        <v>2335</v>
      </c>
      <c r="D350" s="651">
        <v>17149.900934982972</v>
      </c>
    </row>
    <row r="351" spans="1:4" ht="16.5" thickTop="1" thickBot="1">
      <c r="A351" s="666" t="s">
        <v>736</v>
      </c>
      <c r="B351" s="666" t="s">
        <v>144</v>
      </c>
      <c r="C351" s="667" t="s">
        <v>1933</v>
      </c>
      <c r="D351" s="651">
        <v>185116.86334205585</v>
      </c>
    </row>
    <row r="352" spans="1:4" ht="16.5" thickTop="1" thickBot="1">
      <c r="A352" s="666" t="s">
        <v>709</v>
      </c>
      <c r="B352" s="666" t="s">
        <v>144</v>
      </c>
      <c r="C352" s="667" t="s">
        <v>710</v>
      </c>
      <c r="D352" s="651">
        <v>368934.39002361085</v>
      </c>
    </row>
    <row r="353" spans="1:4" ht="16.5" thickTop="1" thickBot="1">
      <c r="A353" s="666" t="s">
        <v>711</v>
      </c>
      <c r="B353" s="666" t="s">
        <v>144</v>
      </c>
      <c r="C353" s="667" t="s">
        <v>712</v>
      </c>
      <c r="D353" s="651">
        <v>1086314.8356661906</v>
      </c>
    </row>
    <row r="354" spans="1:4" ht="16.5" thickTop="1" thickBot="1">
      <c r="A354" s="666" t="s">
        <v>707</v>
      </c>
      <c r="B354" s="666" t="s">
        <v>144</v>
      </c>
      <c r="C354" s="667" t="s">
        <v>2336</v>
      </c>
      <c r="D354" s="651">
        <v>6222.4908117009491</v>
      </c>
    </row>
    <row r="355" spans="1:4" ht="16.5" thickTop="1" thickBot="1">
      <c r="A355" s="666" t="s">
        <v>706</v>
      </c>
      <c r="B355" s="666" t="s">
        <v>144</v>
      </c>
      <c r="C355" s="667" t="s">
        <v>1930</v>
      </c>
      <c r="D355" s="651">
        <v>8478.703307454387</v>
      </c>
    </row>
    <row r="356" spans="1:4" ht="16.5" thickTop="1" thickBot="1">
      <c r="A356" s="666" t="s">
        <v>716</v>
      </c>
      <c r="B356" s="666" t="s">
        <v>144</v>
      </c>
      <c r="C356" s="667" t="s">
        <v>717</v>
      </c>
      <c r="D356" s="651">
        <v>51366.885481196063</v>
      </c>
    </row>
    <row r="357" spans="1:4" ht="16.5" thickTop="1" thickBot="1">
      <c r="A357" s="666" t="s">
        <v>714</v>
      </c>
      <c r="B357" s="666" t="s">
        <v>144</v>
      </c>
      <c r="C357" s="667" t="s">
        <v>2337</v>
      </c>
      <c r="D357" s="651">
        <v>447206.83334727131</v>
      </c>
    </row>
    <row r="358" spans="1:4" ht="16.5" thickTop="1" thickBot="1">
      <c r="A358" s="666" t="s">
        <v>715</v>
      </c>
      <c r="B358" s="666" t="s">
        <v>144</v>
      </c>
      <c r="C358" s="667" t="s">
        <v>2338</v>
      </c>
      <c r="D358" s="651">
        <v>417831.30478152918</v>
      </c>
    </row>
    <row r="359" spans="1:4" ht="16.5" thickTop="1" thickBot="1">
      <c r="A359" s="666" t="s">
        <v>718</v>
      </c>
      <c r="B359" s="666" t="s">
        <v>144</v>
      </c>
      <c r="C359" s="667" t="s">
        <v>719</v>
      </c>
      <c r="D359" s="651">
        <v>111093.84404933566</v>
      </c>
    </row>
    <row r="360" spans="1:4" ht="16.5" thickTop="1" thickBot="1">
      <c r="A360" s="666" t="s">
        <v>720</v>
      </c>
      <c r="B360" s="666" t="s">
        <v>144</v>
      </c>
      <c r="C360" s="667" t="s">
        <v>721</v>
      </c>
      <c r="D360" s="651">
        <v>136426.99189351959</v>
      </c>
    </row>
    <row r="361" spans="1:4" ht="16.5" thickTop="1" thickBot="1">
      <c r="A361" s="666" t="s">
        <v>722</v>
      </c>
      <c r="B361" s="666" t="s">
        <v>144</v>
      </c>
      <c r="C361" s="667" t="s">
        <v>723</v>
      </c>
      <c r="D361" s="651">
        <v>157716.63986312159</v>
      </c>
    </row>
    <row r="362" spans="1:4" ht="16.5" thickTop="1" thickBot="1">
      <c r="A362" s="666" t="s">
        <v>724</v>
      </c>
      <c r="B362" s="666" t="s">
        <v>144</v>
      </c>
      <c r="C362" s="667" t="s">
        <v>725</v>
      </c>
      <c r="D362" s="651">
        <v>191013.68062386379</v>
      </c>
    </row>
    <row r="363" spans="1:4" ht="16.5" thickTop="1" thickBot="1">
      <c r="A363" s="666" t="s">
        <v>726</v>
      </c>
      <c r="B363" s="666" t="s">
        <v>144</v>
      </c>
      <c r="C363" s="667" t="s">
        <v>2339</v>
      </c>
      <c r="D363" s="651">
        <v>203547.07533613697</v>
      </c>
    </row>
    <row r="364" spans="1:4" ht="16.5" thickTop="1" thickBot="1">
      <c r="A364" s="666" t="s">
        <v>738</v>
      </c>
      <c r="B364" s="666" t="s">
        <v>144</v>
      </c>
      <c r="C364" s="667" t="s">
        <v>2340</v>
      </c>
      <c r="D364" s="651">
        <v>199281.98316286498</v>
      </c>
    </row>
    <row r="365" spans="1:4" ht="16.5" thickTop="1" thickBot="1">
      <c r="A365" s="666" t="s">
        <v>727</v>
      </c>
      <c r="B365" s="666" t="s">
        <v>144</v>
      </c>
      <c r="C365" s="667" t="s">
        <v>728</v>
      </c>
      <c r="D365" s="651">
        <v>96926.485922479129</v>
      </c>
    </row>
    <row r="366" spans="1:4" ht="16.5" thickTop="1" thickBot="1">
      <c r="A366" s="666" t="s">
        <v>729</v>
      </c>
      <c r="B366" s="666" t="s">
        <v>144</v>
      </c>
      <c r="C366" s="667" t="s">
        <v>1932</v>
      </c>
      <c r="D366" s="651">
        <v>88801.43497050993</v>
      </c>
    </row>
    <row r="367" spans="1:4" ht="16.5" thickTop="1" thickBot="1">
      <c r="A367" s="666" t="s">
        <v>730</v>
      </c>
      <c r="B367" s="666" t="s">
        <v>92</v>
      </c>
      <c r="C367" s="667" t="s">
        <v>2341</v>
      </c>
      <c r="D367" s="651">
        <v>52552.068533280821</v>
      </c>
    </row>
    <row r="368" spans="1:4" ht="16.5" thickTop="1" thickBot="1">
      <c r="A368" s="666" t="s">
        <v>732</v>
      </c>
      <c r="B368" s="666" t="s">
        <v>92</v>
      </c>
      <c r="C368" s="667" t="s">
        <v>733</v>
      </c>
      <c r="D368" s="651">
        <v>2702.7545522046389</v>
      </c>
    </row>
    <row r="369" spans="1:4" ht="16.5" thickTop="1" thickBot="1">
      <c r="A369" s="666" t="s">
        <v>731</v>
      </c>
      <c r="B369" s="666" t="s">
        <v>92</v>
      </c>
      <c r="C369" s="667" t="s">
        <v>2342</v>
      </c>
      <c r="D369" s="651">
        <v>926.65870361301893</v>
      </c>
    </row>
    <row r="370" spans="1:4" ht="16.5" thickTop="1" thickBot="1">
      <c r="A370" s="666" t="s">
        <v>734</v>
      </c>
      <c r="B370" s="666" t="s">
        <v>92</v>
      </c>
      <c r="C370" s="667" t="s">
        <v>735</v>
      </c>
      <c r="D370" s="651">
        <v>59779.558760252905</v>
      </c>
    </row>
    <row r="371" spans="1:4" ht="16.5" thickTop="1" thickBot="1">
      <c r="A371" s="666" t="s">
        <v>741</v>
      </c>
      <c r="B371" s="666" t="s">
        <v>92</v>
      </c>
      <c r="C371" s="667" t="s">
        <v>1934</v>
      </c>
      <c r="D371" s="651">
        <v>52400.982875083049</v>
      </c>
    </row>
    <row r="372" spans="1:4" ht="16.5" thickTop="1" thickBot="1">
      <c r="A372" s="666" t="s">
        <v>739</v>
      </c>
      <c r="B372" s="666" t="s">
        <v>377</v>
      </c>
      <c r="C372" s="667" t="s">
        <v>740</v>
      </c>
      <c r="D372" s="651">
        <v>4713.4341699180277</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9"/>
      <c r="B5" s="100"/>
      <c r="C5" s="101"/>
      <c r="D5" s="187"/>
    </row>
    <row r="6" spans="1:5" ht="30" customHeight="1" thickTop="1" thickBot="1">
      <c r="A6" s="200" t="s">
        <v>1266</v>
      </c>
      <c r="B6" s="100" t="s">
        <v>339</v>
      </c>
      <c r="C6" s="102" t="s">
        <v>2026</v>
      </c>
      <c r="D6" s="654">
        <v>1151.5493309248213</v>
      </c>
    </row>
    <row r="7" spans="1:5" ht="30" customHeight="1" thickTop="1" thickBot="1">
      <c r="A7" s="200" t="s">
        <v>1352</v>
      </c>
      <c r="B7" s="100" t="s">
        <v>339</v>
      </c>
      <c r="C7" s="102" t="s">
        <v>2025</v>
      </c>
      <c r="D7" s="654">
        <v>1151.5493309248213</v>
      </c>
      <c r="E7" s="103"/>
    </row>
    <row r="8" spans="1:5" ht="30" customHeight="1" thickTop="1" thickBot="1">
      <c r="A8" s="200" t="s">
        <v>1364</v>
      </c>
      <c r="B8" s="100" t="s">
        <v>339</v>
      </c>
      <c r="C8" s="102" t="s">
        <v>2027</v>
      </c>
      <c r="D8" s="654">
        <v>1151.5493309248213</v>
      </c>
    </row>
    <row r="9" spans="1:5" ht="30" customHeight="1" thickTop="1" thickBot="1">
      <c r="A9" s="200" t="s">
        <v>1225</v>
      </c>
      <c r="B9" s="100" t="s">
        <v>1223</v>
      </c>
      <c r="C9" s="102" t="s">
        <v>1226</v>
      </c>
      <c r="D9" s="654">
        <v>1151.5493309248213</v>
      </c>
    </row>
    <row r="10" spans="1:5" ht="30" customHeight="1" thickTop="1" thickBot="1">
      <c r="A10" s="200" t="s">
        <v>1388</v>
      </c>
      <c r="B10" s="100" t="s">
        <v>339</v>
      </c>
      <c r="C10" s="102" t="s">
        <v>1389</v>
      </c>
      <c r="D10" s="654">
        <v>1151.5493309248213</v>
      </c>
    </row>
    <row r="11" spans="1:5" ht="30" customHeight="1" thickTop="1" thickBot="1">
      <c r="A11" s="200" t="s">
        <v>1329</v>
      </c>
      <c r="B11" s="100" t="s">
        <v>339</v>
      </c>
      <c r="C11" s="102" t="s">
        <v>1330</v>
      </c>
      <c r="D11" s="654">
        <v>1151.5493309248213</v>
      </c>
    </row>
    <row r="12" spans="1:5" ht="30" customHeight="1" thickTop="1" thickBot="1">
      <c r="A12" s="200" t="s">
        <v>1331</v>
      </c>
      <c r="B12" s="100" t="s">
        <v>339</v>
      </c>
      <c r="C12" s="102" t="s">
        <v>1332</v>
      </c>
      <c r="D12" s="654">
        <v>1151.5493309248213</v>
      </c>
    </row>
    <row r="13" spans="1:5" ht="30" customHeight="1" thickTop="1" thickBot="1">
      <c r="A13" s="200" t="s">
        <v>1333</v>
      </c>
      <c r="B13" s="100" t="s">
        <v>339</v>
      </c>
      <c r="C13" s="102" t="s">
        <v>1334</v>
      </c>
      <c r="D13" s="654">
        <v>1151.5493309248213</v>
      </c>
    </row>
    <row r="14" spans="1:5" ht="30" customHeight="1" thickTop="1" thickBot="1">
      <c r="A14" s="200" t="s">
        <v>1335</v>
      </c>
      <c r="B14" s="100" t="s">
        <v>339</v>
      </c>
      <c r="C14" s="102" t="s">
        <v>1336</v>
      </c>
      <c r="D14" s="654">
        <v>1151.5493309248213</v>
      </c>
    </row>
    <row r="15" spans="1:5" ht="30" customHeight="1" thickTop="1" thickBot="1">
      <c r="A15" s="200" t="s">
        <v>1317</v>
      </c>
      <c r="B15" s="100" t="s">
        <v>339</v>
      </c>
      <c r="C15" s="102" t="s">
        <v>1860</v>
      </c>
      <c r="D15" s="654">
        <v>1151.5493309248213</v>
      </c>
    </row>
    <row r="16" spans="1:5" ht="30" customHeight="1" thickTop="1" thickBot="1">
      <c r="A16" s="200" t="s">
        <v>1227</v>
      </c>
      <c r="B16" s="100" t="s">
        <v>339</v>
      </c>
      <c r="C16" s="102" t="s">
        <v>1228</v>
      </c>
      <c r="D16" s="654">
        <v>1151.5493309248213</v>
      </c>
    </row>
    <row r="17" spans="1:4" ht="30" customHeight="1" thickTop="1" thickBot="1">
      <c r="A17" s="200" t="s">
        <v>1229</v>
      </c>
      <c r="B17" s="100" t="s">
        <v>339</v>
      </c>
      <c r="C17" s="102" t="s">
        <v>1230</v>
      </c>
      <c r="D17" s="654">
        <v>1151.5493309248213</v>
      </c>
    </row>
    <row r="18" spans="1:4" ht="30" customHeight="1" thickTop="1" thickBot="1">
      <c r="A18" s="200" t="s">
        <v>1231</v>
      </c>
      <c r="B18" s="100" t="s">
        <v>339</v>
      </c>
      <c r="C18" s="102" t="s">
        <v>1232</v>
      </c>
      <c r="D18" s="654">
        <v>1151.5493309248213</v>
      </c>
    </row>
    <row r="19" spans="1:4" ht="30" customHeight="1" thickTop="1" thickBot="1">
      <c r="A19" s="200" t="s">
        <v>1235</v>
      </c>
      <c r="B19" s="100" t="s">
        <v>339</v>
      </c>
      <c r="C19" s="102" t="s">
        <v>1236</v>
      </c>
      <c r="D19" s="654">
        <v>1151.5493309248213</v>
      </c>
    </row>
    <row r="20" spans="1:4" ht="30" customHeight="1" thickTop="1" thickBot="1">
      <c r="A20" s="200" t="s">
        <v>1407</v>
      </c>
      <c r="B20" s="100" t="s">
        <v>339</v>
      </c>
      <c r="C20" s="102" t="s">
        <v>1869</v>
      </c>
      <c r="D20" s="654">
        <v>1151.5493309248213</v>
      </c>
    </row>
    <row r="21" spans="1:4" ht="30" customHeight="1" thickTop="1" thickBot="1">
      <c r="A21" s="200" t="s">
        <v>1239</v>
      </c>
      <c r="B21" s="100" t="s">
        <v>339</v>
      </c>
      <c r="C21" s="102" t="s">
        <v>1240</v>
      </c>
      <c r="D21" s="654">
        <v>1151.5493309248213</v>
      </c>
    </row>
    <row r="22" spans="1:4" ht="30" customHeight="1" thickTop="1" thickBot="1">
      <c r="A22" s="200" t="s">
        <v>1390</v>
      </c>
      <c r="B22" s="100" t="s">
        <v>339</v>
      </c>
      <c r="C22" s="102" t="s">
        <v>1391</v>
      </c>
      <c r="D22" s="654">
        <v>1317.6778634327925</v>
      </c>
    </row>
    <row r="23" spans="1:4" ht="30" customHeight="1" thickTop="1" thickBot="1">
      <c r="A23" s="200" t="s">
        <v>1247</v>
      </c>
      <c r="B23" s="100" t="s">
        <v>339</v>
      </c>
      <c r="C23" s="102" t="s">
        <v>1248</v>
      </c>
      <c r="D23" s="654">
        <v>1313.5504464760729</v>
      </c>
    </row>
    <row r="24" spans="1:4" ht="30" customHeight="1" thickTop="1" thickBot="1">
      <c r="A24" s="200" t="s">
        <v>1269</v>
      </c>
      <c r="B24" s="100" t="s">
        <v>339</v>
      </c>
      <c r="C24" s="102" t="s">
        <v>1270</v>
      </c>
      <c r="D24" s="654">
        <v>1151.5493309248213</v>
      </c>
    </row>
    <row r="25" spans="1:4" ht="30" customHeight="1" thickTop="1" thickBot="1">
      <c r="A25" s="200" t="s">
        <v>1241</v>
      </c>
      <c r="B25" s="100" t="s">
        <v>339</v>
      </c>
      <c r="C25" s="102" t="s">
        <v>1242</v>
      </c>
      <c r="D25" s="654">
        <v>1151.5493309248213</v>
      </c>
    </row>
    <row r="26" spans="1:4" ht="30" customHeight="1" thickTop="1" thickBot="1">
      <c r="A26" s="200" t="s">
        <v>1246</v>
      </c>
      <c r="B26" s="100" t="s">
        <v>339</v>
      </c>
      <c r="C26" s="102" t="s">
        <v>1242</v>
      </c>
      <c r="D26" s="654">
        <v>1151.5493309248213</v>
      </c>
    </row>
    <row r="27" spans="1:4" ht="30" customHeight="1" thickTop="1" thickBot="1">
      <c r="A27" s="200" t="s">
        <v>1303</v>
      </c>
      <c r="B27" s="100" t="s">
        <v>339</v>
      </c>
      <c r="C27" s="102" t="s">
        <v>1304</v>
      </c>
      <c r="D27" s="654">
        <v>1151.5493309248213</v>
      </c>
    </row>
    <row r="28" spans="1:4" ht="30" customHeight="1" thickTop="1" thickBot="1">
      <c r="A28" s="200" t="s">
        <v>1249</v>
      </c>
      <c r="B28" s="100" t="s">
        <v>339</v>
      </c>
      <c r="C28" s="102" t="s">
        <v>1250</v>
      </c>
      <c r="D28" s="654">
        <v>1151.5493309248213</v>
      </c>
    </row>
    <row r="29" spans="1:4" ht="30" customHeight="1" thickTop="1" thickBot="1">
      <c r="A29" s="200" t="s">
        <v>1254</v>
      </c>
      <c r="B29" s="100" t="s">
        <v>339</v>
      </c>
      <c r="C29" s="102" t="s">
        <v>1255</v>
      </c>
      <c r="D29" s="654">
        <v>1151.5493309248213</v>
      </c>
    </row>
    <row r="30" spans="1:4" ht="30" customHeight="1" thickTop="1" thickBot="1">
      <c r="A30" s="200" t="s">
        <v>1252</v>
      </c>
      <c r="B30" s="100" t="s">
        <v>339</v>
      </c>
      <c r="C30" s="102" t="s">
        <v>1253</v>
      </c>
      <c r="D30" s="654">
        <v>1151.5493309248213</v>
      </c>
    </row>
    <row r="31" spans="1:4" ht="30" customHeight="1" thickTop="1" thickBot="1">
      <c r="A31" s="200" t="s">
        <v>1267</v>
      </c>
      <c r="B31" s="100" t="s">
        <v>339</v>
      </c>
      <c r="C31" s="102" t="s">
        <v>1268</v>
      </c>
      <c r="D31" s="654">
        <v>1151.5493309248213</v>
      </c>
    </row>
    <row r="32" spans="1:4" ht="30" customHeight="1" thickTop="1" thickBot="1">
      <c r="A32" s="200" t="s">
        <v>1256</v>
      </c>
      <c r="B32" s="100" t="s">
        <v>339</v>
      </c>
      <c r="C32" s="102" t="s">
        <v>1257</v>
      </c>
      <c r="D32" s="654">
        <v>1151.5493309248213</v>
      </c>
    </row>
    <row r="33" spans="1:4" ht="30" customHeight="1" thickTop="1" thickBot="1">
      <c r="A33" s="200" t="s">
        <v>1272</v>
      </c>
      <c r="B33" s="100" t="s">
        <v>339</v>
      </c>
      <c r="C33" s="102" t="s">
        <v>1257</v>
      </c>
      <c r="D33" s="654">
        <v>1151.5493309248213</v>
      </c>
    </row>
    <row r="34" spans="1:4" ht="30" customHeight="1" thickTop="1" thickBot="1">
      <c r="A34" s="200" t="s">
        <v>1273</v>
      </c>
      <c r="B34" s="100" t="s">
        <v>339</v>
      </c>
      <c r="C34" s="102" t="s">
        <v>1274</v>
      </c>
      <c r="D34" s="654">
        <v>1151.5493309248213</v>
      </c>
    </row>
    <row r="35" spans="1:4" ht="30" customHeight="1" thickTop="1" thickBot="1">
      <c r="A35" s="200" t="s">
        <v>1323</v>
      </c>
      <c r="B35" s="100" t="s">
        <v>339</v>
      </c>
      <c r="C35" s="102" t="s">
        <v>1864</v>
      </c>
      <c r="D35" s="654">
        <v>1151.5493309248213</v>
      </c>
    </row>
    <row r="36" spans="1:4" ht="30" customHeight="1" thickTop="1" thickBot="1">
      <c r="A36" s="200" t="s">
        <v>1404</v>
      </c>
      <c r="B36" s="100" t="s">
        <v>339</v>
      </c>
      <c r="C36" s="102" t="s">
        <v>1405</v>
      </c>
      <c r="D36" s="654">
        <v>1151.5493309248213</v>
      </c>
    </row>
    <row r="37" spans="1:4" ht="30" customHeight="1" thickTop="1" thickBot="1">
      <c r="A37" s="200" t="s">
        <v>1385</v>
      </c>
      <c r="B37" s="100" t="s">
        <v>339</v>
      </c>
      <c r="C37" s="102" t="s">
        <v>1386</v>
      </c>
      <c r="D37" s="654">
        <v>1151.5493309248213</v>
      </c>
    </row>
    <row r="38" spans="1:4" ht="30" customHeight="1" thickTop="1" thickBot="1">
      <c r="A38" s="200" t="s">
        <v>1264</v>
      </c>
      <c r="B38" s="100" t="s">
        <v>339</v>
      </c>
      <c r="C38" s="102" t="s">
        <v>1265</v>
      </c>
      <c r="D38" s="654">
        <v>1151.5493309248213</v>
      </c>
    </row>
    <row r="39" spans="1:4" ht="30" customHeight="1" thickTop="1" thickBot="1">
      <c r="A39" s="200" t="s">
        <v>1221</v>
      </c>
      <c r="B39" s="100" t="s">
        <v>1223</v>
      </c>
      <c r="C39" s="102" t="s">
        <v>1280</v>
      </c>
      <c r="D39" s="654">
        <v>1151.5493309248213</v>
      </c>
    </row>
    <row r="40" spans="1:4" ht="30" customHeight="1" thickTop="1" thickBot="1">
      <c r="A40" s="200" t="s">
        <v>1261</v>
      </c>
      <c r="B40" s="100" t="s">
        <v>339</v>
      </c>
      <c r="C40" s="102" t="s">
        <v>1262</v>
      </c>
      <c r="D40" s="654">
        <v>1151.5493309248213</v>
      </c>
    </row>
    <row r="41" spans="1:4" ht="30" customHeight="1" thickTop="1" thickBot="1">
      <c r="A41" s="200" t="s">
        <v>1259</v>
      </c>
      <c r="B41" s="100" t="s">
        <v>339</v>
      </c>
      <c r="C41" s="102" t="s">
        <v>1260</v>
      </c>
      <c r="D41" s="654">
        <v>1151.5493309248213</v>
      </c>
    </row>
    <row r="42" spans="1:4" ht="30" customHeight="1" thickTop="1" thickBot="1">
      <c r="A42" s="200" t="s">
        <v>1392</v>
      </c>
      <c r="B42" s="100" t="s">
        <v>339</v>
      </c>
      <c r="C42" s="102" t="s">
        <v>1260</v>
      </c>
      <c r="D42" s="654">
        <v>1151.5493309248213</v>
      </c>
    </row>
    <row r="43" spans="1:4" ht="30" customHeight="1" thickTop="1" thickBot="1">
      <c r="A43" s="200" t="s">
        <v>1233</v>
      </c>
      <c r="B43" s="100" t="s">
        <v>339</v>
      </c>
      <c r="C43" s="102" t="s">
        <v>1234</v>
      </c>
      <c r="D43" s="654">
        <v>1151.5493309248213</v>
      </c>
    </row>
    <row r="44" spans="1:4" ht="30" customHeight="1" thickTop="1" thickBot="1">
      <c r="A44" s="200" t="s">
        <v>1387</v>
      </c>
      <c r="B44" s="100" t="s">
        <v>339</v>
      </c>
      <c r="C44" s="102" t="s">
        <v>1234</v>
      </c>
      <c r="D44" s="654">
        <v>1151.5493309248213</v>
      </c>
    </row>
    <row r="45" spans="1:4" ht="30" customHeight="1" thickTop="1" thickBot="1">
      <c r="A45" s="200" t="s">
        <v>1278</v>
      </c>
      <c r="B45" s="100" t="s">
        <v>339</v>
      </c>
      <c r="C45" s="102" t="s">
        <v>1279</v>
      </c>
      <c r="D45" s="654">
        <v>1151.5493309248213</v>
      </c>
    </row>
    <row r="46" spans="1:4" ht="30" customHeight="1" thickTop="1" thickBot="1">
      <c r="A46" s="200" t="s">
        <v>1287</v>
      </c>
      <c r="B46" s="100" t="s">
        <v>339</v>
      </c>
      <c r="C46" s="102" t="s">
        <v>1288</v>
      </c>
      <c r="D46" s="654">
        <v>1151.5493309248213</v>
      </c>
    </row>
    <row r="47" spans="1:4" ht="30" customHeight="1" thickTop="1" thickBot="1">
      <c r="A47" s="200" t="s">
        <v>1291</v>
      </c>
      <c r="B47" s="100" t="s">
        <v>339</v>
      </c>
      <c r="C47" s="102" t="s">
        <v>1292</v>
      </c>
      <c r="D47" s="654">
        <v>1151.5493309248213</v>
      </c>
    </row>
    <row r="48" spans="1:4" ht="30" customHeight="1" thickTop="1" thickBot="1">
      <c r="A48" s="200" t="s">
        <v>1283</v>
      </c>
      <c r="B48" s="100" t="s">
        <v>1223</v>
      </c>
      <c r="C48" s="102" t="s">
        <v>1284</v>
      </c>
      <c r="D48" s="654">
        <v>1151.5493309248213</v>
      </c>
    </row>
    <row r="49" spans="1:4" ht="30" customHeight="1" thickTop="1" thickBot="1">
      <c r="A49" s="200" t="s">
        <v>1281</v>
      </c>
      <c r="B49" s="100" t="s">
        <v>339</v>
      </c>
      <c r="C49" s="102" t="s">
        <v>1282</v>
      </c>
      <c r="D49" s="654">
        <v>1151.5493309248213</v>
      </c>
    </row>
    <row r="50" spans="1:4" ht="30" customHeight="1" thickTop="1" thickBot="1">
      <c r="A50" s="200" t="s">
        <v>1285</v>
      </c>
      <c r="B50" s="100" t="s">
        <v>339</v>
      </c>
      <c r="C50" s="102" t="s">
        <v>1286</v>
      </c>
      <c r="D50" s="654">
        <v>1151.5493309248213</v>
      </c>
    </row>
    <row r="51" spans="1:4" ht="30" customHeight="1" thickTop="1" thickBot="1">
      <c r="A51" s="200" t="s">
        <v>1314</v>
      </c>
      <c r="B51" s="100" t="s">
        <v>1306</v>
      </c>
      <c r="C51" s="102" t="s">
        <v>1315</v>
      </c>
      <c r="D51" s="654">
        <v>1151.5493309248213</v>
      </c>
    </row>
    <row r="52" spans="1:4" ht="30" customHeight="1" thickTop="1" thickBot="1">
      <c r="A52" s="200" t="s">
        <v>1316</v>
      </c>
      <c r="B52" s="100" t="s">
        <v>1306</v>
      </c>
      <c r="C52" s="102" t="s">
        <v>1315</v>
      </c>
      <c r="D52" s="654">
        <v>1151.5493309248213</v>
      </c>
    </row>
    <row r="53" spans="1:4" ht="30" customHeight="1" thickTop="1" thickBot="1">
      <c r="A53" s="200" t="s">
        <v>1289</v>
      </c>
      <c r="B53" s="100" t="s">
        <v>339</v>
      </c>
      <c r="C53" s="102" t="s">
        <v>1290</v>
      </c>
      <c r="D53" s="654">
        <v>1151.5493309248213</v>
      </c>
    </row>
    <row r="54" spans="1:4" ht="30" customHeight="1" thickTop="1" thickBot="1">
      <c r="A54" s="200" t="s">
        <v>1293</v>
      </c>
      <c r="B54" s="100" t="s">
        <v>339</v>
      </c>
      <c r="C54" s="102" t="s">
        <v>1294</v>
      </c>
      <c r="D54" s="654">
        <v>1151.5493309248213</v>
      </c>
    </row>
    <row r="55" spans="1:4" ht="30" customHeight="1" thickTop="1" thickBot="1">
      <c r="A55" s="200" t="s">
        <v>1378</v>
      </c>
      <c r="B55" s="100" t="s">
        <v>339</v>
      </c>
      <c r="C55" s="102" t="s">
        <v>2029</v>
      </c>
      <c r="D55" s="654">
        <v>1151.5493309248213</v>
      </c>
    </row>
    <row r="56" spans="1:4" ht="30" customHeight="1" thickTop="1" thickBot="1">
      <c r="A56" s="200" t="s">
        <v>1379</v>
      </c>
      <c r="B56" s="100" t="s">
        <v>339</v>
      </c>
      <c r="C56" s="102" t="s">
        <v>2030</v>
      </c>
      <c r="D56" s="654">
        <v>1151.5493309248213</v>
      </c>
    </row>
    <row r="57" spans="1:4" ht="30" customHeight="1" thickTop="1" thickBot="1">
      <c r="A57" s="200" t="s">
        <v>1380</v>
      </c>
      <c r="B57" s="100" t="s">
        <v>339</v>
      </c>
      <c r="C57" s="102" t="s">
        <v>2031</v>
      </c>
      <c r="D57" s="654">
        <v>1151.5493309248213</v>
      </c>
    </row>
    <row r="58" spans="1:4" ht="30" customHeight="1" thickTop="1" thickBot="1">
      <c r="A58" s="200" t="s">
        <v>1357</v>
      </c>
      <c r="B58" s="100" t="s">
        <v>339</v>
      </c>
      <c r="C58" s="102" t="s">
        <v>1867</v>
      </c>
      <c r="D58" s="654">
        <v>1151.5493309248213</v>
      </c>
    </row>
    <row r="59" spans="1:4" ht="30" customHeight="1" thickTop="1" thickBot="1">
      <c r="A59" s="200" t="s">
        <v>1295</v>
      </c>
      <c r="B59" s="100" t="s">
        <v>339</v>
      </c>
      <c r="C59" s="102" t="s">
        <v>1296</v>
      </c>
      <c r="D59" s="654">
        <v>1151.5493309248213</v>
      </c>
    </row>
    <row r="60" spans="1:4" ht="30" customHeight="1" thickTop="1" thickBot="1">
      <c r="A60" s="200" t="s">
        <v>1376</v>
      </c>
      <c r="B60" s="100" t="s">
        <v>339</v>
      </c>
      <c r="C60" s="102" t="s">
        <v>1377</v>
      </c>
      <c r="D60" s="654">
        <v>1151.5493309248213</v>
      </c>
    </row>
    <row r="61" spans="1:4" ht="30" customHeight="1" thickTop="1" thickBot="1">
      <c r="A61" s="200" t="s">
        <v>1362</v>
      </c>
      <c r="B61" s="100" t="s">
        <v>339</v>
      </c>
      <c r="C61" s="102" t="s">
        <v>1363</v>
      </c>
      <c r="D61" s="654">
        <v>1151.5493309248213</v>
      </c>
    </row>
    <row r="62" spans="1:4" ht="30" customHeight="1" thickTop="1" thickBot="1">
      <c r="A62" s="200" t="s">
        <v>1369</v>
      </c>
      <c r="B62" s="100" t="s">
        <v>339</v>
      </c>
      <c r="C62" s="102" t="s">
        <v>1370</v>
      </c>
      <c r="D62" s="654">
        <v>1151.5493309248213</v>
      </c>
    </row>
    <row r="63" spans="1:4" ht="30" customHeight="1" thickTop="1" thickBot="1">
      <c r="A63" s="200" t="s">
        <v>1373</v>
      </c>
      <c r="B63" s="100" t="s">
        <v>339</v>
      </c>
      <c r="C63" s="102" t="s">
        <v>1374</v>
      </c>
      <c r="D63" s="654">
        <v>1151.5493309248213</v>
      </c>
    </row>
    <row r="64" spans="1:4" ht="30" customHeight="1" thickTop="1" thickBot="1">
      <c r="A64" s="200" t="s">
        <v>1360</v>
      </c>
      <c r="B64" s="100" t="s">
        <v>339</v>
      </c>
      <c r="C64" s="102" t="s">
        <v>1361</v>
      </c>
      <c r="D64" s="654">
        <v>1151.5493309248213</v>
      </c>
    </row>
    <row r="65" spans="1:4" ht="30" customHeight="1" thickTop="1" thickBot="1">
      <c r="A65" s="200" t="s">
        <v>1297</v>
      </c>
      <c r="B65" s="100" t="s">
        <v>339</v>
      </c>
      <c r="C65" s="102" t="s">
        <v>1298</v>
      </c>
      <c r="D65" s="654">
        <v>1151.5493309248213</v>
      </c>
    </row>
    <row r="66" spans="1:4" ht="30" customHeight="1" thickTop="1" thickBot="1">
      <c r="A66" s="200" t="s">
        <v>1367</v>
      </c>
      <c r="B66" s="100" t="s">
        <v>339</v>
      </c>
      <c r="C66" s="102" t="s">
        <v>1368</v>
      </c>
      <c r="D66" s="654">
        <v>1151.5493309248213</v>
      </c>
    </row>
    <row r="67" spans="1:4" ht="30" customHeight="1" thickTop="1" thickBot="1">
      <c r="A67" s="200" t="s">
        <v>1371</v>
      </c>
      <c r="B67" s="100" t="s">
        <v>339</v>
      </c>
      <c r="C67" s="102" t="s">
        <v>1372</v>
      </c>
      <c r="D67" s="654">
        <v>1151.5493309248213</v>
      </c>
    </row>
    <row r="68" spans="1:4" ht="30" customHeight="1" thickTop="1" thickBot="1">
      <c r="A68" s="200" t="s">
        <v>1343</v>
      </c>
      <c r="B68" s="100" t="s">
        <v>339</v>
      </c>
      <c r="C68" s="102" t="s">
        <v>1344</v>
      </c>
      <c r="D68" s="654">
        <v>1151.5493309248213</v>
      </c>
    </row>
    <row r="69" spans="1:4" ht="30" customHeight="1" thickTop="1" thickBot="1">
      <c r="A69" s="200" t="s">
        <v>1383</v>
      </c>
      <c r="B69" s="100" t="s">
        <v>339</v>
      </c>
      <c r="C69" s="102" t="s">
        <v>2033</v>
      </c>
      <c r="D69" s="654">
        <v>1151.5493309248213</v>
      </c>
    </row>
    <row r="70" spans="1:4" ht="30" customHeight="1" thickTop="1" thickBot="1">
      <c r="A70" s="200" t="s">
        <v>1384</v>
      </c>
      <c r="B70" s="100" t="s">
        <v>339</v>
      </c>
      <c r="C70" s="102" t="s">
        <v>2034</v>
      </c>
      <c r="D70" s="654">
        <v>1151.5493309248213</v>
      </c>
    </row>
    <row r="71" spans="1:4" ht="30" customHeight="1" thickTop="1" thickBot="1">
      <c r="A71" s="200" t="s">
        <v>1381</v>
      </c>
      <c r="B71" s="100" t="s">
        <v>339</v>
      </c>
      <c r="C71" s="102" t="s">
        <v>2035</v>
      </c>
      <c r="D71" s="654">
        <v>1151.5493309248213</v>
      </c>
    </row>
    <row r="72" spans="1:4" ht="30" customHeight="1" thickTop="1" thickBot="1">
      <c r="A72" s="200" t="s">
        <v>1382</v>
      </c>
      <c r="B72" s="100" t="s">
        <v>339</v>
      </c>
      <c r="C72" s="102" t="s">
        <v>2036</v>
      </c>
      <c r="D72" s="654">
        <v>1151.5493309248213</v>
      </c>
    </row>
    <row r="73" spans="1:4" ht="30" customHeight="1" thickTop="1" thickBot="1">
      <c r="A73" s="200" t="s">
        <v>1350</v>
      </c>
      <c r="B73" s="100" t="s">
        <v>339</v>
      </c>
      <c r="C73" s="102" t="s">
        <v>1351</v>
      </c>
      <c r="D73" s="654">
        <v>1151.5493309248213</v>
      </c>
    </row>
    <row r="74" spans="1:4" ht="30" customHeight="1" thickTop="1" thickBot="1">
      <c r="A74" s="200" t="s">
        <v>1349</v>
      </c>
      <c r="B74" s="100" t="s">
        <v>339</v>
      </c>
      <c r="C74" s="102" t="s">
        <v>1866</v>
      </c>
      <c r="D74" s="654">
        <v>1151.5493309248213</v>
      </c>
    </row>
    <row r="75" spans="1:4" ht="30" customHeight="1" thickTop="1" thickBot="1">
      <c r="A75" s="200" t="s">
        <v>1347</v>
      </c>
      <c r="B75" s="100" t="s">
        <v>339</v>
      </c>
      <c r="C75" s="102" t="s">
        <v>1348</v>
      </c>
      <c r="D75" s="654">
        <v>1151.5493309248213</v>
      </c>
    </row>
    <row r="76" spans="1:4" ht="30" customHeight="1" thickTop="1" thickBot="1">
      <c r="A76" s="200" t="s">
        <v>1375</v>
      </c>
      <c r="B76" s="100" t="s">
        <v>339</v>
      </c>
      <c r="C76" s="102" t="s">
        <v>2028</v>
      </c>
      <c r="D76" s="654">
        <v>1151.5493309248213</v>
      </c>
    </row>
    <row r="77" spans="1:4" ht="30" customHeight="1" thickTop="1" thickBot="1">
      <c r="A77" s="200" t="s">
        <v>1353</v>
      </c>
      <c r="B77" s="100" t="s">
        <v>339</v>
      </c>
      <c r="C77" s="102" t="s">
        <v>1354</v>
      </c>
      <c r="D77" s="654">
        <v>1151.5493309248213</v>
      </c>
    </row>
    <row r="78" spans="1:4" ht="30" customHeight="1" thickTop="1" thickBot="1">
      <c r="A78" s="200" t="s">
        <v>1355</v>
      </c>
      <c r="B78" s="100" t="s">
        <v>339</v>
      </c>
      <c r="C78" s="102" t="s">
        <v>1356</v>
      </c>
      <c r="D78" s="654">
        <v>1151.5493309248213</v>
      </c>
    </row>
    <row r="79" spans="1:4" ht="30" customHeight="1" thickTop="1" thickBot="1">
      <c r="A79" s="200" t="s">
        <v>1358</v>
      </c>
      <c r="B79" s="100" t="s">
        <v>339</v>
      </c>
      <c r="C79" s="102" t="s">
        <v>1359</v>
      </c>
      <c r="D79" s="654">
        <v>1151.5493309248213</v>
      </c>
    </row>
    <row r="80" spans="1:4" ht="30" customHeight="1" thickTop="1" thickBot="1">
      <c r="A80" s="200" t="s">
        <v>1337</v>
      </c>
      <c r="B80" s="100" t="s">
        <v>339</v>
      </c>
      <c r="C80" s="102" t="s">
        <v>1338</v>
      </c>
      <c r="D80" s="654">
        <v>1151.5493309248213</v>
      </c>
    </row>
    <row r="81" spans="1:4" ht="30" customHeight="1" thickTop="1" thickBot="1">
      <c r="A81" s="200" t="s">
        <v>1341</v>
      </c>
      <c r="B81" s="100" t="s">
        <v>339</v>
      </c>
      <c r="C81" s="102" t="s">
        <v>1342</v>
      </c>
      <c r="D81" s="654">
        <v>1151.5493309248213</v>
      </c>
    </row>
    <row r="82" spans="1:4" ht="30" customHeight="1" thickTop="1" thickBot="1">
      <c r="A82" s="200" t="s">
        <v>1345</v>
      </c>
      <c r="B82" s="100" t="s">
        <v>339</v>
      </c>
      <c r="C82" s="102" t="s">
        <v>1346</v>
      </c>
      <c r="D82" s="654">
        <v>1151.5493309248213</v>
      </c>
    </row>
    <row r="83" spans="1:4" ht="30" customHeight="1" thickTop="1" thickBot="1">
      <c r="A83" s="200" t="s">
        <v>1339</v>
      </c>
      <c r="B83" s="100" t="s">
        <v>339</v>
      </c>
      <c r="C83" s="102" t="s">
        <v>1340</v>
      </c>
      <c r="D83" s="654">
        <v>1151.5493309248213</v>
      </c>
    </row>
    <row r="84" spans="1:4" ht="30" customHeight="1" thickTop="1" thickBot="1">
      <c r="A84" s="200" t="s">
        <v>1305</v>
      </c>
      <c r="B84" s="100" t="s">
        <v>339</v>
      </c>
      <c r="C84" s="102" t="s">
        <v>1307</v>
      </c>
      <c r="D84" s="654">
        <v>1151.5493309248213</v>
      </c>
    </row>
    <row r="85" spans="1:4" ht="30" customHeight="1" thickTop="1" thickBot="1">
      <c r="A85" s="200" t="s">
        <v>1308</v>
      </c>
      <c r="B85" s="100" t="s">
        <v>339</v>
      </c>
      <c r="C85" s="102" t="s">
        <v>1859</v>
      </c>
      <c r="D85" s="654">
        <v>1151.5493309248213</v>
      </c>
    </row>
    <row r="86" spans="1:4" ht="30" customHeight="1" thickTop="1" thickBot="1">
      <c r="A86" s="200" t="s">
        <v>1309</v>
      </c>
      <c r="B86" s="100" t="s">
        <v>1306</v>
      </c>
      <c r="C86" s="102" t="s">
        <v>1310</v>
      </c>
      <c r="D86" s="654">
        <v>1151.5493309248213</v>
      </c>
    </row>
    <row r="87" spans="1:4" ht="30" customHeight="1" thickTop="1" thickBot="1">
      <c r="A87" s="200" t="s">
        <v>1311</v>
      </c>
      <c r="B87" s="100" t="s">
        <v>339</v>
      </c>
      <c r="C87" s="102" t="s">
        <v>1312</v>
      </c>
      <c r="D87" s="654">
        <v>1151.5493309248213</v>
      </c>
    </row>
    <row r="88" spans="1:4" ht="30" customHeight="1" thickTop="1" thickBot="1">
      <c r="A88" s="200" t="s">
        <v>1313</v>
      </c>
      <c r="B88" s="100" t="s">
        <v>339</v>
      </c>
      <c r="C88" s="102" t="s">
        <v>1312</v>
      </c>
      <c r="D88" s="654">
        <v>1151.5493309248213</v>
      </c>
    </row>
    <row r="89" spans="1:4" ht="30" customHeight="1" thickTop="1" thickBot="1">
      <c r="A89" s="200" t="s">
        <v>1243</v>
      </c>
      <c r="B89" s="100" t="s">
        <v>339</v>
      </c>
      <c r="C89" s="102" t="s">
        <v>1852</v>
      </c>
      <c r="D89" s="654">
        <v>1151.5493309248213</v>
      </c>
    </row>
    <row r="90" spans="1:4" ht="30" customHeight="1" thickTop="1" thickBot="1">
      <c r="A90" s="200" t="s">
        <v>1365</v>
      </c>
      <c r="B90" s="100" t="s">
        <v>339</v>
      </c>
      <c r="C90" s="102" t="s">
        <v>1366</v>
      </c>
      <c r="D90" s="654">
        <v>1151.5493309248213</v>
      </c>
    </row>
    <row r="91" spans="1:4" ht="30" customHeight="1" thickTop="1" thickBot="1">
      <c r="A91" s="200" t="s">
        <v>1244</v>
      </c>
      <c r="B91" s="100" t="s">
        <v>339</v>
      </c>
      <c r="C91" s="102" t="s">
        <v>1245</v>
      </c>
      <c r="D91" s="654">
        <v>1306.3274668018132</v>
      </c>
    </row>
    <row r="92" spans="1:4" ht="30" customHeight="1" thickTop="1" thickBot="1">
      <c r="A92" s="200" t="s">
        <v>1277</v>
      </c>
      <c r="B92" s="100" t="s">
        <v>339</v>
      </c>
      <c r="C92" s="102" t="s">
        <v>1858</v>
      </c>
      <c r="D92" s="654">
        <v>1142.2626427722016</v>
      </c>
    </row>
    <row r="93" spans="1:4" ht="30" customHeight="1" thickTop="1" thickBot="1">
      <c r="A93" s="200" t="s">
        <v>1408</v>
      </c>
      <c r="B93" s="100" t="s">
        <v>1406</v>
      </c>
      <c r="C93" s="102" t="s">
        <v>1870</v>
      </c>
      <c r="D93" s="654">
        <v>410.677987193619</v>
      </c>
    </row>
    <row r="94" spans="1:4" ht="30" customHeight="1" thickTop="1" thickBot="1">
      <c r="A94" s="200" t="s">
        <v>1399</v>
      </c>
      <c r="B94" s="100" t="s">
        <v>92</v>
      </c>
      <c r="C94" s="102" t="s">
        <v>1868</v>
      </c>
      <c r="D94" s="654">
        <v>212505.22128791423</v>
      </c>
    </row>
    <row r="95" spans="1:4" ht="30" customHeight="1" thickTop="1" thickBot="1">
      <c r="A95" s="200" t="s">
        <v>1222</v>
      </c>
      <c r="B95" s="100" t="s">
        <v>1223</v>
      </c>
      <c r="C95" s="102" t="s">
        <v>1224</v>
      </c>
      <c r="D95" s="654">
        <v>0.41274169567197894</v>
      </c>
    </row>
    <row r="96" spans="1:4" ht="30" customHeight="1" thickTop="1" thickBot="1">
      <c r="A96" s="200" t="s">
        <v>1631</v>
      </c>
      <c r="B96" s="100" t="s">
        <v>339</v>
      </c>
      <c r="C96" s="102" t="s">
        <v>1851</v>
      </c>
      <c r="D96" s="654">
        <v>1150.5174766856412</v>
      </c>
    </row>
    <row r="97" spans="1:4" ht="30" customHeight="1" thickTop="1" thickBot="1">
      <c r="A97" s="200" t="s">
        <v>1412</v>
      </c>
      <c r="B97" s="100" t="s">
        <v>339</v>
      </c>
      <c r="C97" s="102" t="s">
        <v>1411</v>
      </c>
      <c r="D97" s="654">
        <v>1098.9247647266438</v>
      </c>
    </row>
    <row r="98" spans="1:4" ht="30" customHeight="1" thickTop="1" thickBot="1">
      <c r="A98" s="200" t="s">
        <v>1237</v>
      </c>
      <c r="B98" s="100" t="s">
        <v>92</v>
      </c>
      <c r="C98" s="102" t="s">
        <v>1238</v>
      </c>
      <c r="D98" s="654">
        <v>20596.84246827093</v>
      </c>
    </row>
    <row r="99" spans="1:4" ht="30" customHeight="1" thickTop="1" thickBot="1">
      <c r="A99" s="200" t="s">
        <v>1251</v>
      </c>
      <c r="B99" s="100" t="s">
        <v>339</v>
      </c>
      <c r="C99" s="102" t="s">
        <v>1853</v>
      </c>
      <c r="D99" s="654">
        <v>1283.6266735398542</v>
      </c>
    </row>
    <row r="100" spans="1:4" ht="30" customHeight="1" thickTop="1" thickBot="1">
      <c r="A100" s="200" t="s">
        <v>1320</v>
      </c>
      <c r="B100" s="100" t="s">
        <v>1306</v>
      </c>
      <c r="C100" s="102" t="s">
        <v>1863</v>
      </c>
      <c r="D100" s="654">
        <v>1264.0214429954353</v>
      </c>
    </row>
    <row r="101" spans="1:4" ht="30" customHeight="1" thickTop="1" thickBot="1">
      <c r="A101" s="200" t="s">
        <v>1393</v>
      </c>
      <c r="B101" s="100" t="s">
        <v>339</v>
      </c>
      <c r="C101" s="102" t="s">
        <v>1394</v>
      </c>
      <c r="D101" s="654">
        <v>2989.2817309043066</v>
      </c>
    </row>
    <row r="102" spans="1:4" ht="30" customHeight="1" thickTop="1" thickBot="1">
      <c r="A102" s="200" t="s">
        <v>1395</v>
      </c>
      <c r="B102" s="100" t="s">
        <v>141</v>
      </c>
      <c r="C102" s="102" t="s">
        <v>1396</v>
      </c>
      <c r="D102" s="654">
        <v>117898.6335144616</v>
      </c>
    </row>
    <row r="103" spans="1:4" ht="30" customHeight="1" thickTop="1" thickBot="1">
      <c r="A103" s="200" t="s">
        <v>1327</v>
      </c>
      <c r="B103" s="100" t="s">
        <v>344</v>
      </c>
      <c r="C103" s="102" t="s">
        <v>1328</v>
      </c>
      <c r="D103" s="654">
        <v>1.0318542391799475</v>
      </c>
    </row>
    <row r="104" spans="1:4" ht="30" customHeight="1" thickTop="1" thickBot="1">
      <c r="A104" s="200" t="s">
        <v>1325</v>
      </c>
      <c r="B104" s="100" t="s">
        <v>344</v>
      </c>
      <c r="C104" s="102" t="s">
        <v>1326</v>
      </c>
      <c r="D104" s="654">
        <v>0.42383751180486418</v>
      </c>
    </row>
    <row r="105" spans="1:4" ht="30" customHeight="1" thickTop="1" thickBot="1">
      <c r="A105" s="200" t="s">
        <v>1275</v>
      </c>
      <c r="B105" s="100" t="s">
        <v>339</v>
      </c>
      <c r="C105" s="102" t="s">
        <v>1276</v>
      </c>
      <c r="D105" s="654">
        <v>2013.1476206400773</v>
      </c>
    </row>
    <row r="106" spans="1:4" ht="30" customHeight="1" thickTop="1" thickBot="1">
      <c r="A106" s="200" t="s">
        <v>1402</v>
      </c>
      <c r="B106" s="100" t="s">
        <v>92</v>
      </c>
      <c r="C106" s="102" t="s">
        <v>1403</v>
      </c>
      <c r="D106" s="654">
        <v>157807.65992322442</v>
      </c>
    </row>
    <row r="107" spans="1:4" ht="30" customHeight="1" thickTop="1" thickBot="1">
      <c r="A107" s="200" t="s">
        <v>1301</v>
      </c>
      <c r="B107" s="100" t="s">
        <v>339</v>
      </c>
      <c r="C107" s="102" t="s">
        <v>1302</v>
      </c>
      <c r="D107" s="654">
        <v>1404.3536195239083</v>
      </c>
    </row>
    <row r="108" spans="1:4" ht="30" customHeight="1" thickTop="1" thickBot="1">
      <c r="A108" s="200" t="s">
        <v>1263</v>
      </c>
      <c r="B108" s="100" t="s">
        <v>339</v>
      </c>
      <c r="C108" s="102" t="s">
        <v>1855</v>
      </c>
      <c r="D108" s="654">
        <v>1296.0089244100136</v>
      </c>
    </row>
    <row r="109" spans="1:4" ht="30" customHeight="1" thickTop="1" thickBot="1">
      <c r="A109" s="200" t="s">
        <v>1258</v>
      </c>
      <c r="B109" s="100" t="s">
        <v>339</v>
      </c>
      <c r="C109" s="102" t="s">
        <v>1854</v>
      </c>
      <c r="D109" s="654">
        <v>1201.0783344054587</v>
      </c>
    </row>
    <row r="110" spans="1:4" ht="30" customHeight="1" thickTop="1" thickBot="1">
      <c r="A110" s="200" t="s">
        <v>1397</v>
      </c>
      <c r="B110" s="100" t="s">
        <v>339</v>
      </c>
      <c r="C110" s="102" t="s">
        <v>1398</v>
      </c>
      <c r="D110" s="654">
        <v>1304.2637583234532</v>
      </c>
    </row>
    <row r="111" spans="1:4" ht="30" customHeight="1" thickTop="1" thickBot="1">
      <c r="A111" s="200" t="s">
        <v>1318</v>
      </c>
      <c r="B111" s="100" t="s">
        <v>1306</v>
      </c>
      <c r="C111" s="102" t="s">
        <v>1861</v>
      </c>
      <c r="D111" s="654">
        <v>1110.2751613576231</v>
      </c>
    </row>
    <row r="112" spans="1:4" ht="30" customHeight="1" thickTop="1" thickBot="1">
      <c r="A112" s="200" t="s">
        <v>1319</v>
      </c>
      <c r="B112" s="100" t="s">
        <v>344</v>
      </c>
      <c r="C112" s="102" t="s">
        <v>1862</v>
      </c>
      <c r="D112" s="654">
        <v>3.0955627175398419</v>
      </c>
    </row>
    <row r="113" spans="1:4" ht="30" customHeight="1" thickTop="1" thickBot="1">
      <c r="A113" s="200" t="s">
        <v>1324</v>
      </c>
      <c r="B113" s="100" t="s">
        <v>1306</v>
      </c>
      <c r="C113" s="102" t="s">
        <v>1865</v>
      </c>
      <c r="D113" s="654">
        <v>728.48909286104276</v>
      </c>
    </row>
    <row r="114" spans="1:4" ht="30" customHeight="1" thickTop="1" thickBot="1">
      <c r="A114" s="200" t="s">
        <v>1400</v>
      </c>
      <c r="B114" s="100" t="s">
        <v>92</v>
      </c>
      <c r="C114" s="102" t="s">
        <v>1401</v>
      </c>
      <c r="D114" s="654">
        <v>1190039.5577547117</v>
      </c>
    </row>
    <row r="115" spans="1:4" ht="30" customHeight="1" thickTop="1" thickBot="1">
      <c r="A115" s="200" t="s">
        <v>1321</v>
      </c>
      <c r="B115" s="100" t="s">
        <v>92</v>
      </c>
      <c r="C115" s="102" t="s">
        <v>1322</v>
      </c>
      <c r="D115" s="654">
        <v>1164.9634360341604</v>
      </c>
    </row>
    <row r="116" spans="1:4" ht="30" customHeight="1" thickTop="1" thickBot="1">
      <c r="A116" s="200" t="s">
        <v>1271</v>
      </c>
      <c r="B116" s="100" t="s">
        <v>339</v>
      </c>
      <c r="C116" s="102" t="s">
        <v>1857</v>
      </c>
      <c r="D116" s="654">
        <v>22.70079326195884</v>
      </c>
    </row>
    <row r="117" spans="1:4" ht="30" customHeight="1" thickTop="1" thickBot="1">
      <c r="A117" s="200" t="s">
        <v>1299</v>
      </c>
      <c r="B117" s="100" t="s">
        <v>92</v>
      </c>
      <c r="C117" s="102" t="s">
        <v>1300</v>
      </c>
      <c r="D117" s="654">
        <v>440331.41431917239</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2"/>
      <c r="B1" s="795"/>
      <c r="C1" s="796"/>
      <c r="D1" s="796"/>
      <c r="E1" s="796"/>
      <c r="F1" s="796"/>
      <c r="G1" s="796"/>
      <c r="H1" s="796"/>
      <c r="I1" s="797"/>
      <c r="J1" s="758" t="s">
        <v>933</v>
      </c>
      <c r="K1" s="765" t="s">
        <v>2198</v>
      </c>
      <c r="L1" s="766"/>
      <c r="M1" s="767"/>
    </row>
    <row r="2" spans="1:13" s="489" customFormat="1">
      <c r="A2" s="793"/>
      <c r="B2" s="771" t="s">
        <v>934</v>
      </c>
      <c r="C2" s="772"/>
      <c r="D2" s="772"/>
      <c r="E2" s="772"/>
      <c r="F2" s="772"/>
      <c r="G2" s="772"/>
      <c r="H2" s="772"/>
      <c r="I2" s="773"/>
      <c r="J2" s="759"/>
      <c r="K2" s="768"/>
      <c r="L2" s="769"/>
      <c r="M2" s="770"/>
    </row>
    <row r="3" spans="1:13" s="489" customFormat="1">
      <c r="A3" s="793"/>
      <c r="B3" s="774" t="s">
        <v>2199</v>
      </c>
      <c r="C3" s="775"/>
      <c r="D3" s="775"/>
      <c r="E3" s="775"/>
      <c r="F3" s="775"/>
      <c r="G3" s="775"/>
      <c r="H3" s="775"/>
      <c r="I3" s="776"/>
      <c r="J3" s="763" t="s">
        <v>935</v>
      </c>
      <c r="K3" s="778">
        <v>1</v>
      </c>
      <c r="L3" s="779"/>
      <c r="M3" s="780"/>
    </row>
    <row r="4" spans="1:13" s="489" customFormat="1">
      <c r="A4" s="793"/>
      <c r="B4" s="774" t="s">
        <v>2200</v>
      </c>
      <c r="C4" s="775"/>
      <c r="D4" s="775"/>
      <c r="E4" s="775"/>
      <c r="F4" s="775"/>
      <c r="G4" s="775"/>
      <c r="H4" s="775"/>
      <c r="I4" s="776"/>
      <c r="J4" s="777"/>
      <c r="K4" s="781"/>
      <c r="L4" s="782"/>
      <c r="M4" s="783"/>
    </row>
    <row r="5" spans="1:13" s="489" customFormat="1">
      <c r="A5" s="793"/>
      <c r="B5" s="760" t="s">
        <v>2201</v>
      </c>
      <c r="C5" s="761"/>
      <c r="D5" s="761"/>
      <c r="E5" s="761"/>
      <c r="F5" s="761"/>
      <c r="G5" s="761"/>
      <c r="H5" s="761"/>
      <c r="I5" s="762"/>
      <c r="J5" s="763" t="s">
        <v>936</v>
      </c>
      <c r="K5" s="784"/>
      <c r="L5" s="784" t="s">
        <v>937</v>
      </c>
      <c r="M5" s="786"/>
    </row>
    <row r="6" spans="1:13" s="489" customFormat="1" ht="13.5" customHeight="1" thickBot="1">
      <c r="A6" s="794"/>
      <c r="B6" s="798"/>
      <c r="C6" s="799"/>
      <c r="D6" s="799"/>
      <c r="E6" s="799"/>
      <c r="F6" s="799"/>
      <c r="G6" s="799"/>
      <c r="H6" s="799"/>
      <c r="I6" s="800"/>
      <c r="J6" s="764"/>
      <c r="K6" s="785"/>
      <c r="L6" s="785"/>
      <c r="M6" s="787"/>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9" t="s">
        <v>2205</v>
      </c>
      <c r="B10" s="790"/>
      <c r="C10" s="790"/>
      <c r="D10" s="790"/>
      <c r="E10" s="508" t="s">
        <v>2206</v>
      </c>
      <c r="F10" s="509"/>
      <c r="H10" s="791" t="s">
        <v>2207</v>
      </c>
      <c r="I10" s="791"/>
      <c r="J10" s="510" t="s">
        <v>2206</v>
      </c>
      <c r="K10" s="511"/>
      <c r="L10" s="511"/>
      <c r="M10" s="512"/>
    </row>
    <row r="11" spans="1:13" s="489" customFormat="1" ht="24" customHeight="1">
      <c r="A11" s="513" t="s">
        <v>939</v>
      </c>
      <c r="B11" s="514"/>
      <c r="C11" s="788"/>
      <c r="D11" s="788"/>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7"/>
      <c r="L12" s="747"/>
      <c r="M12" s="748"/>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9" t="s">
        <v>2202</v>
      </c>
      <c r="F25" s="749"/>
      <c r="G25" s="749"/>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50" t="s">
        <v>942</v>
      </c>
      <c r="B27" s="751"/>
      <c r="C27" s="751"/>
      <c r="D27" s="751"/>
      <c r="E27" s="751"/>
      <c r="F27" s="751"/>
      <c r="G27" s="751"/>
      <c r="H27" s="751"/>
      <c r="I27" s="751"/>
      <c r="J27" s="751"/>
      <c r="K27" s="751"/>
      <c r="L27" s="751"/>
      <c r="M27" s="752"/>
    </row>
    <row r="28" spans="1:13" ht="13.5" thickBot="1">
      <c r="A28" s="555"/>
      <c r="B28" s="556"/>
      <c r="C28" s="556"/>
      <c r="D28" s="556"/>
      <c r="E28" s="556"/>
      <c r="F28" s="556"/>
      <c r="G28" s="556"/>
      <c r="H28" s="556"/>
      <c r="I28" s="556"/>
      <c r="J28" s="556"/>
      <c r="K28" s="556"/>
      <c r="L28" s="556"/>
      <c r="M28" s="557"/>
    </row>
    <row r="29" spans="1:13" ht="25.5">
      <c r="A29" s="558" t="s">
        <v>943</v>
      </c>
      <c r="B29" s="753" t="s">
        <v>944</v>
      </c>
      <c r="C29" s="754"/>
      <c r="D29" s="754"/>
      <c r="E29" s="754"/>
      <c r="F29" s="754"/>
      <c r="G29" s="754"/>
      <c r="H29" s="754"/>
      <c r="I29" s="755"/>
      <c r="J29" s="559" t="s">
        <v>2215</v>
      </c>
      <c r="K29" s="756" t="s">
        <v>945</v>
      </c>
      <c r="L29" s="757"/>
      <c r="M29" s="558" t="s">
        <v>946</v>
      </c>
    </row>
    <row r="30" spans="1:13" ht="13.5" thickBot="1">
      <c r="A30" s="560"/>
      <c r="B30" s="561"/>
      <c r="C30" s="562"/>
      <c r="D30" s="562"/>
      <c r="E30" s="562"/>
      <c r="F30" s="562"/>
      <c r="G30" s="562"/>
      <c r="H30" s="562"/>
      <c r="I30" s="562"/>
      <c r="J30" s="563"/>
      <c r="K30" s="740"/>
      <c r="L30" s="741"/>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8" t="s">
        <v>944</v>
      </c>
      <c r="B34" s="719"/>
      <c r="C34" s="719"/>
      <c r="D34" s="719"/>
      <c r="E34" s="719"/>
      <c r="F34" s="719"/>
      <c r="G34" s="738"/>
      <c r="H34" s="742" t="s">
        <v>948</v>
      </c>
      <c r="I34" s="743"/>
      <c r="J34" s="571" t="s">
        <v>949</v>
      </c>
      <c r="K34" s="739" t="s">
        <v>950</v>
      </c>
      <c r="L34" s="738"/>
      <c r="M34" s="572" t="s">
        <v>951</v>
      </c>
    </row>
    <row r="35" spans="1:13" s="573" customFormat="1" ht="12">
      <c r="A35" s="744"/>
      <c r="B35" s="745"/>
      <c r="C35" s="745"/>
      <c r="D35" s="745"/>
      <c r="E35" s="745"/>
      <c r="F35" s="745"/>
      <c r="G35" s="723"/>
      <c r="H35" s="746"/>
      <c r="I35" s="724"/>
      <c r="J35" s="574"/>
      <c r="K35" s="722"/>
      <c r="L35" s="723"/>
      <c r="M35" s="575"/>
    </row>
    <row r="36" spans="1:13" s="573" customFormat="1" thickBot="1">
      <c r="A36" s="735"/>
      <c r="B36" s="736"/>
      <c r="C36" s="736"/>
      <c r="D36" s="736"/>
      <c r="E36" s="736"/>
      <c r="F36" s="736"/>
      <c r="G36" s="717"/>
      <c r="H36" s="737"/>
      <c r="I36" s="725"/>
      <c r="J36" s="576"/>
      <c r="K36" s="716"/>
      <c r="L36" s="717"/>
      <c r="M36" s="577"/>
    </row>
    <row r="37" spans="1:13" s="573" customFormat="1" thickBot="1">
      <c r="A37" s="711" t="s">
        <v>953</v>
      </c>
      <c r="B37" s="712"/>
      <c r="C37" s="712"/>
      <c r="D37" s="712"/>
      <c r="E37" s="712"/>
      <c r="F37" s="712"/>
      <c r="G37" s="712"/>
      <c r="H37" s="712"/>
      <c r="I37" s="712"/>
      <c r="J37" s="712"/>
      <c r="K37" s="712"/>
      <c r="L37" s="713"/>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8" t="s">
        <v>944</v>
      </c>
      <c r="B41" s="719"/>
      <c r="C41" s="719"/>
      <c r="D41" s="719"/>
      <c r="E41" s="719"/>
      <c r="F41" s="719"/>
      <c r="G41" s="719"/>
      <c r="H41" s="738"/>
      <c r="I41" s="587" t="s">
        <v>945</v>
      </c>
      <c r="J41" s="571" t="s">
        <v>946</v>
      </c>
      <c r="K41" s="739" t="s">
        <v>955</v>
      </c>
      <c r="L41" s="738"/>
      <c r="M41" s="572" t="s">
        <v>951</v>
      </c>
    </row>
    <row r="42" spans="1:13" s="573" customFormat="1" ht="12">
      <c r="A42" s="705"/>
      <c r="B42" s="706"/>
      <c r="C42" s="706"/>
      <c r="D42" s="706"/>
      <c r="E42" s="706"/>
      <c r="F42" s="706"/>
      <c r="G42" s="706"/>
      <c r="H42" s="724"/>
      <c r="I42" s="588"/>
      <c r="J42" s="574"/>
      <c r="K42" s="722"/>
      <c r="L42" s="723"/>
      <c r="M42" s="575"/>
    </row>
    <row r="43" spans="1:13" s="573" customFormat="1" thickBot="1">
      <c r="A43" s="714"/>
      <c r="B43" s="715"/>
      <c r="C43" s="715"/>
      <c r="D43" s="715"/>
      <c r="E43" s="715"/>
      <c r="F43" s="715"/>
      <c r="G43" s="715"/>
      <c r="H43" s="725"/>
      <c r="I43" s="589"/>
      <c r="J43" s="590"/>
      <c r="K43" s="716"/>
      <c r="L43" s="717"/>
      <c r="M43" s="591"/>
    </row>
    <row r="44" spans="1:13" s="573" customFormat="1" thickBot="1">
      <c r="A44" s="711" t="s">
        <v>953</v>
      </c>
      <c r="B44" s="712"/>
      <c r="C44" s="712"/>
      <c r="D44" s="712"/>
      <c r="E44" s="712"/>
      <c r="F44" s="712"/>
      <c r="G44" s="712"/>
      <c r="H44" s="712"/>
      <c r="I44" s="712"/>
      <c r="J44" s="712"/>
      <c r="K44" s="712"/>
      <c r="L44" s="713"/>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6" t="s">
        <v>957</v>
      </c>
      <c r="B48" s="727"/>
      <c r="C48" s="727"/>
      <c r="D48" s="727"/>
      <c r="E48" s="728"/>
      <c r="F48" s="594"/>
      <c r="G48" s="595" t="s">
        <v>945</v>
      </c>
      <c r="H48" s="596" t="s">
        <v>958</v>
      </c>
      <c r="I48" s="597" t="s">
        <v>2233</v>
      </c>
      <c r="J48" s="596" t="s">
        <v>2234</v>
      </c>
      <c r="K48" s="729" t="s">
        <v>961</v>
      </c>
      <c r="L48" s="728"/>
      <c r="M48" s="598" t="s">
        <v>951</v>
      </c>
    </row>
    <row r="49" spans="1:13" s="573" customFormat="1" ht="12">
      <c r="A49" s="599"/>
      <c r="B49" s="600"/>
      <c r="C49" s="600"/>
      <c r="D49" s="600"/>
      <c r="E49" s="600"/>
      <c r="F49" s="600"/>
      <c r="G49" s="601"/>
      <c r="H49" s="574"/>
      <c r="I49" s="588"/>
      <c r="J49" s="574"/>
      <c r="K49" s="722"/>
      <c r="L49" s="723"/>
      <c r="M49" s="575"/>
    </row>
    <row r="50" spans="1:13" s="573" customFormat="1" thickBot="1">
      <c r="A50" s="602"/>
      <c r="B50" s="603"/>
      <c r="C50" s="603"/>
      <c r="D50" s="603"/>
      <c r="E50" s="603"/>
      <c r="F50" s="603"/>
      <c r="G50" s="604"/>
      <c r="H50" s="576"/>
      <c r="I50" s="586"/>
      <c r="J50" s="576"/>
      <c r="K50" s="716"/>
      <c r="L50" s="717"/>
      <c r="M50" s="577"/>
    </row>
    <row r="51" spans="1:13" s="573" customFormat="1" thickBot="1">
      <c r="A51" s="730" t="s">
        <v>953</v>
      </c>
      <c r="B51" s="731"/>
      <c r="C51" s="731"/>
      <c r="D51" s="731"/>
      <c r="E51" s="731"/>
      <c r="F51" s="731"/>
      <c r="G51" s="731"/>
      <c r="H51" s="731"/>
      <c r="I51" s="731"/>
      <c r="J51" s="731"/>
      <c r="K51" s="731"/>
      <c r="L51" s="732"/>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6" t="s">
        <v>944</v>
      </c>
      <c r="B55" s="727"/>
      <c r="C55" s="727"/>
      <c r="D55" s="727"/>
      <c r="E55" s="727"/>
      <c r="F55" s="727"/>
      <c r="G55" s="728"/>
      <c r="H55" s="595" t="s">
        <v>964</v>
      </c>
      <c r="I55" s="597" t="s">
        <v>965</v>
      </c>
      <c r="J55" s="596" t="s">
        <v>966</v>
      </c>
      <c r="K55" s="733" t="s">
        <v>950</v>
      </c>
      <c r="L55" s="734"/>
      <c r="M55" s="606" t="s">
        <v>951</v>
      </c>
    </row>
    <row r="56" spans="1:13" s="573" customFormat="1" ht="12">
      <c r="A56" s="705"/>
      <c r="B56" s="706"/>
      <c r="C56" s="706"/>
      <c r="D56" s="706"/>
      <c r="E56" s="706"/>
      <c r="F56" s="706"/>
      <c r="G56" s="706"/>
      <c r="H56" s="574"/>
      <c r="I56" s="588"/>
      <c r="J56" s="574"/>
      <c r="K56" s="722"/>
      <c r="L56" s="723"/>
      <c r="M56" s="575"/>
    </row>
    <row r="57" spans="1:13" s="573" customFormat="1" thickBot="1">
      <c r="A57" s="714"/>
      <c r="B57" s="715"/>
      <c r="C57" s="715"/>
      <c r="D57" s="715"/>
      <c r="E57" s="715"/>
      <c r="F57" s="715"/>
      <c r="G57" s="715"/>
      <c r="H57" s="576"/>
      <c r="I57" s="586"/>
      <c r="J57" s="576"/>
      <c r="K57" s="716"/>
      <c r="L57" s="717"/>
      <c r="M57" s="577"/>
    </row>
    <row r="58" spans="1:13" s="573" customFormat="1" thickBot="1">
      <c r="A58" s="711" t="s">
        <v>953</v>
      </c>
      <c r="B58" s="712"/>
      <c r="C58" s="712"/>
      <c r="D58" s="712"/>
      <c r="E58" s="712"/>
      <c r="F58" s="712"/>
      <c r="G58" s="712"/>
      <c r="H58" s="712"/>
      <c r="I58" s="712"/>
      <c r="J58" s="712"/>
      <c r="K58" s="712"/>
      <c r="L58" s="713"/>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11" t="s">
        <v>967</v>
      </c>
      <c r="B60" s="712"/>
      <c r="C60" s="712"/>
      <c r="D60" s="712"/>
      <c r="E60" s="712"/>
      <c r="F60" s="712"/>
      <c r="G60" s="712"/>
      <c r="H60" s="712"/>
      <c r="I60" s="712"/>
      <c r="J60" s="712"/>
      <c r="K60" s="712"/>
      <c r="L60" s="713"/>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8" t="s">
        <v>944</v>
      </c>
      <c r="B64" s="719"/>
      <c r="C64" s="719"/>
      <c r="D64" s="719"/>
      <c r="E64" s="719"/>
      <c r="F64" s="719"/>
      <c r="G64" s="719"/>
      <c r="H64" s="607"/>
      <c r="I64" s="608"/>
      <c r="J64" s="609" t="s">
        <v>970</v>
      </c>
      <c r="K64" s="720" t="s">
        <v>971</v>
      </c>
      <c r="L64" s="721"/>
      <c r="M64" s="610"/>
    </row>
    <row r="65" spans="1:13" s="573" customFormat="1" ht="12">
      <c r="A65" s="705" t="s">
        <v>2235</v>
      </c>
      <c r="B65" s="706"/>
      <c r="C65" s="706"/>
      <c r="D65" s="706"/>
      <c r="E65" s="706"/>
      <c r="F65" s="706"/>
      <c r="G65" s="706"/>
      <c r="H65" s="611"/>
      <c r="I65" s="612"/>
      <c r="J65" s="613"/>
      <c r="K65" s="707"/>
      <c r="L65" s="708"/>
      <c r="M65" s="614"/>
    </row>
    <row r="66" spans="1:13" s="573" customFormat="1" ht="12">
      <c r="A66" s="615" t="s">
        <v>973</v>
      </c>
      <c r="B66" s="616"/>
      <c r="C66" s="616"/>
      <c r="D66" s="616"/>
      <c r="E66" s="616"/>
      <c r="F66" s="616"/>
      <c r="G66" s="616"/>
      <c r="H66" s="611"/>
      <c r="I66" s="612"/>
      <c r="J66" s="613"/>
      <c r="K66" s="707"/>
      <c r="L66" s="708"/>
      <c r="M66" s="614"/>
    </row>
    <row r="67" spans="1:13" s="573" customFormat="1" thickBot="1">
      <c r="A67" s="602" t="s">
        <v>974</v>
      </c>
      <c r="B67" s="603"/>
      <c r="C67" s="603"/>
      <c r="D67" s="603"/>
      <c r="E67" s="603"/>
      <c r="F67" s="603"/>
      <c r="G67" s="603"/>
      <c r="H67" s="617"/>
      <c r="I67" s="618"/>
      <c r="J67" s="613"/>
      <c r="K67" s="709"/>
      <c r="L67" s="710"/>
      <c r="M67" s="614"/>
    </row>
    <row r="68" spans="1:13" s="573" customFormat="1" thickBot="1">
      <c r="A68" s="711" t="s">
        <v>953</v>
      </c>
      <c r="B68" s="712"/>
      <c r="C68" s="712"/>
      <c r="D68" s="712"/>
      <c r="E68" s="712"/>
      <c r="F68" s="712"/>
      <c r="G68" s="712"/>
      <c r="H68" s="712"/>
      <c r="I68" s="712"/>
      <c r="J68" s="712"/>
      <c r="K68" s="712"/>
      <c r="L68" s="713"/>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11" t="s">
        <v>2236</v>
      </c>
      <c r="B70" s="712"/>
      <c r="C70" s="712"/>
      <c r="D70" s="712"/>
      <c r="E70" s="712"/>
      <c r="F70" s="712"/>
      <c r="G70" s="712"/>
      <c r="H70" s="712"/>
      <c r="I70" s="712"/>
      <c r="J70" s="712"/>
      <c r="K70" s="712"/>
      <c r="L70" s="713"/>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5" t="s">
        <v>2218</v>
      </c>
      <c r="B87" s="696"/>
      <c r="C87" s="696"/>
      <c r="D87" s="696"/>
      <c r="E87" s="696"/>
      <c r="F87" s="696"/>
      <c r="G87" s="696"/>
      <c r="H87" s="696"/>
      <c r="I87" s="696"/>
      <c r="J87" s="696"/>
      <c r="K87" s="696"/>
      <c r="L87" s="696"/>
      <c r="M87" s="697"/>
    </row>
    <row r="88" spans="1:13" ht="17.25" customHeight="1">
      <c r="A88" s="695"/>
      <c r="B88" s="696"/>
      <c r="C88" s="696"/>
      <c r="D88" s="696"/>
      <c r="E88" s="696"/>
      <c r="F88" s="696"/>
      <c r="G88" s="696"/>
      <c r="H88" s="696"/>
      <c r="I88" s="696"/>
      <c r="J88" s="696"/>
      <c r="K88" s="696"/>
      <c r="L88" s="696"/>
      <c r="M88" s="697"/>
    </row>
    <row r="89" spans="1:13" ht="18.75" customHeight="1">
      <c r="A89" s="698" t="s">
        <v>2219</v>
      </c>
      <c r="B89" s="699"/>
      <c r="C89" s="699"/>
      <c r="D89" s="699"/>
      <c r="E89" s="699"/>
      <c r="F89" s="699"/>
      <c r="G89" s="699"/>
      <c r="H89" s="699"/>
      <c r="I89" s="699"/>
      <c r="J89" s="699"/>
      <c r="K89" s="699"/>
      <c r="L89" s="699"/>
      <c r="M89" s="700"/>
    </row>
    <row r="90" spans="1:13" ht="21.75" customHeight="1">
      <c r="A90" s="698"/>
      <c r="B90" s="699"/>
      <c r="C90" s="699"/>
      <c r="D90" s="699"/>
      <c r="E90" s="699"/>
      <c r="F90" s="699"/>
      <c r="G90" s="699"/>
      <c r="H90" s="699"/>
      <c r="I90" s="699"/>
      <c r="J90" s="699"/>
      <c r="K90" s="699"/>
      <c r="L90" s="699"/>
      <c r="M90" s="70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01"/>
      <c r="J100" s="701"/>
      <c r="K100" s="701"/>
      <c r="L100" s="701"/>
      <c r="M100" s="702"/>
    </row>
    <row r="101" spans="1:13" ht="13.5" thickBot="1">
      <c r="A101" s="643" t="s">
        <v>2221</v>
      </c>
      <c r="B101" s="644"/>
      <c r="C101" s="644"/>
      <c r="D101" s="645"/>
      <c r="E101" s="645"/>
      <c r="F101" s="645"/>
      <c r="G101" s="645"/>
      <c r="H101" s="645"/>
      <c r="I101" s="703"/>
      <c r="J101" s="703"/>
      <c r="K101" s="703"/>
      <c r="L101" s="703"/>
      <c r="M101" s="70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5" t="s">
        <v>2205</v>
      </c>
      <c r="C10" s="906"/>
      <c r="D10" s="906"/>
      <c r="E10" s="906"/>
      <c r="F10" s="358" t="s">
        <v>2206</v>
      </c>
      <c r="G10" s="79"/>
      <c r="H10" s="359"/>
      <c r="I10" s="907" t="s">
        <v>2207</v>
      </c>
      <c r="J10" s="907"/>
      <c r="K10" s="360"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8" t="s">
        <v>2222</v>
      </c>
      <c r="G25" s="909"/>
      <c r="H25" s="909"/>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VLOOKUP(A36,EQUIPOS!A6:D161,4,FALSE)</f>
        <v>143713.77917334702</v>
      </c>
      <c r="L36" s="270"/>
      <c r="M36" s="271">
        <v>0.15</v>
      </c>
      <c r="N36" s="272">
        <f>K36/M36</f>
        <v>958091.86115564685</v>
      </c>
    </row>
    <row r="37" spans="1:14">
      <c r="A37" t="s">
        <v>150</v>
      </c>
      <c r="B37" s="840" t="str">
        <f>VLOOKUP(A37,EQUIPOS!A7:D154,3,FALSE)</f>
        <v>Cargador : Potencia en el volante 125 hp, Clasificación de RPM del motor 2300.</v>
      </c>
      <c r="C37" s="841"/>
      <c r="D37" s="841"/>
      <c r="E37" s="841"/>
      <c r="F37" s="841"/>
      <c r="G37" s="841"/>
      <c r="H37" s="842"/>
      <c r="I37" s="267"/>
      <c r="J37" s="268"/>
      <c r="K37" s="269">
        <f>VLOOKUP(A37,EQUIPOS!A7:D162,4,FALSE)</f>
        <v>175592.84814923647</v>
      </c>
      <c r="L37" s="270"/>
      <c r="M37" s="271">
        <v>0.15</v>
      </c>
      <c r="N37" s="272">
        <f>K37/M37</f>
        <v>1170618.9876615766</v>
      </c>
    </row>
    <row r="38" spans="1:14">
      <c r="A38" t="s">
        <v>273</v>
      </c>
      <c r="B38" s="840" t="str">
        <f>VLOOKUP(A38,EQUIPOS!A8:D154,3,FALSE)</f>
        <v>Motosierra, 93.6 cm3 - 7.1 HP, 45-90 cm - 7.9 kg</v>
      </c>
      <c r="C38" s="841"/>
      <c r="D38" s="841"/>
      <c r="E38" s="841"/>
      <c r="F38" s="841"/>
      <c r="G38" s="841"/>
      <c r="H38" s="842"/>
      <c r="I38" s="267"/>
      <c r="J38" s="268"/>
      <c r="K38" s="269">
        <f>VLOOKUP(A38,EQUIPOS!A8:D163,4,FALSE)</f>
        <v>12035.397191983009</v>
      </c>
      <c r="L38" s="270"/>
      <c r="M38" s="271">
        <v>0.15</v>
      </c>
      <c r="N38" s="273">
        <f>K38/M38</f>
        <v>80235.981279886735</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10431.749166666668</v>
      </c>
    </row>
    <row r="43" spans="1:14" ht="15.75" thickBot="1">
      <c r="B43" s="827" t="s">
        <v>953</v>
      </c>
      <c r="C43" s="828"/>
      <c r="D43" s="828"/>
      <c r="E43" s="828"/>
      <c r="F43" s="828"/>
      <c r="G43" s="828"/>
      <c r="H43" s="828"/>
      <c r="I43" s="828"/>
      <c r="J43" s="828"/>
      <c r="K43" s="828"/>
      <c r="L43" s="828"/>
      <c r="M43" s="829"/>
      <c r="N43" s="99">
        <f>SUM(N36:N42)</f>
        <v>2219378.579263777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1" t="s">
        <v>957</v>
      </c>
      <c r="C58" s="802"/>
      <c r="D58" s="802"/>
      <c r="E58" s="802"/>
      <c r="F58" s="802"/>
      <c r="G58" s="803"/>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31">
        <v>983.54</v>
      </c>
      <c r="M59" s="832"/>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6"/>
      <c r="M64" s="817"/>
      <c r="N64" s="296"/>
    </row>
    <row r="65" spans="1:15" ht="15.75" thickBot="1">
      <c r="B65" s="833" t="s">
        <v>953</v>
      </c>
      <c r="C65" s="834"/>
      <c r="D65" s="834"/>
      <c r="E65" s="834"/>
      <c r="F65" s="834"/>
      <c r="G65" s="834"/>
      <c r="H65" s="834"/>
      <c r="I65" s="834"/>
      <c r="J65" s="834"/>
      <c r="K65" s="834"/>
      <c r="L65" s="834"/>
      <c r="M65" s="835"/>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48"/>
      <c r="J75" s="48"/>
      <c r="K75" s="48"/>
      <c r="L75" s="816"/>
      <c r="M75" s="817"/>
      <c r="N75" s="296"/>
    </row>
    <row r="76" spans="1:15" ht="15.75" thickBot="1">
      <c r="B76" s="827" t="s">
        <v>953</v>
      </c>
      <c r="C76" s="828"/>
      <c r="D76" s="828"/>
      <c r="E76" s="828"/>
      <c r="F76" s="828"/>
      <c r="G76" s="828"/>
      <c r="H76" s="828"/>
      <c r="I76" s="834"/>
      <c r="J76" s="834"/>
      <c r="K76" s="834"/>
      <c r="L76" s="834"/>
      <c r="M76" s="835"/>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2462437.4625971103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492487.49251942209</v>
      </c>
      <c r="M83" s="862"/>
      <c r="N83" s="51"/>
    </row>
    <row r="84" spans="1:14">
      <c r="B84" s="89" t="s">
        <v>973</v>
      </c>
      <c r="C84" s="90"/>
      <c r="D84" s="90"/>
      <c r="E84" s="90"/>
      <c r="F84" s="90"/>
      <c r="G84" s="90"/>
      <c r="H84" s="90"/>
      <c r="I84" s="87"/>
      <c r="J84" s="88"/>
      <c r="K84" s="304">
        <v>0.05</v>
      </c>
      <c r="L84" s="861">
        <f>N78*K84</f>
        <v>123121.87312985552</v>
      </c>
      <c r="M84" s="862"/>
      <c r="N84" s="51"/>
    </row>
    <row r="85" spans="1:14" ht="15.75" thickBot="1">
      <c r="B85" s="91" t="s">
        <v>974</v>
      </c>
      <c r="C85" s="92"/>
      <c r="D85" s="92"/>
      <c r="E85" s="92"/>
      <c r="F85" s="92"/>
      <c r="G85" s="92"/>
      <c r="H85" s="92"/>
      <c r="I85" s="93"/>
      <c r="J85" s="94"/>
      <c r="K85" s="305">
        <v>0.05</v>
      </c>
      <c r="L85" s="863">
        <f>N78*K85</f>
        <v>123121.87312985552</v>
      </c>
      <c r="M85" s="864"/>
      <c r="N85" s="51"/>
    </row>
    <row r="86" spans="1:14" ht="15.75" thickBot="1">
      <c r="B86" s="827" t="s">
        <v>953</v>
      </c>
      <c r="C86" s="828"/>
      <c r="D86" s="828"/>
      <c r="E86" s="828"/>
      <c r="F86" s="828"/>
      <c r="G86" s="828"/>
      <c r="H86" s="828"/>
      <c r="I86" s="828"/>
      <c r="J86" s="828"/>
      <c r="K86" s="828"/>
      <c r="L86" s="828"/>
      <c r="M86" s="829"/>
      <c r="N86" s="52">
        <f>L83+L84+L85</f>
        <v>738731.23877913307</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3201168.7013762435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4"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8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249</v>
      </c>
      <c r="B36" s="840" t="str">
        <f>VLOOKUP(A36,EQUIPOS!A6:D154,3,FALSE)</f>
        <v>Guadañadora, Cilindraje 41.5 cm3, Longitud del mango 1450 mm, Peso 7.4 kg</v>
      </c>
      <c r="C36" s="841"/>
      <c r="D36" s="841"/>
      <c r="E36" s="841"/>
      <c r="F36" s="841"/>
      <c r="G36" s="841"/>
      <c r="H36" s="842"/>
      <c r="I36" s="267"/>
      <c r="J36" s="268"/>
      <c r="K36" s="269">
        <f>VLOOKUP(A36,EQUIPOS!A6:D161,4,FALSE)</f>
        <v>9163.1350233987559</v>
      </c>
      <c r="L36" s="270"/>
      <c r="M36" s="271">
        <v>0.36</v>
      </c>
      <c r="N36" s="272">
        <f>K36/M36</f>
        <v>25453.152842774321</v>
      </c>
    </row>
    <row r="37" spans="1:14">
      <c r="A37" t="s">
        <v>273</v>
      </c>
      <c r="B37" s="840" t="str">
        <f>VLOOKUP(A37,EQUIPOS!A7:D154,3,FALSE)</f>
        <v>Motosierra, 93.6 cm3 - 7.1 HP, 45-90 cm - 7.9 kg</v>
      </c>
      <c r="C37" s="841"/>
      <c r="D37" s="841"/>
      <c r="E37" s="841"/>
      <c r="F37" s="841"/>
      <c r="G37" s="841"/>
      <c r="H37" s="842"/>
      <c r="I37" s="267"/>
      <c r="J37" s="268"/>
      <c r="K37" s="269">
        <f>VLOOKUP(A37,EQUIPOS!A7:D162,4,FALSE)</f>
        <v>12035.397191983009</v>
      </c>
      <c r="L37" s="270"/>
      <c r="M37" s="271">
        <v>0.10299999999999999</v>
      </c>
      <c r="N37" s="272">
        <f>K37/M37</f>
        <v>116848.51642701951</v>
      </c>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2173.2810763888888</v>
      </c>
    </row>
    <row r="43" spans="1:14" ht="15.75" thickBot="1">
      <c r="B43" s="827" t="s">
        <v>953</v>
      </c>
      <c r="C43" s="828"/>
      <c r="D43" s="828"/>
      <c r="E43" s="828"/>
      <c r="F43" s="828"/>
      <c r="G43" s="828"/>
      <c r="H43" s="828"/>
      <c r="I43" s="828"/>
      <c r="J43" s="828"/>
      <c r="K43" s="828"/>
      <c r="L43" s="828"/>
      <c r="M43" s="829"/>
      <c r="N43" s="99">
        <f>SUM(N36:N42)</f>
        <v>144474.95034618274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31">
        <f>'900.2'!N78</f>
        <v>1042.4252179875182</v>
      </c>
      <c r="M59" s="832"/>
      <c r="N59" s="287">
        <f>K59*L59</f>
        <v>52121.260899375906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52121.260899375906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240061.83277333641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48012.366554667286</v>
      </c>
      <c r="M83" s="862"/>
      <c r="N83" s="51"/>
    </row>
    <row r="84" spans="1:14">
      <c r="B84" s="89" t="s">
        <v>973</v>
      </c>
      <c r="C84" s="90"/>
      <c r="D84" s="90"/>
      <c r="E84" s="90"/>
      <c r="F84" s="90"/>
      <c r="G84" s="90"/>
      <c r="H84" s="90"/>
      <c r="I84" s="87"/>
      <c r="J84" s="88"/>
      <c r="K84" s="304">
        <v>0.05</v>
      </c>
      <c r="L84" s="861">
        <f>N78*K84</f>
        <v>12003.091638666821</v>
      </c>
      <c r="M84" s="862"/>
      <c r="N84" s="51"/>
    </row>
    <row r="85" spans="1:14" ht="15.75" thickBot="1">
      <c r="B85" s="91" t="s">
        <v>974</v>
      </c>
      <c r="C85" s="92"/>
      <c r="D85" s="92"/>
      <c r="E85" s="92"/>
      <c r="F85" s="92"/>
      <c r="G85" s="92"/>
      <c r="H85" s="92"/>
      <c r="I85" s="93"/>
      <c r="J85" s="94"/>
      <c r="K85" s="305">
        <v>0.05</v>
      </c>
      <c r="L85" s="863">
        <f>N78*K85</f>
        <v>12003.091638666821</v>
      </c>
      <c r="M85" s="864"/>
      <c r="N85" s="51"/>
    </row>
    <row r="86" spans="1:14" ht="15.75" thickBot="1">
      <c r="B86" s="827" t="s">
        <v>953</v>
      </c>
      <c r="C86" s="828"/>
      <c r="D86" s="828"/>
      <c r="E86" s="828"/>
      <c r="F86" s="828"/>
      <c r="G86" s="828"/>
      <c r="H86" s="828"/>
      <c r="I86" s="828"/>
      <c r="J86" s="828"/>
      <c r="K86" s="828"/>
      <c r="L86" s="828"/>
      <c r="M86" s="829"/>
      <c r="N86" s="52">
        <f>L83+L84+L85</f>
        <v>72018.549832000936</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312080.38260533736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6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175592.84814923647</v>
      </c>
      <c r="L36" s="270"/>
      <c r="M36" s="271">
        <v>2.375</v>
      </c>
      <c r="N36" s="272">
        <f>K36/M36</f>
        <v>73933.830799678515</v>
      </c>
    </row>
    <row r="37" spans="1:14">
      <c r="A37" t="s">
        <v>180</v>
      </c>
      <c r="B37" s="840" t="str">
        <f>VLOOKUP(A37,EQUIPOS!A7:D154,3,FALSE)</f>
        <v>Compresor 120 HP, con martillo.</v>
      </c>
      <c r="C37" s="841"/>
      <c r="D37" s="841"/>
      <c r="E37" s="841"/>
      <c r="F37" s="841"/>
      <c r="G37" s="841"/>
      <c r="H37" s="842"/>
      <c r="I37" s="267"/>
      <c r="J37" s="268"/>
      <c r="K37" s="269">
        <f>VLOOKUP(A37,EQUIPOS!A7:D162,4,FALSE)</f>
        <v>98609.09118680234</v>
      </c>
      <c r="L37" s="270"/>
      <c r="M37" s="271">
        <v>2.375</v>
      </c>
      <c r="N37" s="272">
        <f>K37/M37</f>
        <v>41519.617341811514</v>
      </c>
    </row>
    <row r="38" spans="1:14">
      <c r="A38" t="s">
        <v>195</v>
      </c>
      <c r="B38" s="840" t="str">
        <f>VLOOKUP(A38,EQUIPOS!A7:D154,3,FALSE)</f>
        <v xml:space="preserve">Equipo de oxicorte, Capacidad de corte: hasta 6´´ (152mm) </v>
      </c>
      <c r="C38" s="841"/>
      <c r="D38" s="841"/>
      <c r="E38" s="841"/>
      <c r="F38" s="841"/>
      <c r="G38" s="841"/>
      <c r="H38" s="842"/>
      <c r="I38" s="267"/>
      <c r="J38" s="268"/>
      <c r="K38" s="269">
        <f>VLOOKUP(A38,EQUIPOS!A7:D162,4,FALSE)</f>
        <v>17054.253248516139</v>
      </c>
      <c r="L38" s="270"/>
      <c r="M38" s="271">
        <v>2.375</v>
      </c>
      <c r="N38" s="273">
        <f>K38/M38</f>
        <v>7180.7382099015322</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1549.7775190231998</v>
      </c>
    </row>
    <row r="43" spans="1:14" ht="15.75" thickBot="1">
      <c r="B43" s="827" t="s">
        <v>953</v>
      </c>
      <c r="C43" s="828"/>
      <c r="D43" s="828"/>
      <c r="E43" s="828"/>
      <c r="F43" s="828"/>
      <c r="G43" s="828"/>
      <c r="H43" s="828"/>
      <c r="I43" s="828"/>
      <c r="J43" s="828"/>
      <c r="K43" s="828"/>
      <c r="L43" s="828"/>
      <c r="M43" s="829"/>
      <c r="N43" s="99">
        <f>SUM(N36:N42)</f>
        <v>124183.96387041477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1042.4252179875182</v>
      </c>
      <c r="M59" s="832"/>
      <c r="N59" s="287">
        <f>K59*L59</f>
        <v>1042.4252179875182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1042.4252179875182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182">
        <f>N43+N54+N65+N76</f>
        <v>140724.16427863427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28144.832855726854</v>
      </c>
      <c r="M83" s="862"/>
      <c r="N83" s="51"/>
    </row>
    <row r="84" spans="1:14">
      <c r="B84" s="89" t="s">
        <v>973</v>
      </c>
      <c r="C84" s="90"/>
      <c r="D84" s="90"/>
      <c r="E84" s="90"/>
      <c r="F84" s="90"/>
      <c r="G84" s="90"/>
      <c r="H84" s="90"/>
      <c r="I84" s="87"/>
      <c r="J84" s="88"/>
      <c r="K84" s="304">
        <v>0.05</v>
      </c>
      <c r="L84" s="861">
        <f>N78*K84</f>
        <v>7036.2082139317135</v>
      </c>
      <c r="M84" s="862"/>
      <c r="N84" s="51"/>
    </row>
    <row r="85" spans="1:14" ht="15.75" thickBot="1">
      <c r="B85" s="91" t="s">
        <v>974</v>
      </c>
      <c r="C85" s="92"/>
      <c r="D85" s="92"/>
      <c r="E85" s="92"/>
      <c r="F85" s="92"/>
      <c r="G85" s="92"/>
      <c r="H85" s="92"/>
      <c r="I85" s="93"/>
      <c r="J85" s="94"/>
      <c r="K85" s="305">
        <v>0.05</v>
      </c>
      <c r="L85" s="863">
        <f>N78*K85</f>
        <v>7036.2082139317135</v>
      </c>
      <c r="M85" s="864"/>
      <c r="N85" s="51"/>
    </row>
    <row r="86" spans="1:14" ht="15.75" thickBot="1">
      <c r="B86" s="827" t="s">
        <v>953</v>
      </c>
      <c r="C86" s="828"/>
      <c r="D86" s="828"/>
      <c r="E86" s="828"/>
      <c r="F86" s="828"/>
      <c r="G86" s="828"/>
      <c r="H86" s="828"/>
      <c r="I86" s="828"/>
      <c r="J86" s="828"/>
      <c r="K86" s="828"/>
      <c r="L86" s="828"/>
      <c r="M86" s="829"/>
      <c r="N86" s="52">
        <f>L83+L84+L85</f>
        <v>42217.249283590281</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52">
        <f>N78+N86</f>
        <v>182941.41356222454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209874.38248774971</v>
      </c>
      <c r="L36" s="270"/>
      <c r="M36" s="271">
        <v>2.5</v>
      </c>
      <c r="N36" s="272">
        <f>K36/M36</f>
        <v>83949.752995099887</v>
      </c>
    </row>
    <row r="37" spans="1:14">
      <c r="A37" t="s">
        <v>180</v>
      </c>
      <c r="B37" s="840" t="str">
        <f>VLOOKUP(A37,EQUIPOS!A7:D154,3,FALSE)</f>
        <v>Compresor 120 HP, con martillo.</v>
      </c>
      <c r="C37" s="841"/>
      <c r="D37" s="841"/>
      <c r="E37" s="841"/>
      <c r="F37" s="841"/>
      <c r="G37" s="841"/>
      <c r="H37" s="842"/>
      <c r="I37" s="267"/>
      <c r="J37" s="268"/>
      <c r="K37" s="269">
        <f>VLOOKUP(A37,EQUIPOS!A7:D162,4,FALSE)</f>
        <v>98609.09118680234</v>
      </c>
      <c r="L37" s="270"/>
      <c r="M37" s="271">
        <v>2.5</v>
      </c>
      <c r="N37" s="272">
        <f>K37/M37</f>
        <v>39443.636474720937</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17054.253248516139</v>
      </c>
      <c r="L38" s="270"/>
      <c r="M38" s="271">
        <v>2.5</v>
      </c>
      <c r="N38" s="272">
        <f>K38/M38</f>
        <v>6821.7012994064553</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294.45772861440798</v>
      </c>
    </row>
    <row r="43" spans="1:14" ht="15.75" thickBot="1">
      <c r="B43" s="827" t="s">
        <v>953</v>
      </c>
      <c r="C43" s="828"/>
      <c r="D43" s="828"/>
      <c r="E43" s="828"/>
      <c r="F43" s="828"/>
      <c r="G43" s="828"/>
      <c r="H43" s="828"/>
      <c r="I43" s="828"/>
      <c r="J43" s="828"/>
      <c r="K43" s="828"/>
      <c r="L43" s="828"/>
      <c r="M43" s="829"/>
      <c r="N43" s="99">
        <f>SUM(N36:N42)</f>
        <v>130509.54849784169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1042.4252179875182</v>
      </c>
      <c r="M59" s="832"/>
      <c r="N59" s="287">
        <f>K59*L59</f>
        <v>1042.4252179875182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1042.4252179875182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146274.86014654959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29254.97202930992</v>
      </c>
      <c r="M83" s="862"/>
      <c r="N83" s="51"/>
    </row>
    <row r="84" spans="1:14">
      <c r="B84" s="89" t="s">
        <v>973</v>
      </c>
      <c r="C84" s="90"/>
      <c r="D84" s="90"/>
      <c r="E84" s="90"/>
      <c r="F84" s="90"/>
      <c r="G84" s="90"/>
      <c r="H84" s="90"/>
      <c r="I84" s="87"/>
      <c r="J84" s="88"/>
      <c r="K84" s="304">
        <v>0.05</v>
      </c>
      <c r="L84" s="861">
        <f>N78*K84</f>
        <v>7313.74300732748</v>
      </c>
      <c r="M84" s="862"/>
      <c r="N84" s="51"/>
    </row>
    <row r="85" spans="1:14" ht="15.75" thickBot="1">
      <c r="B85" s="91" t="s">
        <v>974</v>
      </c>
      <c r="C85" s="92"/>
      <c r="D85" s="92"/>
      <c r="E85" s="92"/>
      <c r="F85" s="92"/>
      <c r="G85" s="92"/>
      <c r="H85" s="92"/>
      <c r="I85" s="93"/>
      <c r="J85" s="94"/>
      <c r="K85" s="305">
        <v>0.05</v>
      </c>
      <c r="L85" s="863">
        <f>N78*K85</f>
        <v>7313.74300732748</v>
      </c>
      <c r="M85" s="864"/>
      <c r="N85" s="51"/>
    </row>
    <row r="86" spans="1:14" ht="15.75" thickBot="1">
      <c r="B86" s="827" t="s">
        <v>953</v>
      </c>
      <c r="C86" s="828"/>
      <c r="D86" s="828"/>
      <c r="E86" s="828"/>
      <c r="F86" s="828"/>
      <c r="G86" s="828"/>
      <c r="H86" s="828"/>
      <c r="I86" s="828"/>
      <c r="J86" s="828"/>
      <c r="K86" s="828"/>
      <c r="L86" s="828"/>
      <c r="M86" s="829"/>
      <c r="N86" s="52">
        <f>L83+L84+L85</f>
        <v>43882.458043964878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190157.31819051446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175592.84814923647</v>
      </c>
      <c r="L36" s="270"/>
      <c r="M36" s="271">
        <v>9.25</v>
      </c>
      <c r="N36" s="272">
        <f>K36/M36</f>
        <v>18983.010610728266</v>
      </c>
    </row>
    <row r="37" spans="1:14">
      <c r="A37" t="s">
        <v>180</v>
      </c>
      <c r="B37" s="840" t="str">
        <f>VLOOKUP(A37,EQUIPOS!A7:D154,3,FALSE)</f>
        <v>Compresor 120 HP, con martillo.</v>
      </c>
      <c r="C37" s="841"/>
      <c r="D37" s="841"/>
      <c r="E37" s="841"/>
      <c r="F37" s="841"/>
      <c r="G37" s="841"/>
      <c r="H37" s="842"/>
      <c r="I37" s="267"/>
      <c r="J37" s="268"/>
      <c r="K37" s="269">
        <f>VLOOKUP(A37,EQUIPOS!A7:D162,4,FALSE)</f>
        <v>98609.09118680234</v>
      </c>
      <c r="L37" s="270"/>
      <c r="M37" s="271">
        <v>9.25</v>
      </c>
      <c r="N37" s="272">
        <f>K37/M37</f>
        <v>10660.442290465118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62.666819895785942</v>
      </c>
    </row>
    <row r="43" spans="1:14" ht="15.75" thickBot="1">
      <c r="B43" s="827" t="s">
        <v>953</v>
      </c>
      <c r="C43" s="828"/>
      <c r="D43" s="828"/>
      <c r="E43" s="828"/>
      <c r="F43" s="828"/>
      <c r="G43" s="828"/>
      <c r="H43" s="828"/>
      <c r="I43" s="828"/>
      <c r="J43" s="828"/>
      <c r="K43" s="828"/>
      <c r="L43" s="828"/>
      <c r="M43" s="829"/>
      <c r="N43" s="99">
        <f>SUM(N36:N42)</f>
        <v>29706.11972108917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1042.4252179875182</v>
      </c>
      <c r="M59" s="832"/>
      <c r="N59" s="287">
        <f>K59*L59</f>
        <v>1042.4252179875182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1042.4252179875182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33881.885933865982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6776.3771867731966</v>
      </c>
      <c r="M83" s="862"/>
      <c r="N83" s="51"/>
    </row>
    <row r="84" spans="1:14">
      <c r="B84" s="89" t="s">
        <v>973</v>
      </c>
      <c r="C84" s="90"/>
      <c r="D84" s="90"/>
      <c r="E84" s="90"/>
      <c r="F84" s="90"/>
      <c r="G84" s="90"/>
      <c r="H84" s="90"/>
      <c r="I84" s="87"/>
      <c r="J84" s="88"/>
      <c r="K84" s="304">
        <v>0.05</v>
      </c>
      <c r="L84" s="861">
        <f>N78*K84</f>
        <v>1694.0942966932992</v>
      </c>
      <c r="M84" s="862"/>
      <c r="N84" s="51"/>
    </row>
    <row r="85" spans="1:14" ht="15.75" thickBot="1">
      <c r="B85" s="91" t="s">
        <v>974</v>
      </c>
      <c r="C85" s="92"/>
      <c r="D85" s="92"/>
      <c r="E85" s="92"/>
      <c r="F85" s="92"/>
      <c r="G85" s="92"/>
      <c r="H85" s="92"/>
      <c r="I85" s="93"/>
      <c r="J85" s="94"/>
      <c r="K85" s="305">
        <v>0.05</v>
      </c>
      <c r="L85" s="863">
        <f>N78*K85</f>
        <v>1694.0942966932992</v>
      </c>
      <c r="M85" s="864"/>
      <c r="N85" s="51"/>
    </row>
    <row r="86" spans="1:14" ht="15.75" thickBot="1">
      <c r="B86" s="827" t="s">
        <v>953</v>
      </c>
      <c r="C86" s="828"/>
      <c r="D86" s="828"/>
      <c r="E86" s="828"/>
      <c r="F86" s="828"/>
      <c r="G86" s="828"/>
      <c r="H86" s="828"/>
      <c r="I86" s="828"/>
      <c r="J86" s="828"/>
      <c r="K86" s="828"/>
      <c r="L86" s="828"/>
      <c r="M86" s="829"/>
      <c r="N86" s="52">
        <f>L83+L84+L85</f>
        <v>10164.565780159795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44046.451714025781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98609.09118680234</v>
      </c>
      <c r="L36" s="270"/>
      <c r="M36" s="271">
        <v>2.5</v>
      </c>
      <c r="N36" s="272">
        <f>K36/M36</f>
        <v>39443.636474720937</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1251.8099</v>
      </c>
    </row>
    <row r="43" spans="1:14" ht="15.75" thickBot="1">
      <c r="B43" s="827" t="s">
        <v>953</v>
      </c>
      <c r="C43" s="828"/>
      <c r="D43" s="828"/>
      <c r="E43" s="828"/>
      <c r="F43" s="828"/>
      <c r="G43" s="828"/>
      <c r="H43" s="828"/>
      <c r="I43" s="828"/>
      <c r="J43" s="828"/>
      <c r="K43" s="828"/>
      <c r="L43" s="828"/>
      <c r="M43" s="829"/>
      <c r="N43" s="99">
        <f>SUM(N36:N42)</f>
        <v>40695.446374720937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1042.4252179875182</v>
      </c>
      <c r="M59" s="832"/>
      <c r="N59" s="287">
        <f>K59*L59</f>
        <v>1042.4252179875182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1042.4252179875182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54255.970592708458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10851.194118541693</v>
      </c>
      <c r="M83" s="862"/>
      <c r="N83" s="51"/>
    </row>
    <row r="84" spans="1:14">
      <c r="B84" s="89" t="s">
        <v>973</v>
      </c>
      <c r="C84" s="90"/>
      <c r="D84" s="90"/>
      <c r="E84" s="90"/>
      <c r="F84" s="90"/>
      <c r="G84" s="90"/>
      <c r="H84" s="90"/>
      <c r="I84" s="87"/>
      <c r="J84" s="88"/>
      <c r="K84" s="304">
        <v>0.05</v>
      </c>
      <c r="L84" s="861">
        <f>N78*K84</f>
        <v>2712.7985296354232</v>
      </c>
      <c r="M84" s="862"/>
      <c r="N84" s="51"/>
    </row>
    <row r="85" spans="1:14" ht="15.75" thickBot="1">
      <c r="B85" s="91" t="s">
        <v>974</v>
      </c>
      <c r="C85" s="92"/>
      <c r="D85" s="92"/>
      <c r="E85" s="92"/>
      <c r="F85" s="92"/>
      <c r="G85" s="92"/>
      <c r="H85" s="92"/>
      <c r="I85" s="93"/>
      <c r="J85" s="94"/>
      <c r="K85" s="305">
        <v>0.05</v>
      </c>
      <c r="L85" s="863">
        <f>N78*K85</f>
        <v>2712.7985296354232</v>
      </c>
      <c r="M85" s="864"/>
      <c r="N85" s="51"/>
    </row>
    <row r="86" spans="1:14" ht="15.75" thickBot="1">
      <c r="B86" s="827" t="s">
        <v>953</v>
      </c>
      <c r="C86" s="828"/>
      <c r="D86" s="828"/>
      <c r="E86" s="828"/>
      <c r="F86" s="828"/>
      <c r="G86" s="828"/>
      <c r="H86" s="828"/>
      <c r="I86" s="828"/>
      <c r="J86" s="828"/>
      <c r="K86" s="828"/>
      <c r="L86" s="828"/>
      <c r="M86" s="829"/>
      <c r="N86" s="52">
        <f>L83+L84+L85</f>
        <v>16276.79117781254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70532.761770521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175592.84814923647</v>
      </c>
      <c r="L36" s="270"/>
      <c r="M36" s="271">
        <v>2.375</v>
      </c>
      <c r="N36" s="272">
        <f>K36/M36</f>
        <v>73933.830799678515</v>
      </c>
    </row>
    <row r="37" spans="1:14">
      <c r="A37" t="s">
        <v>180</v>
      </c>
      <c r="B37" s="840" t="str">
        <f>VLOOKUP(A37,EQUIPOS!A7:D154,3,FALSE)</f>
        <v>Compresor 120 HP, con martillo.</v>
      </c>
      <c r="C37" s="841"/>
      <c r="D37" s="841"/>
      <c r="E37" s="841"/>
      <c r="F37" s="841"/>
      <c r="G37" s="841"/>
      <c r="H37" s="842"/>
      <c r="I37" s="267"/>
      <c r="J37" s="268"/>
      <c r="K37" s="269">
        <f>VLOOKUP(A37,EQUIPOS!A7:D162,4,FALSE)</f>
        <v>98609.09118680234</v>
      </c>
      <c r="L37" s="270"/>
      <c r="M37" s="271">
        <v>2.375</v>
      </c>
      <c r="N37" s="272">
        <f>K37/M37</f>
        <v>41519.617341811514</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17054.253248516139</v>
      </c>
      <c r="L38" s="270"/>
      <c r="M38" s="271">
        <v>2.375</v>
      </c>
      <c r="N38" s="272">
        <f>K38/M38</f>
        <v>7180.7382099015322</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1549.7775190231998</v>
      </c>
    </row>
    <row r="43" spans="1:14" ht="15.75" thickBot="1">
      <c r="B43" s="827" t="s">
        <v>953</v>
      </c>
      <c r="C43" s="828"/>
      <c r="D43" s="828"/>
      <c r="E43" s="828"/>
      <c r="F43" s="828"/>
      <c r="G43" s="828"/>
      <c r="H43" s="828"/>
      <c r="I43" s="828"/>
      <c r="J43" s="828"/>
      <c r="K43" s="828"/>
      <c r="L43" s="828"/>
      <c r="M43" s="829"/>
      <c r="N43" s="99">
        <f>SUM(N36:N42)</f>
        <v>124183.96387041477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1042.4252179875182</v>
      </c>
      <c r="M59" s="832"/>
      <c r="N59" s="287">
        <f>K59*L59</f>
        <v>1042.4252179875182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1042.4252179875182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140724.16427863427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28144.832855726854</v>
      </c>
      <c r="M83" s="862"/>
      <c r="N83" s="51"/>
    </row>
    <row r="84" spans="1:14">
      <c r="B84" s="89" t="s">
        <v>973</v>
      </c>
      <c r="C84" s="90"/>
      <c r="D84" s="90"/>
      <c r="E84" s="90"/>
      <c r="F84" s="90"/>
      <c r="G84" s="90"/>
      <c r="H84" s="90"/>
      <c r="I84" s="87"/>
      <c r="J84" s="88"/>
      <c r="K84" s="304">
        <v>0.05</v>
      </c>
      <c r="L84" s="861">
        <f>N78*K84</f>
        <v>7036.2082139317135</v>
      </c>
      <c r="M84" s="862"/>
      <c r="N84" s="51"/>
    </row>
    <row r="85" spans="1:14" ht="15.75" thickBot="1">
      <c r="B85" s="91" t="s">
        <v>974</v>
      </c>
      <c r="C85" s="92"/>
      <c r="D85" s="92"/>
      <c r="E85" s="92"/>
      <c r="F85" s="92"/>
      <c r="G85" s="92"/>
      <c r="H85" s="92"/>
      <c r="I85" s="93"/>
      <c r="J85" s="94"/>
      <c r="K85" s="305">
        <v>0.05</v>
      </c>
      <c r="L85" s="863">
        <f>N78*K85</f>
        <v>7036.2082139317135</v>
      </c>
      <c r="M85" s="864"/>
      <c r="N85" s="51"/>
    </row>
    <row r="86" spans="1:14" ht="15.75" thickBot="1">
      <c r="B86" s="827" t="s">
        <v>953</v>
      </c>
      <c r="C86" s="828"/>
      <c r="D86" s="828"/>
      <c r="E86" s="828"/>
      <c r="F86" s="828"/>
      <c r="G86" s="828"/>
      <c r="H86" s="828"/>
      <c r="I86" s="828"/>
      <c r="J86" s="828"/>
      <c r="K86" s="828"/>
      <c r="L86" s="828"/>
      <c r="M86" s="829"/>
      <c r="N86" s="52">
        <f>L83+L84+L85</f>
        <v>42217.249283590281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182941.41356222454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209874.38248774971</v>
      </c>
      <c r="L36" s="270"/>
      <c r="M36" s="271">
        <v>2.5</v>
      </c>
      <c r="N36" s="272">
        <f>K36/M36</f>
        <v>83949.752995099887</v>
      </c>
    </row>
    <row r="37" spans="1:14">
      <c r="A37" t="s">
        <v>180</v>
      </c>
      <c r="B37" s="840" t="str">
        <f>VLOOKUP(A37,EQUIPOS!A7:D154,3,FALSE)</f>
        <v>Compresor 120 HP, con martillo.</v>
      </c>
      <c r="C37" s="841"/>
      <c r="D37" s="841"/>
      <c r="E37" s="841"/>
      <c r="F37" s="841"/>
      <c r="G37" s="841"/>
      <c r="H37" s="842"/>
      <c r="I37" s="267"/>
      <c r="J37" s="268"/>
      <c r="K37" s="269">
        <f>VLOOKUP(A37,EQUIPOS!A7:D162,4,FALSE)</f>
        <v>98609.09118680234</v>
      </c>
      <c r="L37" s="270"/>
      <c r="M37" s="271">
        <v>2.5</v>
      </c>
      <c r="N37" s="272">
        <f>K37/M37</f>
        <v>39443.636474720937</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17054.253248516139</v>
      </c>
      <c r="L38" s="270"/>
      <c r="M38" s="271">
        <v>2.5</v>
      </c>
      <c r="N38" s="272">
        <f>K38/M38</f>
        <v>6821.7012994064553</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294.45772861440798</v>
      </c>
    </row>
    <row r="43" spans="1:14" ht="15.75" thickBot="1">
      <c r="B43" s="827" t="s">
        <v>953</v>
      </c>
      <c r="C43" s="828"/>
      <c r="D43" s="828"/>
      <c r="E43" s="828"/>
      <c r="F43" s="828"/>
      <c r="G43" s="828"/>
      <c r="H43" s="828"/>
      <c r="I43" s="828"/>
      <c r="J43" s="828"/>
      <c r="K43" s="828"/>
      <c r="L43" s="828"/>
      <c r="M43" s="829"/>
      <c r="N43" s="99">
        <f>SUM(N36:N42)</f>
        <v>130509.54849784169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1042.4252179875182</v>
      </c>
      <c r="M59" s="832"/>
      <c r="N59" s="287">
        <f>K59*L59</f>
        <v>1042.4252179875182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1042.4252179875182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14722.886430720398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146274.86014654959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29254.97202930992</v>
      </c>
      <c r="M83" s="862"/>
      <c r="N83" s="51"/>
    </row>
    <row r="84" spans="1:14">
      <c r="B84" s="89" t="s">
        <v>973</v>
      </c>
      <c r="C84" s="90"/>
      <c r="D84" s="90"/>
      <c r="E84" s="90"/>
      <c r="F84" s="90"/>
      <c r="G84" s="90"/>
      <c r="H84" s="90"/>
      <c r="I84" s="87"/>
      <c r="J84" s="88"/>
      <c r="K84" s="304">
        <v>0.05</v>
      </c>
      <c r="L84" s="861">
        <f>N78*K84</f>
        <v>7313.74300732748</v>
      </c>
      <c r="M84" s="862"/>
      <c r="N84" s="51"/>
    </row>
    <row r="85" spans="1:14" ht="15.75" thickBot="1">
      <c r="B85" s="91" t="s">
        <v>974</v>
      </c>
      <c r="C85" s="92"/>
      <c r="D85" s="92"/>
      <c r="E85" s="92"/>
      <c r="F85" s="92"/>
      <c r="G85" s="92"/>
      <c r="H85" s="92"/>
      <c r="I85" s="93"/>
      <c r="J85" s="94"/>
      <c r="K85" s="305">
        <v>0.05</v>
      </c>
      <c r="L85" s="863">
        <f>N78*K85</f>
        <v>7313.74300732748</v>
      </c>
      <c r="M85" s="864"/>
      <c r="N85" s="51"/>
    </row>
    <row r="86" spans="1:14" ht="15.75" thickBot="1">
      <c r="B86" s="827" t="s">
        <v>953</v>
      </c>
      <c r="C86" s="828"/>
      <c r="D86" s="828"/>
      <c r="E86" s="828"/>
      <c r="F86" s="828"/>
      <c r="G86" s="828"/>
      <c r="H86" s="828"/>
      <c r="I86" s="828"/>
      <c r="J86" s="828"/>
      <c r="K86" s="828"/>
      <c r="L86" s="828"/>
      <c r="M86" s="829"/>
      <c r="N86" s="52">
        <f>L83+L84+L85</f>
        <v>43882.458043964878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190157.31819051446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209874.38248774971</v>
      </c>
      <c r="L36" s="270"/>
      <c r="M36" s="271">
        <v>2.5</v>
      </c>
      <c r="N36" s="272">
        <f>K36/M36</f>
        <v>83949.752995099887</v>
      </c>
    </row>
    <row r="37" spans="1:14">
      <c r="A37" t="s">
        <v>180</v>
      </c>
      <c r="B37" s="840" t="str">
        <f>VLOOKUP(A37,EQUIPOS!A7:D154,3,FALSE)</f>
        <v>Compresor 120 HP, con martillo.</v>
      </c>
      <c r="C37" s="841"/>
      <c r="D37" s="841"/>
      <c r="E37" s="841"/>
      <c r="F37" s="841"/>
      <c r="G37" s="841"/>
      <c r="H37" s="842"/>
      <c r="I37" s="267"/>
      <c r="J37" s="268"/>
      <c r="K37" s="269">
        <f>VLOOKUP(A37,EQUIPOS!A7:D162,4,FALSE)</f>
        <v>98609.09118680234</v>
      </c>
      <c r="L37" s="270"/>
      <c r="M37" s="271">
        <v>2.5</v>
      </c>
      <c r="N37" s="272">
        <f>K37/M37</f>
        <v>39443.636474720937</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17054.253248516139</v>
      </c>
      <c r="L38" s="270"/>
      <c r="M38" s="271">
        <v>2.5</v>
      </c>
      <c r="N38" s="272">
        <f>K38/M38</f>
        <v>6821.7012994064553</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231.86723361440795</v>
      </c>
    </row>
    <row r="43" spans="1:14" ht="15.75" thickBot="1">
      <c r="B43" s="827" t="s">
        <v>953</v>
      </c>
      <c r="C43" s="828"/>
      <c r="D43" s="828"/>
      <c r="E43" s="828"/>
      <c r="F43" s="828"/>
      <c r="G43" s="828"/>
      <c r="H43" s="828"/>
      <c r="I43" s="828"/>
      <c r="J43" s="828"/>
      <c r="K43" s="828"/>
      <c r="L43" s="828"/>
      <c r="M43" s="829"/>
      <c r="N43" s="99">
        <f>SUM(N36:N42)</f>
        <v>130446.9580028417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31">
        <f>'900.2'!N78</f>
        <v>1042.4252179875182</v>
      </c>
      <c r="M59" s="832"/>
      <c r="N59" s="287">
        <f>K59*L59</f>
        <v>1459.3953051825254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1459.3953051825254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11593.361680720398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143499.71498874464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28699.942997748931</v>
      </c>
      <c r="M83" s="862"/>
      <c r="N83" s="51"/>
    </row>
    <row r="84" spans="1:14">
      <c r="B84" s="89" t="s">
        <v>973</v>
      </c>
      <c r="C84" s="90"/>
      <c r="D84" s="90"/>
      <c r="E84" s="90"/>
      <c r="F84" s="90"/>
      <c r="G84" s="90"/>
      <c r="H84" s="90"/>
      <c r="I84" s="87"/>
      <c r="J84" s="88"/>
      <c r="K84" s="304">
        <v>0.05</v>
      </c>
      <c r="L84" s="861">
        <f>N78*K84</f>
        <v>7174.9857494372327</v>
      </c>
      <c r="M84" s="862"/>
      <c r="N84" s="51"/>
    </row>
    <row r="85" spans="1:14" ht="15.75" thickBot="1">
      <c r="B85" s="91" t="s">
        <v>974</v>
      </c>
      <c r="C85" s="92"/>
      <c r="D85" s="92"/>
      <c r="E85" s="92"/>
      <c r="F85" s="92"/>
      <c r="G85" s="92"/>
      <c r="H85" s="92"/>
      <c r="I85" s="93"/>
      <c r="J85" s="94"/>
      <c r="K85" s="305">
        <v>0.05</v>
      </c>
      <c r="L85" s="863">
        <f>N78*K85</f>
        <v>7174.9857494372327</v>
      </c>
      <c r="M85" s="864"/>
      <c r="N85" s="51"/>
    </row>
    <row r="86" spans="1:14" ht="15.75" thickBot="1">
      <c r="B86" s="827" t="s">
        <v>953</v>
      </c>
      <c r="C86" s="828"/>
      <c r="D86" s="828"/>
      <c r="E86" s="828"/>
      <c r="F86" s="828"/>
      <c r="G86" s="828"/>
      <c r="H86" s="828"/>
      <c r="I86" s="828"/>
      <c r="J86" s="828"/>
      <c r="K86" s="828"/>
      <c r="L86" s="828"/>
      <c r="M86" s="829"/>
      <c r="N86" s="52">
        <f>L83+L84+L85</f>
        <v>43049.914496623394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186549.62948536803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175592.84814923647</v>
      </c>
      <c r="L36" s="270"/>
      <c r="M36" s="271">
        <v>22</v>
      </c>
      <c r="N36" s="272">
        <f>K36/M36</f>
        <v>7981.4930976925671</v>
      </c>
    </row>
    <row r="37" spans="1:14">
      <c r="A37" t="s">
        <v>180</v>
      </c>
      <c r="B37" s="840" t="str">
        <f>VLOOKUP(A37,EQUIPOS!A7:D154,3,FALSE)</f>
        <v>Compresor 120 HP, con martillo.</v>
      </c>
      <c r="C37" s="841"/>
      <c r="D37" s="841"/>
      <c r="E37" s="841"/>
      <c r="F37" s="841"/>
      <c r="G37" s="841"/>
      <c r="H37" s="842"/>
      <c r="I37" s="267"/>
      <c r="J37" s="268"/>
      <c r="K37" s="269">
        <f>VLOOKUP(A37,EQUIPOS!A7:D162,4,FALSE)</f>
        <v>98609.09118680234</v>
      </c>
      <c r="L37" s="270"/>
      <c r="M37" s="271">
        <v>22</v>
      </c>
      <c r="N37" s="272">
        <f>K37/M37</f>
        <v>4482.2314175819247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26.34854927436454</v>
      </c>
    </row>
    <row r="43" spans="1:14" ht="15.75" thickBot="1">
      <c r="B43" s="827" t="s">
        <v>953</v>
      </c>
      <c r="C43" s="828"/>
      <c r="D43" s="828"/>
      <c r="E43" s="828"/>
      <c r="F43" s="828"/>
      <c r="G43" s="828"/>
      <c r="H43" s="828"/>
      <c r="I43" s="828"/>
      <c r="J43" s="828"/>
      <c r="K43" s="828"/>
      <c r="L43" s="828"/>
      <c r="M43" s="829"/>
      <c r="N43" s="99">
        <f>SUM(N36:N42)</f>
        <v>12490.073064548855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31">
        <f>'900.2'!N78</f>
        <v>1042.4252179875182</v>
      </c>
      <c r="M59" s="832"/>
      <c r="N59" s="287">
        <f>K59*L59</f>
        <v>437.81859155475763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437.81859155475763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1317.427463718227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14245.319119821841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2849.0638239643686</v>
      </c>
      <c r="M83" s="862"/>
      <c r="N83" s="51"/>
    </row>
    <row r="84" spans="1:14">
      <c r="B84" s="89" t="s">
        <v>973</v>
      </c>
      <c r="C84" s="90"/>
      <c r="D84" s="90"/>
      <c r="E84" s="90"/>
      <c r="F84" s="90"/>
      <c r="G84" s="90"/>
      <c r="H84" s="90"/>
      <c r="I84" s="87"/>
      <c r="J84" s="88"/>
      <c r="K84" s="304">
        <v>0.05</v>
      </c>
      <c r="L84" s="861">
        <f>N78*K84</f>
        <v>712.26595599109214</v>
      </c>
      <c r="M84" s="862"/>
      <c r="N84" s="51"/>
    </row>
    <row r="85" spans="1:14" ht="15.75" thickBot="1">
      <c r="B85" s="91" t="s">
        <v>974</v>
      </c>
      <c r="C85" s="92"/>
      <c r="D85" s="92"/>
      <c r="E85" s="92"/>
      <c r="F85" s="92"/>
      <c r="G85" s="92"/>
      <c r="H85" s="92"/>
      <c r="I85" s="93"/>
      <c r="J85" s="94"/>
      <c r="K85" s="305">
        <v>0.05</v>
      </c>
      <c r="L85" s="863">
        <f>N78*K85</f>
        <v>712.26595599109214</v>
      </c>
      <c r="M85" s="864"/>
      <c r="N85" s="51"/>
    </row>
    <row r="86" spans="1:14" ht="15.75" thickBot="1">
      <c r="B86" s="827" t="s">
        <v>953</v>
      </c>
      <c r="C86" s="828"/>
      <c r="D86" s="828"/>
      <c r="E86" s="828"/>
      <c r="F86" s="828"/>
      <c r="G86" s="828"/>
      <c r="H86" s="828"/>
      <c r="I86" s="828"/>
      <c r="J86" s="828"/>
      <c r="K86" s="828"/>
      <c r="L86" s="828"/>
      <c r="M86" s="829"/>
      <c r="N86" s="52">
        <f>L83+L84+L85</f>
        <v>4273.5957359465528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18518.914855768395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175592.84814923647</v>
      </c>
      <c r="L36" s="270"/>
      <c r="M36" s="271">
        <v>22</v>
      </c>
      <c r="N36" s="272">
        <f>K36/M36</f>
        <v>7981.4930976925671</v>
      </c>
    </row>
    <row r="37" spans="1:14">
      <c r="A37" t="s">
        <v>180</v>
      </c>
      <c r="B37" s="840" t="str">
        <f>VLOOKUP(A37,EQUIPOS!A7:D154,3,FALSE)</f>
        <v>Compresor 120 HP, con martillo.</v>
      </c>
      <c r="C37" s="841"/>
      <c r="D37" s="841"/>
      <c r="E37" s="841"/>
      <c r="F37" s="841"/>
      <c r="G37" s="841"/>
      <c r="H37" s="842"/>
      <c r="I37" s="267"/>
      <c r="J37" s="268"/>
      <c r="K37" s="269">
        <f>VLOOKUP(A37,EQUIPOS!A7:D162,4,FALSE)</f>
        <v>98609.09118680234</v>
      </c>
      <c r="L37" s="270"/>
      <c r="M37" s="271">
        <v>22</v>
      </c>
      <c r="N37" s="272">
        <f>K37/M37</f>
        <v>4482.2314175819247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26.34854927436454</v>
      </c>
    </row>
    <row r="43" spans="1:14" ht="15.75" thickBot="1">
      <c r="B43" s="827" t="s">
        <v>953</v>
      </c>
      <c r="C43" s="828"/>
      <c r="D43" s="828"/>
      <c r="E43" s="828"/>
      <c r="F43" s="828"/>
      <c r="G43" s="828"/>
      <c r="H43" s="828"/>
      <c r="I43" s="828"/>
      <c r="J43" s="828"/>
      <c r="K43" s="828"/>
      <c r="L43" s="828"/>
      <c r="M43" s="829"/>
      <c r="N43" s="99">
        <f>SUM(N36:N42)</f>
        <v>12490.073064548855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31">
        <f>'900.2'!N78</f>
        <v>1042.4252179875182</v>
      </c>
      <c r="M59" s="832"/>
      <c r="N59" s="287">
        <f>K59*L59</f>
        <v>218.90929577737882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218.90929577737882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1317.427463718227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14026.409824044462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2805.2819648088926</v>
      </c>
      <c r="M83" s="862"/>
      <c r="N83" s="51"/>
    </row>
    <row r="84" spans="1:14">
      <c r="B84" s="89" t="s">
        <v>973</v>
      </c>
      <c r="C84" s="90"/>
      <c r="D84" s="90"/>
      <c r="E84" s="90"/>
      <c r="F84" s="90"/>
      <c r="G84" s="90"/>
      <c r="H84" s="90"/>
      <c r="I84" s="87"/>
      <c r="J84" s="88"/>
      <c r="K84" s="304">
        <v>0.05</v>
      </c>
      <c r="L84" s="861">
        <f>N78*K84</f>
        <v>701.32049120222314</v>
      </c>
      <c r="M84" s="862"/>
      <c r="N84" s="51"/>
    </row>
    <row r="85" spans="1:14" ht="15.75" thickBot="1">
      <c r="B85" s="91" t="s">
        <v>974</v>
      </c>
      <c r="C85" s="92"/>
      <c r="D85" s="92"/>
      <c r="E85" s="92"/>
      <c r="F85" s="92"/>
      <c r="G85" s="92"/>
      <c r="H85" s="92"/>
      <c r="I85" s="93"/>
      <c r="J85" s="94"/>
      <c r="K85" s="305">
        <v>0.05</v>
      </c>
      <c r="L85" s="863">
        <f>N78*K85</f>
        <v>701.32049120222314</v>
      </c>
      <c r="M85" s="864"/>
      <c r="N85" s="51"/>
    </row>
    <row r="86" spans="1:14" ht="15.75" thickBot="1">
      <c r="B86" s="827" t="s">
        <v>953</v>
      </c>
      <c r="C86" s="828"/>
      <c r="D86" s="828"/>
      <c r="E86" s="828"/>
      <c r="F86" s="828"/>
      <c r="G86" s="828"/>
      <c r="H86" s="828"/>
      <c r="I86" s="828"/>
      <c r="J86" s="828"/>
      <c r="K86" s="828"/>
      <c r="L86" s="828"/>
      <c r="M86" s="829"/>
      <c r="N86" s="52">
        <f>L83+L84+L85</f>
        <v>4207.9229472133384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18234.332771257799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98609.09118680234</v>
      </c>
      <c r="L36" s="270"/>
      <c r="M36" s="271">
        <v>20</v>
      </c>
      <c r="N36" s="272">
        <f>K36/M36</f>
        <v>4930.4545593401172</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78.238118749999998</v>
      </c>
    </row>
    <row r="43" spans="1:14" ht="15.75" thickBot="1">
      <c r="B43" s="827" t="s">
        <v>953</v>
      </c>
      <c r="C43" s="828"/>
      <c r="D43" s="828"/>
      <c r="E43" s="828"/>
      <c r="F43" s="828"/>
      <c r="G43" s="828"/>
      <c r="H43" s="828"/>
      <c r="I43" s="828"/>
      <c r="J43" s="828"/>
      <c r="K43" s="828"/>
      <c r="L43" s="828"/>
      <c r="M43" s="829"/>
      <c r="N43" s="99">
        <f>SUM(N36:N42)</f>
        <v>5008.6926780901167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31">
        <f>'900.2'!N78</f>
        <v>1042.4252179875182</v>
      </c>
      <c r="M59" s="832"/>
      <c r="N59" s="287">
        <f>K59*L59</f>
        <v>83.394017439001459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83.394017439001459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782.3811874999999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5874.4678830291186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1174.8935766058237</v>
      </c>
      <c r="M83" s="862"/>
      <c r="N83" s="51"/>
    </row>
    <row r="84" spans="1:14">
      <c r="B84" s="89" t="s">
        <v>973</v>
      </c>
      <c r="C84" s="90"/>
      <c r="D84" s="90"/>
      <c r="E84" s="90"/>
      <c r="F84" s="90"/>
      <c r="G84" s="90"/>
      <c r="H84" s="90"/>
      <c r="I84" s="87"/>
      <c r="J84" s="88"/>
      <c r="K84" s="304">
        <v>0.05</v>
      </c>
      <c r="L84" s="861">
        <f>N78*K84</f>
        <v>293.72339415145592</v>
      </c>
      <c r="M84" s="862"/>
      <c r="N84" s="51"/>
    </row>
    <row r="85" spans="1:14" ht="15.75" thickBot="1">
      <c r="B85" s="91" t="s">
        <v>974</v>
      </c>
      <c r="C85" s="92"/>
      <c r="D85" s="92"/>
      <c r="E85" s="92"/>
      <c r="F85" s="92"/>
      <c r="G85" s="92"/>
      <c r="H85" s="92"/>
      <c r="I85" s="93"/>
      <c r="J85" s="94"/>
      <c r="K85" s="305">
        <v>0.05</v>
      </c>
      <c r="L85" s="863">
        <f>N78*K85</f>
        <v>293.72339415145592</v>
      </c>
      <c r="M85" s="864"/>
      <c r="N85" s="51"/>
    </row>
    <row r="86" spans="1:14" ht="15.75" thickBot="1">
      <c r="B86" s="827" t="s">
        <v>953</v>
      </c>
      <c r="C86" s="828"/>
      <c r="D86" s="828"/>
      <c r="E86" s="828"/>
      <c r="F86" s="828"/>
      <c r="G86" s="828"/>
      <c r="H86" s="828"/>
      <c r="I86" s="828"/>
      <c r="J86" s="828"/>
      <c r="K86" s="828"/>
      <c r="L86" s="828"/>
      <c r="M86" s="829"/>
      <c r="N86" s="52">
        <f>L83+L84+L85</f>
        <v>1762.3403649087356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7636.8082479378545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195</v>
      </c>
      <c r="B36" s="840" t="str">
        <f>VLOOKUP(A36,EQUIPOS!A6:D154,3,FALSE)</f>
        <v xml:space="preserve">Equipo de oxicorte, Capacidad de corte: hasta 6´´ (152mm) </v>
      </c>
      <c r="C36" s="841"/>
      <c r="D36" s="841"/>
      <c r="E36" s="841"/>
      <c r="F36" s="841"/>
      <c r="G36" s="841"/>
      <c r="H36" s="842"/>
      <c r="I36" s="267"/>
      <c r="J36" s="268"/>
      <c r="K36" s="269">
        <f>VLOOKUP(A36,EQUIPOS!A6:D161,4,FALSE)</f>
        <v>17054.253248516139</v>
      </c>
      <c r="L36" s="270"/>
      <c r="M36" s="271">
        <v>321</v>
      </c>
      <c r="N36" s="272">
        <f>K36/M36</f>
        <v>53.12851479288517</v>
      </c>
    </row>
    <row r="37" spans="1:14">
      <c r="A37" t="s">
        <v>248</v>
      </c>
      <c r="B37" s="840" t="str">
        <f>VLOOKUP(A37,EQUIPOS!A7:D154,3,FALSE)</f>
        <v>Grúa telescópica de 50 Ton.</v>
      </c>
      <c r="C37" s="841"/>
      <c r="D37" s="841"/>
      <c r="E37" s="841"/>
      <c r="F37" s="841"/>
      <c r="G37" s="841"/>
      <c r="H37" s="842"/>
      <c r="I37" s="267"/>
      <c r="J37" s="268"/>
      <c r="K37" s="269">
        <f>VLOOKUP(A37,EQUIPOS!A7:D162,4,FALSE)</f>
        <v>304975.72743361944</v>
      </c>
      <c r="L37" s="270"/>
      <c r="M37" s="271">
        <v>321</v>
      </c>
      <c r="N37" s="272">
        <f>K37/M37</f>
        <v>950.08014776828486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19.498596573208722</v>
      </c>
    </row>
    <row r="43" spans="1:14" ht="15.75" thickBot="1">
      <c r="B43" s="827" t="s">
        <v>953</v>
      </c>
      <c r="C43" s="828"/>
      <c r="D43" s="828"/>
      <c r="E43" s="828"/>
      <c r="F43" s="828"/>
      <c r="G43" s="828"/>
      <c r="H43" s="828"/>
      <c r="I43" s="828"/>
      <c r="J43" s="828"/>
      <c r="K43" s="828"/>
      <c r="L43" s="828"/>
      <c r="M43" s="829"/>
      <c r="N43" s="99">
        <f>SUM(N36:N42)</f>
        <v>1022.7072591343788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31">
        <f>VLOOKUP(A59,TRANSPORTE!A5:D120,4,FALSE)</f>
        <v>0.41274169567197894</v>
      </c>
      <c r="M59" s="832"/>
      <c r="N59" s="287">
        <f>K59*L59</f>
        <v>0.41274169567197894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0.41274169567197894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194.98596573208721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1218.1059665621381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243.62119331242764</v>
      </c>
      <c r="M83" s="862"/>
      <c r="N83" s="51"/>
    </row>
    <row r="84" spans="1:14">
      <c r="B84" s="89" t="s">
        <v>973</v>
      </c>
      <c r="C84" s="90"/>
      <c r="D84" s="90"/>
      <c r="E84" s="90"/>
      <c r="F84" s="90"/>
      <c r="G84" s="90"/>
      <c r="H84" s="90"/>
      <c r="I84" s="87"/>
      <c r="J84" s="88"/>
      <c r="K84" s="304">
        <v>0.05</v>
      </c>
      <c r="L84" s="861">
        <f>N78*K84</f>
        <v>60.905298328106909</v>
      </c>
      <c r="M84" s="862"/>
      <c r="N84" s="51"/>
    </row>
    <row r="85" spans="1:14" ht="15.75" thickBot="1">
      <c r="B85" s="91" t="s">
        <v>974</v>
      </c>
      <c r="C85" s="92"/>
      <c r="D85" s="92"/>
      <c r="E85" s="92"/>
      <c r="F85" s="92"/>
      <c r="G85" s="92"/>
      <c r="H85" s="92"/>
      <c r="I85" s="93"/>
      <c r="J85" s="94"/>
      <c r="K85" s="305">
        <v>0.05</v>
      </c>
      <c r="L85" s="863">
        <f>N78*K85</f>
        <v>60.905298328106909</v>
      </c>
      <c r="M85" s="864"/>
      <c r="N85" s="51"/>
    </row>
    <row r="86" spans="1:14" ht="15.75" thickBot="1">
      <c r="B86" s="827" t="s">
        <v>953</v>
      </c>
      <c r="C86" s="828"/>
      <c r="D86" s="828"/>
      <c r="E86" s="828"/>
      <c r="F86" s="828"/>
      <c r="G86" s="828"/>
      <c r="H86" s="828"/>
      <c r="I86" s="828"/>
      <c r="J86" s="828"/>
      <c r="K86" s="828"/>
      <c r="L86" s="828"/>
      <c r="M86" s="829"/>
      <c r="N86" s="52">
        <f>L83+L84+L85</f>
        <v>365.43178996864151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1583.5377565307795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273</v>
      </c>
      <c r="B36" s="840" t="str">
        <f>VLOOKUP(A36,EQUIPOS!A6:D154,3,FALSE)</f>
        <v>Motosierra, 93.6 cm3 - 7.1 HP, 45-90 cm - 7.9 kg</v>
      </c>
      <c r="C36" s="841"/>
      <c r="D36" s="841"/>
      <c r="E36" s="841"/>
      <c r="F36" s="841"/>
      <c r="G36" s="841"/>
      <c r="H36" s="842"/>
      <c r="I36" s="267"/>
      <c r="J36" s="268"/>
      <c r="K36" s="269">
        <f>VLOOKUP(A36,EQUIPOS!A6:D161,4,FALSE)</f>
        <v>12035.397191983009</v>
      </c>
      <c r="L36" s="270"/>
      <c r="M36" s="271">
        <v>3</v>
      </c>
      <c r="N36" s="272">
        <f>K36/M36</f>
        <v>4011.7990639943364</v>
      </c>
    </row>
    <row r="37" spans="1:14">
      <c r="A37" s="205" t="s">
        <v>312</v>
      </c>
      <c r="B37" s="840" t="str">
        <f>VLOOKUP(A37,EQUIPOS!A7:D154,3,FALSE)</f>
        <v>Retroexcavadora sobre oruga, potencia 138 HP, balde de 1,5 m3.</v>
      </c>
      <c r="C37" s="841"/>
      <c r="D37" s="841"/>
      <c r="E37" s="841"/>
      <c r="F37" s="841"/>
      <c r="G37" s="841"/>
      <c r="H37" s="842"/>
      <c r="I37" s="267"/>
      <c r="J37" s="268"/>
      <c r="K37" s="269">
        <f>VLOOKUP(A37,EQUIPOS!A7:D162,4,FALSE)</f>
        <v>209874.38248774971</v>
      </c>
      <c r="L37" s="270"/>
      <c r="M37" s="271">
        <v>3</v>
      </c>
      <c r="N37" s="272">
        <f>K37/M37</f>
        <v>69958.127495916575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743.85046586335</v>
      </c>
    </row>
    <row r="43" spans="1:14" ht="15.75" thickBot="1">
      <c r="B43" s="827" t="s">
        <v>953</v>
      </c>
      <c r="C43" s="828"/>
      <c r="D43" s="828"/>
      <c r="E43" s="828"/>
      <c r="F43" s="828"/>
      <c r="G43" s="828"/>
      <c r="H43" s="828"/>
      <c r="I43" s="828"/>
      <c r="J43" s="828"/>
      <c r="K43" s="828"/>
      <c r="L43" s="828"/>
      <c r="M43" s="829"/>
      <c r="N43" s="99">
        <f>SUM(N36:N42)</f>
        <v>74713.777025774252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31">
        <f>VLOOKUP(A59,TRANSPORTE!A5:D94,4,FALSE)</f>
        <v>1151.5493309248213</v>
      </c>
      <c r="M59" s="832"/>
      <c r="N59" s="287">
        <f>K59*L59</f>
        <v>6909.295985548928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6909.295985548928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14877.009317266999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96500.082328590186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19300.016465718039</v>
      </c>
      <c r="M83" s="862"/>
      <c r="N83" s="51"/>
    </row>
    <row r="84" spans="1:14">
      <c r="B84" s="89" t="s">
        <v>973</v>
      </c>
      <c r="C84" s="90"/>
      <c r="D84" s="90"/>
      <c r="E84" s="90"/>
      <c r="F84" s="90"/>
      <c r="G84" s="90"/>
      <c r="H84" s="90"/>
      <c r="I84" s="87"/>
      <c r="J84" s="88"/>
      <c r="K84" s="304">
        <v>0.05</v>
      </c>
      <c r="L84" s="861">
        <f>N78*K84</f>
        <v>4825.0041164295098</v>
      </c>
      <c r="M84" s="862"/>
      <c r="N84" s="51"/>
    </row>
    <row r="85" spans="1:14" ht="15.75" thickBot="1">
      <c r="B85" s="91" t="s">
        <v>974</v>
      </c>
      <c r="C85" s="92"/>
      <c r="D85" s="92"/>
      <c r="E85" s="92"/>
      <c r="F85" s="92"/>
      <c r="G85" s="92"/>
      <c r="H85" s="92"/>
      <c r="I85" s="93"/>
      <c r="J85" s="94"/>
      <c r="K85" s="305">
        <v>0.05</v>
      </c>
      <c r="L85" s="863">
        <f>N78*K85</f>
        <v>4825.0041164295098</v>
      </c>
      <c r="M85" s="864"/>
      <c r="N85" s="51"/>
    </row>
    <row r="86" spans="1:14" ht="15.75" thickBot="1">
      <c r="B86" s="827" t="s">
        <v>953</v>
      </c>
      <c r="C86" s="828"/>
      <c r="D86" s="828"/>
      <c r="E86" s="828"/>
      <c r="F86" s="828"/>
      <c r="G86" s="828"/>
      <c r="H86" s="828"/>
      <c r="I86" s="828"/>
      <c r="J86" s="828"/>
      <c r="K86" s="828"/>
      <c r="L86" s="828"/>
      <c r="M86" s="829"/>
      <c r="N86" s="52">
        <f>L83+L84+L85</f>
        <v>28950.024698577061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125450.10702716725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9" zoomScale="78" zoomScaleNormal="78" workbookViewId="0">
      <selection activeCell="G21" sqref="G21:G2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195</v>
      </c>
      <c r="B36" s="840" t="str">
        <f>VLOOKUP(A36,EQUIPOS!A6:D154,3,FALSE)</f>
        <v xml:space="preserve">Equipo de oxicorte, Capacidad de corte: hasta 6´´ (152mm) </v>
      </c>
      <c r="C36" s="841"/>
      <c r="D36" s="841"/>
      <c r="E36" s="841"/>
      <c r="F36" s="841"/>
      <c r="G36" s="841"/>
      <c r="H36" s="842"/>
      <c r="I36" s="267"/>
      <c r="J36" s="268"/>
      <c r="K36" s="269">
        <f>VLOOKUP(A36,EQUIPOS!A6:D161,4,FALSE)</f>
        <v>17054.253248516139</v>
      </c>
      <c r="L36" s="270"/>
      <c r="M36" s="271">
        <v>4</v>
      </c>
      <c r="N36" s="272">
        <f>K36/M36</f>
        <v>4263.5633121290348</v>
      </c>
    </row>
    <row r="37" spans="1:14">
      <c r="A37" s="108" t="s">
        <v>248</v>
      </c>
      <c r="B37" s="840" t="str">
        <f>VLOOKUP(A37,EQUIPOS!A7:D154,3,FALSE)</f>
        <v>Grúa telescópica de 50 Ton.</v>
      </c>
      <c r="C37" s="841"/>
      <c r="D37" s="841"/>
      <c r="E37" s="841"/>
      <c r="F37" s="841"/>
      <c r="G37" s="841"/>
      <c r="H37" s="842"/>
      <c r="I37" s="267"/>
      <c r="J37" s="268"/>
      <c r="K37" s="269">
        <f>VLOOKUP(A37,EQUIPOS!A7:D162,4,FALSE)</f>
        <v>304975.72743361944</v>
      </c>
      <c r="L37" s="270"/>
      <c r="M37" s="271">
        <v>4</v>
      </c>
      <c r="N37" s="272">
        <f>K37/M37</f>
        <v>76243.93185840486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1115.7756987950249</v>
      </c>
    </row>
    <row r="43" spans="1:14" ht="15.75" thickBot="1">
      <c r="B43" s="827" t="s">
        <v>953</v>
      </c>
      <c r="C43" s="828"/>
      <c r="D43" s="828"/>
      <c r="E43" s="828"/>
      <c r="F43" s="828"/>
      <c r="G43" s="828"/>
      <c r="H43" s="828"/>
      <c r="I43" s="828"/>
      <c r="J43" s="828"/>
      <c r="K43" s="828"/>
      <c r="L43" s="828"/>
      <c r="M43" s="829"/>
      <c r="N43" s="99">
        <f>SUM(N36:N42)</f>
        <v>81623.270869328917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31">
        <f>VLOOKUP(A59,TRANSPORTE!A5:D117,4,FALSE)</f>
        <v>0.42383751180486418</v>
      </c>
      <c r="M59" s="832"/>
      <c r="N59" s="287">
        <f>K59*L59</f>
        <v>0.42383751180486418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0.42383751180486418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11157.756987950248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92781.451694790972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18556.290338958195</v>
      </c>
      <c r="M83" s="862"/>
      <c r="N83" s="51"/>
    </row>
    <row r="84" spans="1:14">
      <c r="B84" s="89" t="s">
        <v>973</v>
      </c>
      <c r="C84" s="90"/>
      <c r="D84" s="90"/>
      <c r="E84" s="90"/>
      <c r="F84" s="90"/>
      <c r="G84" s="90"/>
      <c r="H84" s="90"/>
      <c r="I84" s="87"/>
      <c r="J84" s="88"/>
      <c r="K84" s="304">
        <v>0.05</v>
      </c>
      <c r="L84" s="861">
        <f>N78*K84</f>
        <v>4639.0725847395488</v>
      </c>
      <c r="M84" s="862"/>
      <c r="N84" s="51"/>
    </row>
    <row r="85" spans="1:14" ht="15.75" thickBot="1">
      <c r="B85" s="91" t="s">
        <v>974</v>
      </c>
      <c r="C85" s="92"/>
      <c r="D85" s="92"/>
      <c r="E85" s="92"/>
      <c r="F85" s="92"/>
      <c r="G85" s="92"/>
      <c r="H85" s="92"/>
      <c r="I85" s="93"/>
      <c r="J85" s="94"/>
      <c r="K85" s="305">
        <v>0.05</v>
      </c>
      <c r="L85" s="863">
        <f>N78*K85</f>
        <v>4639.0725847395488</v>
      </c>
      <c r="M85" s="864"/>
      <c r="N85" s="51"/>
    </row>
    <row r="86" spans="1:14" ht="15.75" thickBot="1">
      <c r="B86" s="827" t="s">
        <v>953</v>
      </c>
      <c r="C86" s="828"/>
      <c r="D86" s="828"/>
      <c r="E86" s="828"/>
      <c r="F86" s="828"/>
      <c r="G86" s="828"/>
      <c r="H86" s="828"/>
      <c r="I86" s="828"/>
      <c r="J86" s="828"/>
      <c r="K86" s="828"/>
      <c r="L86" s="828"/>
      <c r="M86" s="829"/>
      <c r="N86" s="52">
        <f>L83+L84+L85</f>
        <v>27834.435508437291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120615.88720322827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102047.62629114251</v>
      </c>
      <c r="L36" s="270"/>
      <c r="M36" s="271">
        <v>5</v>
      </c>
      <c r="N36" s="272">
        <f>K36/M36</f>
        <v>20409.525258228503</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115.93361680720398</v>
      </c>
    </row>
    <row r="43" spans="1:14" ht="15.75" thickBot="1">
      <c r="B43" s="827" t="s">
        <v>953</v>
      </c>
      <c r="C43" s="828"/>
      <c r="D43" s="828"/>
      <c r="E43" s="828"/>
      <c r="F43" s="828"/>
      <c r="G43" s="828"/>
      <c r="H43" s="828"/>
      <c r="I43" s="828"/>
      <c r="J43" s="828"/>
      <c r="K43" s="828"/>
      <c r="L43" s="828"/>
      <c r="M43" s="829"/>
      <c r="N43" s="99">
        <f>SUM(N36:N42)</f>
        <v>20525.458875035707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31">
        <f>VLOOKUP(A59,TRANSPORTE!A5:D94,4,FALSE)</f>
        <v>1151.5493309248213</v>
      </c>
      <c r="M59" s="832"/>
      <c r="N59" s="287">
        <f>K59*L59</f>
        <v>808.38763030922451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808.38763030922451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5796.680840360199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27130.52734570513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5426.1054691410263</v>
      </c>
      <c r="M83" s="862"/>
      <c r="N83" s="51"/>
    </row>
    <row r="84" spans="1:14">
      <c r="B84" s="89" t="s">
        <v>973</v>
      </c>
      <c r="C84" s="90"/>
      <c r="D84" s="90"/>
      <c r="E84" s="90"/>
      <c r="F84" s="90"/>
      <c r="G84" s="90"/>
      <c r="H84" s="90"/>
      <c r="I84" s="87"/>
      <c r="J84" s="88"/>
      <c r="K84" s="304">
        <v>0.05</v>
      </c>
      <c r="L84" s="861">
        <f>N78*K84</f>
        <v>1356.5263672852566</v>
      </c>
      <c r="M84" s="862"/>
      <c r="N84" s="51"/>
    </row>
    <row r="85" spans="1:14" ht="15.75" thickBot="1">
      <c r="B85" s="91" t="s">
        <v>974</v>
      </c>
      <c r="C85" s="92"/>
      <c r="D85" s="92"/>
      <c r="E85" s="92"/>
      <c r="F85" s="92"/>
      <c r="G85" s="92"/>
      <c r="H85" s="92"/>
      <c r="I85" s="93"/>
      <c r="J85" s="94"/>
      <c r="K85" s="305">
        <v>0.05</v>
      </c>
      <c r="L85" s="863">
        <f>N78*K85</f>
        <v>1356.5263672852566</v>
      </c>
      <c r="M85" s="864"/>
      <c r="N85" s="51"/>
    </row>
    <row r="86" spans="1:14" ht="15.75" thickBot="1">
      <c r="B86" s="827" t="s">
        <v>953</v>
      </c>
      <c r="C86" s="828"/>
      <c r="D86" s="828"/>
      <c r="E86" s="828"/>
      <c r="F86" s="828"/>
      <c r="G86" s="828"/>
      <c r="H86" s="828"/>
      <c r="I86" s="828"/>
      <c r="J86" s="828"/>
      <c r="K86" s="828"/>
      <c r="L86" s="828"/>
      <c r="M86" s="829"/>
      <c r="N86" s="52">
        <f>L83+L84+L85</f>
        <v>8139.1582037115386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35269.685549416667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102047.62629114251</v>
      </c>
      <c r="L36" s="270"/>
      <c r="M36" s="271">
        <v>4</v>
      </c>
      <c r="N36" s="272">
        <f>K36/M36</f>
        <v>25511.906572785629</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78.238118749999998</v>
      </c>
    </row>
    <row r="43" spans="1:14" ht="15.75" thickBot="1">
      <c r="B43" s="827" t="s">
        <v>953</v>
      </c>
      <c r="C43" s="828"/>
      <c r="D43" s="828"/>
      <c r="E43" s="828"/>
      <c r="F43" s="828"/>
      <c r="G43" s="828"/>
      <c r="H43" s="828"/>
      <c r="I43" s="828"/>
      <c r="J43" s="828"/>
      <c r="K43" s="828"/>
      <c r="L43" s="828"/>
      <c r="M43" s="829"/>
      <c r="N43" s="99">
        <f>SUM(N36:N42)</f>
        <v>25590.144691535628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31">
        <f>VLOOKUP(A59,TRANSPORTE!A5:D94,4,FALSE)</f>
        <v>1151.5493309248213</v>
      </c>
      <c r="M59" s="832"/>
      <c r="N59" s="287">
        <f>K59*L59</f>
        <v>3489.1944727022083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3489.1944727022083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3911.9059374999997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32991.245101737833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6598.2490203475672</v>
      </c>
      <c r="M83" s="862"/>
      <c r="N83" s="51"/>
    </row>
    <row r="84" spans="1:14">
      <c r="B84" s="89" t="s">
        <v>973</v>
      </c>
      <c r="C84" s="90"/>
      <c r="D84" s="90"/>
      <c r="E84" s="90"/>
      <c r="F84" s="90"/>
      <c r="G84" s="90"/>
      <c r="H84" s="90"/>
      <c r="I84" s="87"/>
      <c r="J84" s="88"/>
      <c r="K84" s="304">
        <v>0.05</v>
      </c>
      <c r="L84" s="861">
        <f>N78*K84</f>
        <v>1649.5622550868918</v>
      </c>
      <c r="M84" s="862"/>
      <c r="N84" s="51"/>
    </row>
    <row r="85" spans="1:14" ht="15.75" thickBot="1">
      <c r="B85" s="91" t="s">
        <v>974</v>
      </c>
      <c r="C85" s="92"/>
      <c r="D85" s="92"/>
      <c r="E85" s="92"/>
      <c r="F85" s="92"/>
      <c r="G85" s="92"/>
      <c r="H85" s="92"/>
      <c r="I85" s="93"/>
      <c r="J85" s="94"/>
      <c r="K85" s="305">
        <v>0.05</v>
      </c>
      <c r="L85" s="863">
        <f>N78*K85</f>
        <v>1649.5622550868918</v>
      </c>
      <c r="M85" s="864"/>
      <c r="N85" s="51"/>
    </row>
    <row r="86" spans="1:14" ht="15.75" thickBot="1">
      <c r="B86" s="827" t="s">
        <v>953</v>
      </c>
      <c r="C86" s="828"/>
      <c r="D86" s="828"/>
      <c r="E86" s="828"/>
      <c r="F86" s="828"/>
      <c r="G86" s="828"/>
      <c r="H86" s="828"/>
      <c r="I86" s="828"/>
      <c r="J86" s="828"/>
      <c r="K86" s="828"/>
      <c r="L86" s="828"/>
      <c r="M86" s="829"/>
      <c r="N86" s="52">
        <f>L83+L84+L85</f>
        <v>9897.3735305213504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42888.618632259182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166.90798666666666</v>
      </c>
    </row>
    <row r="43" spans="1:14" ht="15.75" thickBot="1">
      <c r="B43" s="827" t="s">
        <v>953</v>
      </c>
      <c r="C43" s="828"/>
      <c r="D43" s="828"/>
      <c r="E43" s="828"/>
      <c r="F43" s="828"/>
      <c r="G43" s="828"/>
      <c r="H43" s="828"/>
      <c r="I43" s="828"/>
      <c r="J43" s="828"/>
      <c r="K43" s="828"/>
      <c r="L43" s="828"/>
      <c r="M43" s="829"/>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1669.0798666666665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367.19757066666665</v>
      </c>
      <c r="M83" s="862"/>
      <c r="N83" s="51"/>
    </row>
    <row r="84" spans="1:14">
      <c r="B84" s="89" t="s">
        <v>973</v>
      </c>
      <c r="C84" s="90"/>
      <c r="D84" s="90"/>
      <c r="E84" s="90"/>
      <c r="F84" s="90"/>
      <c r="G84" s="90"/>
      <c r="H84" s="90"/>
      <c r="I84" s="87"/>
      <c r="J84" s="88"/>
      <c r="K84" s="304">
        <v>0.05</v>
      </c>
      <c r="L84" s="861">
        <f>N78*K84</f>
        <v>91.799392666666662</v>
      </c>
      <c r="M84" s="862"/>
      <c r="N84" s="51"/>
    </row>
    <row r="85" spans="1:14" ht="15.75" thickBot="1">
      <c r="B85" s="91" t="s">
        <v>974</v>
      </c>
      <c r="C85" s="92"/>
      <c r="D85" s="92"/>
      <c r="E85" s="92"/>
      <c r="F85" s="92"/>
      <c r="G85" s="92"/>
      <c r="H85" s="92"/>
      <c r="I85" s="93"/>
      <c r="J85" s="94"/>
      <c r="K85" s="305">
        <v>0.05</v>
      </c>
      <c r="L85" s="863">
        <f>N78*K85</f>
        <v>91.799392666666662</v>
      </c>
      <c r="M85" s="864"/>
      <c r="N85" s="51"/>
    </row>
    <row r="86" spans="1:14" ht="15.75" thickBot="1">
      <c r="B86" s="827" t="s">
        <v>953</v>
      </c>
      <c r="C86" s="828"/>
      <c r="D86" s="828"/>
      <c r="E86" s="828"/>
      <c r="F86" s="828"/>
      <c r="G86" s="828"/>
      <c r="H86" s="828"/>
      <c r="I86" s="828"/>
      <c r="J86" s="828"/>
      <c r="K86" s="828"/>
      <c r="L86" s="828"/>
      <c r="M86" s="829"/>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204980.31620779986</v>
      </c>
      <c r="L36" s="270"/>
      <c r="M36" s="271">
        <v>3</v>
      </c>
      <c r="N36" s="272">
        <f>K36/M36</f>
        <v>68326.772069266619</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104.31749166666667</v>
      </c>
    </row>
    <row r="43" spans="1:14" ht="15.75" thickBot="1">
      <c r="B43" s="827" t="s">
        <v>953</v>
      </c>
      <c r="C43" s="828"/>
      <c r="D43" s="828"/>
      <c r="E43" s="828"/>
      <c r="F43" s="828"/>
      <c r="G43" s="828"/>
      <c r="H43" s="828"/>
      <c r="I43" s="828"/>
      <c r="J43" s="828"/>
      <c r="K43" s="828"/>
      <c r="L43" s="828"/>
      <c r="M43" s="829"/>
      <c r="N43" s="99">
        <f>SUM(N36:N42)</f>
        <v>68431.08956093328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1142.2626427722016</v>
      </c>
      <c r="M59" s="832"/>
      <c r="N59" s="287">
        <f>K59*L59</f>
        <v>1941.8464927127427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1941.8464927127427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10431.749166666666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80804.685220312691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16160.937044062539</v>
      </c>
      <c r="M83" s="862"/>
      <c r="N83" s="51"/>
    </row>
    <row r="84" spans="1:14">
      <c r="B84" s="89" t="s">
        <v>973</v>
      </c>
      <c r="C84" s="90"/>
      <c r="D84" s="90"/>
      <c r="E84" s="90"/>
      <c r="F84" s="90"/>
      <c r="G84" s="90"/>
      <c r="H84" s="90"/>
      <c r="I84" s="87"/>
      <c r="J84" s="88"/>
      <c r="K84" s="304">
        <v>0.05</v>
      </c>
      <c r="L84" s="861">
        <f>N78*K84</f>
        <v>4040.2342610156347</v>
      </c>
      <c r="M84" s="862"/>
      <c r="N84" s="51"/>
    </row>
    <row r="85" spans="1:14" ht="15.75" thickBot="1">
      <c r="B85" s="91" t="s">
        <v>974</v>
      </c>
      <c r="C85" s="92"/>
      <c r="D85" s="92"/>
      <c r="E85" s="92"/>
      <c r="F85" s="92"/>
      <c r="G85" s="92"/>
      <c r="H85" s="92"/>
      <c r="I85" s="93"/>
      <c r="J85" s="94"/>
      <c r="K85" s="305">
        <v>0.05</v>
      </c>
      <c r="L85" s="863">
        <f>N78*K85</f>
        <v>4040.2342610156347</v>
      </c>
      <c r="M85" s="864"/>
      <c r="N85" s="51"/>
    </row>
    <row r="86" spans="1:14" ht="15.75" thickBot="1">
      <c r="B86" s="827" t="s">
        <v>953</v>
      </c>
      <c r="C86" s="828"/>
      <c r="D86" s="828"/>
      <c r="E86" s="828"/>
      <c r="F86" s="828"/>
      <c r="G86" s="828"/>
      <c r="H86" s="828"/>
      <c r="I86" s="828"/>
      <c r="J86" s="828"/>
      <c r="K86" s="828"/>
      <c r="L86" s="828"/>
      <c r="M86" s="829"/>
      <c r="N86" s="52">
        <f>L83+L84+L85</f>
        <v>24241.405566093807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105046.09078640649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204980.31620779986</v>
      </c>
      <c r="L36" s="270"/>
      <c r="M36" s="271">
        <v>3</v>
      </c>
      <c r="N36" s="272">
        <f>K36/M36</f>
        <v>68326.772069266619</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104.31749166666667</v>
      </c>
    </row>
    <row r="43" spans="1:14" ht="15.75" thickBot="1">
      <c r="B43" s="827" t="s">
        <v>953</v>
      </c>
      <c r="C43" s="828"/>
      <c r="D43" s="828"/>
      <c r="E43" s="828"/>
      <c r="F43" s="828"/>
      <c r="G43" s="828"/>
      <c r="H43" s="828"/>
      <c r="I43" s="828"/>
      <c r="J43" s="828"/>
      <c r="K43" s="828"/>
      <c r="L43" s="828"/>
      <c r="M43" s="829"/>
      <c r="N43" s="99">
        <f>SUM(N36:N42)</f>
        <v>68431.08956093328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1142.2626427722016</v>
      </c>
      <c r="M59" s="832"/>
      <c r="N59" s="287">
        <f>K59*L59</f>
        <v>1941.8464927127427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1941.8464927127427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10431.749166666666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80804.685220312691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16160.937044062539</v>
      </c>
      <c r="M83" s="862"/>
      <c r="N83" s="51"/>
    </row>
    <row r="84" spans="1:14">
      <c r="B84" s="89" t="s">
        <v>973</v>
      </c>
      <c r="C84" s="90"/>
      <c r="D84" s="90"/>
      <c r="E84" s="90"/>
      <c r="F84" s="90"/>
      <c r="G84" s="90"/>
      <c r="H84" s="90"/>
      <c r="I84" s="87"/>
      <c r="J84" s="88"/>
      <c r="K84" s="304">
        <v>0.05</v>
      </c>
      <c r="L84" s="861">
        <f>N78*K84</f>
        <v>4040.2342610156347</v>
      </c>
      <c r="M84" s="862"/>
      <c r="N84" s="51"/>
    </row>
    <row r="85" spans="1:14" ht="15.75" thickBot="1">
      <c r="B85" s="91" t="s">
        <v>974</v>
      </c>
      <c r="C85" s="92"/>
      <c r="D85" s="92"/>
      <c r="E85" s="92"/>
      <c r="F85" s="92"/>
      <c r="G85" s="92"/>
      <c r="H85" s="92"/>
      <c r="I85" s="93"/>
      <c r="J85" s="94"/>
      <c r="K85" s="305">
        <v>0.05</v>
      </c>
      <c r="L85" s="863">
        <f>N78*K85</f>
        <v>4040.2342610156347</v>
      </c>
      <c r="M85" s="864"/>
      <c r="N85" s="51"/>
    </row>
    <row r="86" spans="1:14" ht="15.75" thickBot="1">
      <c r="B86" s="827" t="s">
        <v>953</v>
      </c>
      <c r="C86" s="828"/>
      <c r="D86" s="828"/>
      <c r="E86" s="828"/>
      <c r="F86" s="828"/>
      <c r="G86" s="828"/>
      <c r="H86" s="828"/>
      <c r="I86" s="828"/>
      <c r="J86" s="828"/>
      <c r="K86" s="828"/>
      <c r="L86" s="828"/>
      <c r="M86" s="829"/>
      <c r="N86" s="52">
        <f>L83+L84+L85</f>
        <v>24241.405566093807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105046.09078640649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209874.38248774971</v>
      </c>
      <c r="L36" s="270"/>
      <c r="M36" s="271">
        <v>45</v>
      </c>
      <c r="N36" s="272">
        <f>K36/M36</f>
        <v>4663.8751663944377</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1.738624861111111</v>
      </c>
    </row>
    <row r="43" spans="1:14" ht="15.75" thickBot="1">
      <c r="B43" s="827" t="s">
        <v>953</v>
      </c>
      <c r="C43" s="828"/>
      <c r="D43" s="828"/>
      <c r="E43" s="828"/>
      <c r="F43" s="828"/>
      <c r="G43" s="828"/>
      <c r="H43" s="828"/>
      <c r="I43" s="828"/>
      <c r="J43" s="828"/>
      <c r="K43" s="828"/>
      <c r="L43" s="828"/>
      <c r="M43" s="829"/>
      <c r="N43" s="99">
        <f>SUM(N36:N42)</f>
        <v>4665.6137912555487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31">
        <f>VLOOKUP(A59,TRANSPORTE!A6:D117,4,FALSE)</f>
        <v>0.42383751180486418</v>
      </c>
      <c r="M59" s="832"/>
      <c r="N59" s="287">
        <f>K59*L59</f>
        <v>15.130999171433652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15.130999171433652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173.86248611111111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4854.6072765380932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970.92145530761866</v>
      </c>
      <c r="M83" s="862"/>
      <c r="N83" s="51"/>
    </row>
    <row r="84" spans="1:14">
      <c r="B84" s="89" t="s">
        <v>973</v>
      </c>
      <c r="C84" s="90"/>
      <c r="D84" s="90"/>
      <c r="E84" s="90"/>
      <c r="F84" s="90"/>
      <c r="G84" s="90"/>
      <c r="H84" s="90"/>
      <c r="I84" s="87"/>
      <c r="J84" s="88"/>
      <c r="K84" s="304">
        <v>0.05</v>
      </c>
      <c r="L84" s="861">
        <f>N78*K84</f>
        <v>242.73036382690466</v>
      </c>
      <c r="M84" s="862"/>
      <c r="N84" s="51"/>
    </row>
    <row r="85" spans="1:14" ht="15.75" thickBot="1">
      <c r="B85" s="91" t="s">
        <v>974</v>
      </c>
      <c r="C85" s="92"/>
      <c r="D85" s="92"/>
      <c r="E85" s="92"/>
      <c r="F85" s="92"/>
      <c r="G85" s="92"/>
      <c r="H85" s="92"/>
      <c r="I85" s="93"/>
      <c r="J85" s="94"/>
      <c r="K85" s="305">
        <v>0.05</v>
      </c>
      <c r="L85" s="863">
        <f>N78*K85</f>
        <v>242.73036382690466</v>
      </c>
      <c r="M85" s="864"/>
      <c r="N85" s="51"/>
    </row>
    <row r="86" spans="1:14" ht="15.75" thickBot="1">
      <c r="B86" s="827" t="s">
        <v>953</v>
      </c>
      <c r="C86" s="828"/>
      <c r="D86" s="828"/>
      <c r="E86" s="828"/>
      <c r="F86" s="828"/>
      <c r="G86" s="828"/>
      <c r="H86" s="828"/>
      <c r="I86" s="828"/>
      <c r="J86" s="828"/>
      <c r="K86" s="828"/>
      <c r="L86" s="828"/>
      <c r="M86" s="829"/>
      <c r="N86" s="52">
        <f>L83+L84+L85</f>
        <v>1456.382182961428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6310.9894594995212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69.544994444444441</v>
      </c>
    </row>
    <row r="43" spans="1:14" ht="15.75" thickBot="1">
      <c r="B43" s="827" t="s">
        <v>953</v>
      </c>
      <c r="C43" s="828"/>
      <c r="D43" s="828"/>
      <c r="E43" s="828"/>
      <c r="F43" s="828"/>
      <c r="G43" s="828"/>
      <c r="H43" s="828"/>
      <c r="I43" s="828"/>
      <c r="J43" s="828"/>
      <c r="K43" s="828"/>
      <c r="L43" s="828"/>
      <c r="M43" s="829"/>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31">
        <f>VLOOKUP(A59,TRANSPORTE!A6:D117,4,FALSE)</f>
        <v>0.42383751180486418</v>
      </c>
      <c r="M59" s="832"/>
      <c r="N59" s="287">
        <f>K59*L59</f>
        <v>4.344334495999858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4.344334495999858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695.44994444444444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769.33927338488877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153.86785467697777</v>
      </c>
      <c r="M83" s="862"/>
      <c r="N83" s="51"/>
    </row>
    <row r="84" spans="1:14">
      <c r="B84" s="89" t="s">
        <v>973</v>
      </c>
      <c r="C84" s="90"/>
      <c r="D84" s="90"/>
      <c r="E84" s="90"/>
      <c r="F84" s="90"/>
      <c r="G84" s="90"/>
      <c r="H84" s="90"/>
      <c r="I84" s="87"/>
      <c r="J84" s="88"/>
      <c r="K84" s="304">
        <v>0.05</v>
      </c>
      <c r="L84" s="861">
        <f>N78*K84</f>
        <v>38.466963669244443</v>
      </c>
      <c r="M84" s="862"/>
      <c r="N84" s="51"/>
    </row>
    <row r="85" spans="1:14" ht="15.75" thickBot="1">
      <c r="B85" s="91" t="s">
        <v>974</v>
      </c>
      <c r="C85" s="92"/>
      <c r="D85" s="92"/>
      <c r="E85" s="92"/>
      <c r="F85" s="92"/>
      <c r="G85" s="92"/>
      <c r="H85" s="92"/>
      <c r="I85" s="93"/>
      <c r="J85" s="94"/>
      <c r="K85" s="305">
        <v>0.05</v>
      </c>
      <c r="L85" s="863">
        <f>N78*K85</f>
        <v>38.466963669244443</v>
      </c>
      <c r="M85" s="864"/>
      <c r="N85" s="51"/>
    </row>
    <row r="86" spans="1:14" ht="15.75" thickBot="1">
      <c r="B86" s="827" t="s">
        <v>953</v>
      </c>
      <c r="C86" s="828"/>
      <c r="D86" s="828"/>
      <c r="E86" s="828"/>
      <c r="F86" s="828"/>
      <c r="G86" s="828"/>
      <c r="H86" s="828"/>
      <c r="I86" s="828"/>
      <c r="J86" s="828"/>
      <c r="K86" s="828"/>
      <c r="L86" s="828"/>
      <c r="M86" s="829"/>
      <c r="N86" s="52">
        <f>L83+L84+L85</f>
        <v>230.80178201546667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1000.1410554003554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209874.38248774971</v>
      </c>
      <c r="L36" s="270"/>
      <c r="M36" s="271">
        <v>45</v>
      </c>
      <c r="N36" s="272">
        <f>K36/M36</f>
        <v>4663.8751663944377</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1.738624861111111</v>
      </c>
    </row>
    <row r="43" spans="1:14" ht="15.75" thickBot="1">
      <c r="B43" s="827" t="s">
        <v>953</v>
      </c>
      <c r="C43" s="828"/>
      <c r="D43" s="828"/>
      <c r="E43" s="828"/>
      <c r="F43" s="828"/>
      <c r="G43" s="828"/>
      <c r="H43" s="828"/>
      <c r="I43" s="828"/>
      <c r="J43" s="828"/>
      <c r="K43" s="828"/>
      <c r="L43" s="828"/>
      <c r="M43" s="829"/>
      <c r="N43" s="99">
        <f>SUM(N36:N42)</f>
        <v>4665.6137912555487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31">
        <f>VLOOKUP(A59,TRANSPORTE!A6:D117,4,FALSE)</f>
        <v>1098.9247647266438</v>
      </c>
      <c r="M59" s="832"/>
      <c r="N59" s="287">
        <f>K59*L59</f>
        <v>890.67302718712119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890.67302718712119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173.86248611111111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5730.1493045537809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1146.0298609107563</v>
      </c>
      <c r="M83" s="862"/>
      <c r="N83" s="51"/>
    </row>
    <row r="84" spans="1:14">
      <c r="B84" s="89" t="s">
        <v>973</v>
      </c>
      <c r="C84" s="90"/>
      <c r="D84" s="90"/>
      <c r="E84" s="90"/>
      <c r="F84" s="90"/>
      <c r="G84" s="90"/>
      <c r="H84" s="90"/>
      <c r="I84" s="87"/>
      <c r="J84" s="88"/>
      <c r="K84" s="304">
        <v>0.05</v>
      </c>
      <c r="L84" s="861">
        <f>N78*K84</f>
        <v>286.50746522768907</v>
      </c>
      <c r="M84" s="862"/>
      <c r="N84" s="51"/>
    </row>
    <row r="85" spans="1:14" ht="15.75" thickBot="1">
      <c r="B85" s="91" t="s">
        <v>974</v>
      </c>
      <c r="C85" s="92"/>
      <c r="D85" s="92"/>
      <c r="E85" s="92"/>
      <c r="F85" s="92"/>
      <c r="G85" s="92"/>
      <c r="H85" s="92"/>
      <c r="I85" s="93"/>
      <c r="J85" s="94"/>
      <c r="K85" s="305">
        <v>0.05</v>
      </c>
      <c r="L85" s="863">
        <f>N78*K85</f>
        <v>286.50746522768907</v>
      </c>
      <c r="M85" s="864"/>
      <c r="N85" s="51"/>
    </row>
    <row r="86" spans="1:14" ht="15.75" thickBot="1">
      <c r="B86" s="827" t="s">
        <v>953</v>
      </c>
      <c r="C86" s="828"/>
      <c r="D86" s="828"/>
      <c r="E86" s="828"/>
      <c r="F86" s="828"/>
      <c r="G86" s="828"/>
      <c r="H86" s="828"/>
      <c r="I86" s="828"/>
      <c r="J86" s="828"/>
      <c r="K86" s="828"/>
      <c r="L86" s="828"/>
      <c r="M86" s="829"/>
      <c r="N86" s="52">
        <f>L83+L84+L85</f>
        <v>1719.0447913661342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7449.1940959199146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VLOOKUP(A36,EQUIPOS!A5:D154,4,FALSE)</f>
        <v>158667.57929164253</v>
      </c>
      <c r="L36" s="270"/>
      <c r="M36" s="271">
        <v>0.625</v>
      </c>
      <c r="N36" s="272">
        <f>K36/M36</f>
        <v>253868.12686662804</v>
      </c>
    </row>
    <row r="37" spans="1:14">
      <c r="A37" s="108" t="s">
        <v>241</v>
      </c>
      <c r="B37" s="840" t="str">
        <f>VLOOKUP(A37,EQUIPOS!A7:D154,3,FALSE)</f>
        <v>Grúa (capacidad 15 ton)</v>
      </c>
      <c r="C37" s="841"/>
      <c r="D37" s="841"/>
      <c r="E37" s="841"/>
      <c r="F37" s="841"/>
      <c r="G37" s="841"/>
      <c r="H37" s="842"/>
      <c r="I37" s="267"/>
      <c r="J37" s="268"/>
      <c r="K37" s="269">
        <f>VLOOKUP(A37,EQUIPOS!A6:D154,4,FALSE)</f>
        <v>147183.77388522917</v>
      </c>
      <c r="L37" s="270"/>
      <c r="M37" s="271">
        <v>0.625</v>
      </c>
      <c r="N37" s="272">
        <f>K37/M37</f>
        <v>235494.03821636667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3129.52475</v>
      </c>
    </row>
    <row r="43" spans="1:14" ht="15.75" thickBot="1">
      <c r="B43" s="827" t="s">
        <v>953</v>
      </c>
      <c r="C43" s="828"/>
      <c r="D43" s="828"/>
      <c r="E43" s="828"/>
      <c r="F43" s="828"/>
      <c r="G43" s="828"/>
      <c r="H43" s="828"/>
      <c r="I43" s="828"/>
      <c r="J43" s="828"/>
      <c r="K43" s="828"/>
      <c r="L43" s="828"/>
      <c r="M43" s="829"/>
      <c r="N43" s="394">
        <f>SUM(N36:N42)</f>
        <v>492491.68983299471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14385.592966475537</v>
      </c>
      <c r="N49" s="272">
        <f>K49*M49</f>
        <v>14385.592966475537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4972.3968842423219</v>
      </c>
      <c r="N50" s="272">
        <f>K50*M50</f>
        <v>4972.3968842423219</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54427.769000980603</v>
      </c>
      <c r="N51" s="272">
        <f>K51*M51</f>
        <v>108855.53800196121</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138644.03403344395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62590.494999999995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693726.21886643872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138745.24377328774</v>
      </c>
      <c r="M83" s="862"/>
      <c r="N83" s="51"/>
    </row>
    <row r="84" spans="1:14">
      <c r="B84" s="89" t="s">
        <v>973</v>
      </c>
      <c r="C84" s="90"/>
      <c r="D84" s="90"/>
      <c r="E84" s="90"/>
      <c r="F84" s="90"/>
      <c r="G84" s="90"/>
      <c r="H84" s="90"/>
      <c r="I84" s="87"/>
      <c r="J84" s="88"/>
      <c r="K84" s="304">
        <v>0.05</v>
      </c>
      <c r="L84" s="861">
        <f>N78*K84</f>
        <v>34686.310943321936</v>
      </c>
      <c r="M84" s="862"/>
      <c r="N84" s="51"/>
    </row>
    <row r="85" spans="1:14" ht="15.75" thickBot="1">
      <c r="B85" s="91" t="s">
        <v>974</v>
      </c>
      <c r="C85" s="92"/>
      <c r="D85" s="92"/>
      <c r="E85" s="92"/>
      <c r="F85" s="92"/>
      <c r="G85" s="92"/>
      <c r="H85" s="92"/>
      <c r="I85" s="93"/>
      <c r="J85" s="94"/>
      <c r="K85" s="305">
        <v>0.05</v>
      </c>
      <c r="L85" s="863">
        <f>N78*K85</f>
        <v>34686.310943321936</v>
      </c>
      <c r="M85" s="864"/>
      <c r="N85" s="51"/>
    </row>
    <row r="86" spans="1:14" ht="15.75" thickBot="1">
      <c r="B86" s="827" t="s">
        <v>953</v>
      </c>
      <c r="C86" s="828"/>
      <c r="D86" s="828"/>
      <c r="E86" s="828"/>
      <c r="F86" s="828"/>
      <c r="G86" s="828"/>
      <c r="H86" s="828"/>
      <c r="I86" s="828"/>
      <c r="J86" s="828"/>
      <c r="K86" s="828"/>
      <c r="L86" s="828"/>
      <c r="M86" s="829"/>
      <c r="N86" s="52">
        <f>L83+L84+L85</f>
        <v>208117.86565993162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901844.08452637028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158667.57929164253</v>
      </c>
      <c r="L36" s="270"/>
      <c r="M36" s="271">
        <v>0.5</v>
      </c>
      <c r="N36" s="272">
        <f>K36/M36</f>
        <v>317335.15858328505</v>
      </c>
    </row>
    <row r="37" spans="1:14">
      <c r="A37" s="108" t="s">
        <v>241</v>
      </c>
      <c r="B37" s="840" t="str">
        <f>VLOOKUP(A37,EQUIPOS!A7:D154,3,FALSE)</f>
        <v>Grúa (capacidad 15 ton)</v>
      </c>
      <c r="C37" s="841"/>
      <c r="D37" s="841"/>
      <c r="E37" s="841"/>
      <c r="F37" s="841"/>
      <c r="G37" s="841"/>
      <c r="H37" s="842"/>
      <c r="I37" s="267"/>
      <c r="J37" s="268"/>
      <c r="K37" s="269">
        <f>VLOOKUP(A37,EQUIPOS!A7:D164,4,FALSE)</f>
        <v>147183.77388522917</v>
      </c>
      <c r="L37" s="270"/>
      <c r="M37" s="271">
        <v>0.5</v>
      </c>
      <c r="N37" s="272">
        <f>K37/M37</f>
        <v>294367.54777045833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3911.9059374999997</v>
      </c>
    </row>
    <row r="43" spans="1:14" ht="15.75" thickBot="1">
      <c r="B43" s="827" t="s">
        <v>953</v>
      </c>
      <c r="C43" s="828"/>
      <c r="D43" s="828"/>
      <c r="E43" s="828"/>
      <c r="F43" s="828"/>
      <c r="G43" s="828"/>
      <c r="H43" s="828"/>
      <c r="I43" s="828"/>
      <c r="J43" s="828"/>
      <c r="K43" s="828"/>
      <c r="L43" s="828"/>
      <c r="M43" s="829"/>
      <c r="N43" s="394">
        <f>SUM(N36:N42)</f>
        <v>615614.61229124328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14385.592966475537</v>
      </c>
      <c r="N49" s="272">
        <f>K49*M49</f>
        <v>14385.592966475537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4972.3968842423219</v>
      </c>
      <c r="N50" s="272">
        <f>K50*M50</f>
        <v>4972.3968842423219</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54427.769000980603</v>
      </c>
      <c r="N51" s="272">
        <f>K51*M51</f>
        <v>108855.53800196121</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138644.03403344395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78238.118749999994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832496.7650746872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166499.35301493746</v>
      </c>
      <c r="M83" s="862"/>
      <c r="N83" s="51"/>
    </row>
    <row r="84" spans="1:14">
      <c r="B84" s="89" t="s">
        <v>973</v>
      </c>
      <c r="C84" s="90"/>
      <c r="D84" s="90"/>
      <c r="E84" s="90"/>
      <c r="F84" s="90"/>
      <c r="G84" s="90"/>
      <c r="H84" s="90"/>
      <c r="I84" s="87"/>
      <c r="J84" s="88"/>
      <c r="K84" s="304">
        <v>0.05</v>
      </c>
      <c r="L84" s="861">
        <f>N78*K84</f>
        <v>41624.838253734364</v>
      </c>
      <c r="M84" s="862"/>
      <c r="N84" s="51"/>
    </row>
    <row r="85" spans="1:14" ht="15.75" thickBot="1">
      <c r="B85" s="91" t="s">
        <v>974</v>
      </c>
      <c r="C85" s="92"/>
      <c r="D85" s="92"/>
      <c r="E85" s="92"/>
      <c r="F85" s="92"/>
      <c r="G85" s="92"/>
      <c r="H85" s="92"/>
      <c r="I85" s="93"/>
      <c r="J85" s="94"/>
      <c r="K85" s="305">
        <v>0.05</v>
      </c>
      <c r="L85" s="863">
        <f>N78*K85</f>
        <v>41624.838253734364</v>
      </c>
      <c r="M85" s="864"/>
      <c r="N85" s="51"/>
    </row>
    <row r="86" spans="1:14" ht="15.75" thickBot="1">
      <c r="B86" s="827" t="s">
        <v>953</v>
      </c>
      <c r="C86" s="828"/>
      <c r="D86" s="828"/>
      <c r="E86" s="828"/>
      <c r="F86" s="828"/>
      <c r="G86" s="828"/>
      <c r="H86" s="828"/>
      <c r="I86" s="828"/>
      <c r="J86" s="828"/>
      <c r="K86" s="828"/>
      <c r="L86" s="828"/>
      <c r="M86" s="829"/>
      <c r="N86" s="52">
        <f>L83+L84+L85</f>
        <v>249749.0295224062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1082245.7945970935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158667.57929164253</v>
      </c>
      <c r="L36" s="270"/>
      <c r="M36" s="271">
        <v>0.4375</v>
      </c>
      <c r="N36" s="272">
        <f>K36/M36</f>
        <v>362668.75266661152</v>
      </c>
    </row>
    <row r="37" spans="1:14">
      <c r="A37" s="108" t="s">
        <v>241</v>
      </c>
      <c r="B37" s="840" t="str">
        <f>VLOOKUP(A37,EQUIPOS!A7:D154,3,FALSE)</f>
        <v>Grúa (capacidad 15 ton)</v>
      </c>
      <c r="C37" s="841"/>
      <c r="D37" s="841"/>
      <c r="E37" s="841"/>
      <c r="F37" s="841"/>
      <c r="G37" s="841"/>
      <c r="H37" s="842"/>
      <c r="I37" s="267"/>
      <c r="J37" s="268"/>
      <c r="K37" s="269">
        <f>VLOOKUP(A37,EQUIPOS!A7:D164,4,FALSE)</f>
        <v>147183.77388522917</v>
      </c>
      <c r="L37" s="270"/>
      <c r="M37" s="271">
        <v>0.4375</v>
      </c>
      <c r="N37" s="272">
        <f>K37/M37</f>
        <v>336420.05459480954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4470.7496428571421</v>
      </c>
    </row>
    <row r="43" spans="1:14" ht="15.75" thickBot="1">
      <c r="B43" s="827" t="s">
        <v>953</v>
      </c>
      <c r="C43" s="828"/>
      <c r="D43" s="828"/>
      <c r="E43" s="828"/>
      <c r="F43" s="828"/>
      <c r="G43" s="828"/>
      <c r="H43" s="828"/>
      <c r="I43" s="828"/>
      <c r="J43" s="828"/>
      <c r="K43" s="828"/>
      <c r="L43" s="828"/>
      <c r="M43" s="829"/>
      <c r="N43" s="394">
        <f>SUM(N36:N42)</f>
        <v>703559.55690427823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14385.592966475537</v>
      </c>
      <c r="N49" s="272">
        <f>K49*M49</f>
        <v>14385.592966475537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4972.3968842423219</v>
      </c>
      <c r="N50" s="272">
        <f>K50*M50</f>
        <v>4972.3968842423219</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54427.769000980603</v>
      </c>
      <c r="N51" s="272">
        <f>K51*M51</f>
        <v>108855.53800196121</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138644.03403344395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89414.992857142846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931618.58379486506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186323.71675897302</v>
      </c>
      <c r="M83" s="862"/>
      <c r="N83" s="51"/>
    </row>
    <row r="84" spans="1:14">
      <c r="B84" s="89" t="s">
        <v>973</v>
      </c>
      <c r="C84" s="90"/>
      <c r="D84" s="90"/>
      <c r="E84" s="90"/>
      <c r="F84" s="90"/>
      <c r="G84" s="90"/>
      <c r="H84" s="90"/>
      <c r="I84" s="87"/>
      <c r="J84" s="88"/>
      <c r="K84" s="304">
        <v>0.05</v>
      </c>
      <c r="L84" s="861">
        <f>N78*K84</f>
        <v>46580.929189743256</v>
      </c>
      <c r="M84" s="862"/>
      <c r="N84" s="51"/>
    </row>
    <row r="85" spans="1:14" ht="15.75" thickBot="1">
      <c r="B85" s="91" t="s">
        <v>974</v>
      </c>
      <c r="C85" s="92"/>
      <c r="D85" s="92"/>
      <c r="E85" s="92"/>
      <c r="F85" s="92"/>
      <c r="G85" s="92"/>
      <c r="H85" s="92"/>
      <c r="I85" s="93"/>
      <c r="J85" s="94"/>
      <c r="K85" s="305">
        <v>0.05</v>
      </c>
      <c r="L85" s="863">
        <f>N78*K85</f>
        <v>46580.929189743256</v>
      </c>
      <c r="M85" s="864"/>
      <c r="N85" s="51"/>
    </row>
    <row r="86" spans="1:14" ht="15.75" thickBot="1">
      <c r="B86" s="827" t="s">
        <v>953</v>
      </c>
      <c r="C86" s="828"/>
      <c r="D86" s="828"/>
      <c r="E86" s="828"/>
      <c r="F86" s="828"/>
      <c r="G86" s="828"/>
      <c r="H86" s="828"/>
      <c r="I86" s="828"/>
      <c r="J86" s="828"/>
      <c r="K86" s="828"/>
      <c r="L86" s="828"/>
      <c r="M86" s="829"/>
      <c r="N86" s="52">
        <f>L83+L84+L85</f>
        <v>279485.57513845951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1211104.1589333245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158667.57929164253</v>
      </c>
      <c r="L36" s="270"/>
      <c r="M36" s="271">
        <v>0.875</v>
      </c>
      <c r="N36" s="272">
        <f>K36/M36</f>
        <v>181334.37633330576</v>
      </c>
    </row>
    <row r="37" spans="1:14">
      <c r="A37" s="108" t="s">
        <v>241</v>
      </c>
      <c r="B37" s="840" t="str">
        <f>VLOOKUP(A37,EQUIPOS!A7:D154,3,FALSE)</f>
        <v>Grúa (capacidad 15 ton)</v>
      </c>
      <c r="C37" s="841"/>
      <c r="D37" s="841"/>
      <c r="E37" s="841"/>
      <c r="F37" s="841"/>
      <c r="G37" s="841"/>
      <c r="H37" s="842"/>
      <c r="I37" s="267"/>
      <c r="J37" s="268"/>
      <c r="K37" s="269">
        <f>VLOOKUP(A37,EQUIPOS!A7:D164,4,FALSE)</f>
        <v>147183.77388522917</v>
      </c>
      <c r="L37" s="270"/>
      <c r="M37" s="271">
        <v>0.875</v>
      </c>
      <c r="N37" s="272">
        <f>K37/M37</f>
        <v>168210.02729740477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1788.299857142857</v>
      </c>
    </row>
    <row r="43" spans="1:14" ht="15.75" thickBot="1">
      <c r="B43" s="827" t="s">
        <v>953</v>
      </c>
      <c r="C43" s="828"/>
      <c r="D43" s="828"/>
      <c r="E43" s="828"/>
      <c r="F43" s="828"/>
      <c r="G43" s="828"/>
      <c r="H43" s="828"/>
      <c r="I43" s="828"/>
      <c r="J43" s="828"/>
      <c r="K43" s="828"/>
      <c r="L43" s="828"/>
      <c r="M43" s="829"/>
      <c r="N43" s="394">
        <f>SUM(N36:N42)</f>
        <v>351332.7034878534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14385.592966475537</v>
      </c>
      <c r="N49" s="272">
        <f>K49*M49</f>
        <v>14385.592966475537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4972.3968842423219</v>
      </c>
      <c r="N50" s="272">
        <f>K50*M50</f>
        <v>4972.3968842423219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29788.496031482755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35765.997142857137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416887.19666219328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83377.439332438662</v>
      </c>
      <c r="M83" s="862"/>
      <c r="N83" s="51"/>
    </row>
    <row r="84" spans="1:14">
      <c r="B84" s="89" t="s">
        <v>973</v>
      </c>
      <c r="C84" s="90"/>
      <c r="D84" s="90"/>
      <c r="E84" s="90"/>
      <c r="F84" s="90"/>
      <c r="G84" s="90"/>
      <c r="H84" s="90"/>
      <c r="I84" s="87"/>
      <c r="J84" s="88"/>
      <c r="K84" s="304">
        <v>0.05</v>
      </c>
      <c r="L84" s="861">
        <f>N78*K84</f>
        <v>20844.359833109665</v>
      </c>
      <c r="M84" s="862"/>
      <c r="N84" s="51"/>
    </row>
    <row r="85" spans="1:14" ht="15.75" thickBot="1">
      <c r="B85" s="91" t="s">
        <v>974</v>
      </c>
      <c r="C85" s="92"/>
      <c r="D85" s="92"/>
      <c r="E85" s="92"/>
      <c r="F85" s="92"/>
      <c r="G85" s="92"/>
      <c r="H85" s="92"/>
      <c r="I85" s="93"/>
      <c r="J85" s="94"/>
      <c r="K85" s="305">
        <v>0.05</v>
      </c>
      <c r="L85" s="863">
        <f>N78*K85</f>
        <v>20844.359833109665</v>
      </c>
      <c r="M85" s="864"/>
      <c r="N85" s="51"/>
    </row>
    <row r="86" spans="1:14" ht="15.75" thickBot="1">
      <c r="B86" s="827" t="s">
        <v>953</v>
      </c>
      <c r="C86" s="828"/>
      <c r="D86" s="828"/>
      <c r="E86" s="828"/>
      <c r="F86" s="828"/>
      <c r="G86" s="828"/>
      <c r="H86" s="828"/>
      <c r="I86" s="828"/>
      <c r="J86" s="828"/>
      <c r="K86" s="828"/>
      <c r="L86" s="828"/>
      <c r="M86" s="829"/>
      <c r="N86" s="52">
        <f>L83+L84+L85</f>
        <v>125066.15899865798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541953.35566085123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158667.57929164253</v>
      </c>
      <c r="L36" s="270"/>
      <c r="M36" s="271">
        <v>0.75</v>
      </c>
      <c r="N36" s="272">
        <f>K36/M36</f>
        <v>211556.77238885671</v>
      </c>
    </row>
    <row r="37" spans="1:14">
      <c r="A37" s="108" t="s">
        <v>241</v>
      </c>
      <c r="B37" s="840" t="str">
        <f>VLOOKUP(A37,EQUIPOS!A7:D154,3,FALSE)</f>
        <v>Grúa (capacidad 15 ton)</v>
      </c>
      <c r="C37" s="841"/>
      <c r="D37" s="841"/>
      <c r="E37" s="841"/>
      <c r="F37" s="841"/>
      <c r="G37" s="841"/>
      <c r="H37" s="842"/>
      <c r="I37" s="267"/>
      <c r="J37" s="268"/>
      <c r="K37" s="269">
        <f>VLOOKUP(A37,EQUIPOS!A7:D164,4,FALSE)</f>
        <v>147183.77388522917</v>
      </c>
      <c r="L37" s="270"/>
      <c r="M37" s="271">
        <v>0.75</v>
      </c>
      <c r="N37" s="272">
        <f>K37/M37</f>
        <v>196245.03184697221</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2086.3498333333332</v>
      </c>
    </row>
    <row r="43" spans="1:14" ht="15.75" thickBot="1">
      <c r="B43" s="827" t="s">
        <v>953</v>
      </c>
      <c r="C43" s="828"/>
      <c r="D43" s="828"/>
      <c r="E43" s="828"/>
      <c r="F43" s="828"/>
      <c r="G43" s="828"/>
      <c r="H43" s="828"/>
      <c r="I43" s="828"/>
      <c r="J43" s="828"/>
      <c r="K43" s="828"/>
      <c r="L43" s="828"/>
      <c r="M43" s="829"/>
      <c r="N43" s="394">
        <f>SUM(N36:N42)</f>
        <v>409888.15406916226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14385.592966475537</v>
      </c>
      <c r="N49" s="272">
        <f>K49*M49</f>
        <v>14385.592966475537</v>
      </c>
    </row>
    <row r="50" spans="1:14">
      <c r="A50" s="206"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4972.3968842423219</v>
      </c>
      <c r="N50" s="272">
        <f>K50*M50</f>
        <v>4972.3968842423219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29788.496031482755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41726.996666666666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481403.64676731167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96280.729353462346</v>
      </c>
      <c r="M83" s="862"/>
      <c r="N83" s="51"/>
    </row>
    <row r="84" spans="1:14">
      <c r="B84" s="89" t="s">
        <v>973</v>
      </c>
      <c r="C84" s="90"/>
      <c r="D84" s="90"/>
      <c r="E84" s="90"/>
      <c r="F84" s="90"/>
      <c r="G84" s="90"/>
      <c r="H84" s="90"/>
      <c r="I84" s="87"/>
      <c r="J84" s="88"/>
      <c r="K84" s="304">
        <v>0.05</v>
      </c>
      <c r="L84" s="861">
        <f>N78*K84</f>
        <v>24070.182338365586</v>
      </c>
      <c r="M84" s="862"/>
      <c r="N84" s="51"/>
    </row>
    <row r="85" spans="1:14" ht="15.75" thickBot="1">
      <c r="B85" s="91" t="s">
        <v>974</v>
      </c>
      <c r="C85" s="92"/>
      <c r="D85" s="92"/>
      <c r="E85" s="92"/>
      <c r="F85" s="92"/>
      <c r="G85" s="92"/>
      <c r="H85" s="92"/>
      <c r="I85" s="93"/>
      <c r="J85" s="94"/>
      <c r="K85" s="305">
        <v>0.05</v>
      </c>
      <c r="L85" s="863">
        <f>N78*K85</f>
        <v>24070.182338365586</v>
      </c>
      <c r="M85" s="864"/>
      <c r="N85" s="51"/>
    </row>
    <row r="86" spans="1:14" ht="15.75" thickBot="1">
      <c r="B86" s="827" t="s">
        <v>953</v>
      </c>
      <c r="C86" s="828"/>
      <c r="D86" s="828"/>
      <c r="E86" s="828"/>
      <c r="F86" s="828"/>
      <c r="G86" s="828"/>
      <c r="H86" s="828"/>
      <c r="I86" s="828"/>
      <c r="J86" s="828"/>
      <c r="K86" s="828"/>
      <c r="L86" s="828"/>
      <c r="M86" s="829"/>
      <c r="N86" s="52">
        <f>L83+L84+L85</f>
        <v>144421.09403019352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625824.74079750525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158667.57929164253</v>
      </c>
      <c r="L36" s="270"/>
      <c r="M36" s="271">
        <v>0.6875</v>
      </c>
      <c r="N36" s="272">
        <f>K36/M36</f>
        <v>230789.20624238913</v>
      </c>
    </row>
    <row r="37" spans="1:14">
      <c r="A37" s="108" t="s">
        <v>241</v>
      </c>
      <c r="B37" s="840" t="str">
        <f>VLOOKUP(A37,EQUIPOS!A7:D154,3,FALSE)</f>
        <v>Grúa (capacidad 15 ton)</v>
      </c>
      <c r="C37" s="841"/>
      <c r="D37" s="841"/>
      <c r="E37" s="841"/>
      <c r="F37" s="841"/>
      <c r="G37" s="841"/>
      <c r="H37" s="842"/>
      <c r="I37" s="267"/>
      <c r="J37" s="268"/>
      <c r="K37" s="269">
        <f>VLOOKUP(A37,EQUIPOS!A7:D164,4,FALSE)</f>
        <v>147183.77388522917</v>
      </c>
      <c r="L37" s="270"/>
      <c r="M37" s="271">
        <v>0.6875</v>
      </c>
      <c r="N37" s="272">
        <f>K37/M37</f>
        <v>214085.48928760606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2276.0179999999996</v>
      </c>
    </row>
    <row r="43" spans="1:14" ht="15.75" thickBot="1">
      <c r="B43" s="827" t="s">
        <v>953</v>
      </c>
      <c r="C43" s="828"/>
      <c r="D43" s="828"/>
      <c r="E43" s="828"/>
      <c r="F43" s="828"/>
      <c r="G43" s="828"/>
      <c r="H43" s="828"/>
      <c r="I43" s="828"/>
      <c r="J43" s="828"/>
      <c r="K43" s="828"/>
      <c r="L43" s="828"/>
      <c r="M43" s="829"/>
      <c r="N43" s="394">
        <f>SUM(N36:N42)</f>
        <v>447150.71352999518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14385.592966475537</v>
      </c>
      <c r="N49" s="272">
        <f>K49*M49</f>
        <v>14385.592966475537</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4972.3968842423219</v>
      </c>
      <c r="N50" s="272">
        <f>K50*M50</f>
        <v>4972.3968842423219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29788.496031482755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45520.359999999993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522459.56956147793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104491.9139122956</v>
      </c>
      <c r="M83" s="862"/>
      <c r="N83" s="51"/>
    </row>
    <row r="84" spans="1:14">
      <c r="B84" s="89" t="s">
        <v>973</v>
      </c>
      <c r="C84" s="90"/>
      <c r="D84" s="90"/>
      <c r="E84" s="90"/>
      <c r="F84" s="90"/>
      <c r="G84" s="90"/>
      <c r="H84" s="90"/>
      <c r="I84" s="87"/>
      <c r="J84" s="88"/>
      <c r="K84" s="304">
        <v>0.05</v>
      </c>
      <c r="L84" s="861">
        <f>N78*K84</f>
        <v>26122.978478073899</v>
      </c>
      <c r="M84" s="862"/>
      <c r="N84" s="51"/>
    </row>
    <row r="85" spans="1:14" ht="15.75" thickBot="1">
      <c r="B85" s="91" t="s">
        <v>974</v>
      </c>
      <c r="C85" s="92"/>
      <c r="D85" s="92"/>
      <c r="E85" s="92"/>
      <c r="F85" s="92"/>
      <c r="G85" s="92"/>
      <c r="H85" s="92"/>
      <c r="I85" s="93"/>
      <c r="J85" s="94"/>
      <c r="K85" s="305">
        <v>0.05</v>
      </c>
      <c r="L85" s="863">
        <f>N78*K85</f>
        <v>26122.978478073899</v>
      </c>
      <c r="M85" s="864"/>
      <c r="N85" s="51"/>
    </row>
    <row r="86" spans="1:14" ht="15.75" thickBot="1">
      <c r="B86" s="827" t="s">
        <v>953</v>
      </c>
      <c r="C86" s="828"/>
      <c r="D86" s="828"/>
      <c r="E86" s="828"/>
      <c r="F86" s="828"/>
      <c r="G86" s="828"/>
      <c r="H86" s="828"/>
      <c r="I86" s="828"/>
      <c r="J86" s="828"/>
      <c r="K86" s="828"/>
      <c r="L86" s="828"/>
      <c r="M86" s="829"/>
      <c r="N86" s="52">
        <f>L83+L84+L85</f>
        <v>156737.8708684434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679197.44042992126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2" t="s">
        <v>241</v>
      </c>
      <c r="B36" s="840" t="str">
        <f>VLOOKUP(A36,EQUIPOS!A6:D154,3,FALSE)</f>
        <v>Grúa (capacidad 15 ton)</v>
      </c>
      <c r="C36" s="841"/>
      <c r="D36" s="841"/>
      <c r="E36" s="841"/>
      <c r="F36" s="841"/>
      <c r="G36" s="841"/>
      <c r="H36" s="842"/>
      <c r="I36" s="267"/>
      <c r="J36" s="268"/>
      <c r="K36" s="269">
        <f>VLOOKUP(A36,EQUIPOS!A6:D163,4,FALSE)</f>
        <v>147183.77388522917</v>
      </c>
      <c r="L36" s="270"/>
      <c r="M36" s="396">
        <v>1.125</v>
      </c>
      <c r="N36" s="272">
        <f>K36/M36</f>
        <v>130830.02123131481</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1390.8998888888889</v>
      </c>
    </row>
    <row r="43" spans="1:14" ht="15.75" thickBot="1">
      <c r="B43" s="827" t="s">
        <v>953</v>
      </c>
      <c r="C43" s="828"/>
      <c r="D43" s="828"/>
      <c r="E43" s="828"/>
      <c r="F43" s="828"/>
      <c r="G43" s="828"/>
      <c r="H43" s="828"/>
      <c r="I43" s="828"/>
      <c r="J43" s="828"/>
      <c r="K43" s="828"/>
      <c r="L43" s="828"/>
      <c r="M43" s="829"/>
      <c r="N43" s="394">
        <f>SUM(N36:N42)</f>
        <v>132220.92112020368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9" t="s">
        <v>428</v>
      </c>
      <c r="B48" s="43" t="str">
        <f>VLOOKUP(A48,MATERIALES!A4:D372,3,FALSE)</f>
        <v>Costal de fibra o fique</v>
      </c>
      <c r="C48" s="281"/>
      <c r="D48" s="281"/>
      <c r="E48" s="281"/>
      <c r="F48" s="281"/>
      <c r="G48" s="281"/>
      <c r="H48" s="281"/>
      <c r="I48" s="268"/>
      <c r="J48" s="224" t="str">
        <f>VLOOKUP(A48,MATERIALES!A4:D372,2,FALSE)</f>
        <v>u</v>
      </c>
      <c r="K48" s="461">
        <v>10</v>
      </c>
      <c r="L48" s="267"/>
      <c r="M48" s="283">
        <f>VLOOKUP(A48,MATERIALES!A5:D372,4,FALSE)</f>
        <v>1043.0506180764899</v>
      </c>
      <c r="N48" s="272">
        <f>K48*M48</f>
        <v>10430.506180764898</v>
      </c>
    </row>
    <row r="49" spans="1:14">
      <c r="A49" s="149" t="s">
        <v>589</v>
      </c>
      <c r="B49" s="43" t="str">
        <f>VLOOKUP(A49,MATERIALES!A5:D372,3,FALSE)</f>
        <v>Nutrientes (para remoción de especies vegetales) (dap, triple 15 o similar) (ítem 201.9)</v>
      </c>
      <c r="C49" s="281"/>
      <c r="D49" s="281"/>
      <c r="E49" s="281"/>
      <c r="F49" s="281"/>
      <c r="G49" s="281"/>
      <c r="H49" s="281"/>
      <c r="I49" s="268"/>
      <c r="J49" s="224" t="str">
        <f>VLOOKUP(A49,MATERIALES!A5:D372,2,FALSE)</f>
        <v>kg</v>
      </c>
      <c r="K49" s="461">
        <v>1</v>
      </c>
      <c r="L49" s="267"/>
      <c r="M49" s="283">
        <f>VLOOKUP(A49,MATERIALES!A6:D372,4,FALSE)</f>
        <v>4972.3968842423219</v>
      </c>
      <c r="N49" s="272">
        <f>K49*M49</f>
        <v>4972.3968842423219</v>
      </c>
    </row>
    <row r="50" spans="1:14">
      <c r="A50" s="150" t="s">
        <v>412</v>
      </c>
      <c r="B50" s="43" t="str">
        <f>VLOOKUP(A50,MATERIALES!A6:D372,3,FALSE)</f>
        <v>Cicatrizante (para remoción de especies vegetales)</v>
      </c>
      <c r="C50" s="281"/>
      <c r="D50" s="281"/>
      <c r="E50" s="281"/>
      <c r="F50" s="281"/>
      <c r="G50" s="281"/>
      <c r="H50" s="281"/>
      <c r="I50" s="268"/>
      <c r="J50" s="224" t="str">
        <f>VLOOKUP(A50,MATERIALES!A6:D372,2,FALSE)</f>
        <v>kg</v>
      </c>
      <c r="K50" s="461">
        <v>1</v>
      </c>
      <c r="L50" s="267"/>
      <c r="M50" s="283">
        <f>VLOOKUP(A50,MATERIALES!A6:D372,4,FALSE)</f>
        <v>14385.592966475537</v>
      </c>
      <c r="N50" s="272">
        <f>K50*M50</f>
        <v>14385.592966475537</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29788.496031482755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27817.997777777775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189827.41492946423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37965.48298589285</v>
      </c>
      <c r="M83" s="862"/>
      <c r="N83" s="51"/>
    </row>
    <row r="84" spans="1:14">
      <c r="B84" s="89" t="s">
        <v>973</v>
      </c>
      <c r="C84" s="90"/>
      <c r="D84" s="90"/>
      <c r="E84" s="90"/>
      <c r="F84" s="90"/>
      <c r="G84" s="90"/>
      <c r="H84" s="90"/>
      <c r="I84" s="87"/>
      <c r="J84" s="88"/>
      <c r="K84" s="304">
        <v>0.05</v>
      </c>
      <c r="L84" s="861">
        <f>N78*K84</f>
        <v>9491.3707464732124</v>
      </c>
      <c r="M84" s="862"/>
      <c r="N84" s="51"/>
    </row>
    <row r="85" spans="1:14" ht="15.75" thickBot="1">
      <c r="B85" s="91" t="s">
        <v>974</v>
      </c>
      <c r="C85" s="92"/>
      <c r="D85" s="92"/>
      <c r="E85" s="92"/>
      <c r="F85" s="92"/>
      <c r="G85" s="92"/>
      <c r="H85" s="92"/>
      <c r="I85" s="93"/>
      <c r="J85" s="94"/>
      <c r="K85" s="305">
        <v>0.05</v>
      </c>
      <c r="L85" s="863">
        <f>N78*K85</f>
        <v>9491.3707464732124</v>
      </c>
      <c r="M85" s="864"/>
      <c r="N85" s="51"/>
    </row>
    <row r="86" spans="1:14" ht="15.75" thickBot="1">
      <c r="B86" s="827" t="s">
        <v>953</v>
      </c>
      <c r="C86" s="828"/>
      <c r="D86" s="828"/>
      <c r="E86" s="828"/>
      <c r="F86" s="828"/>
      <c r="G86" s="828"/>
      <c r="H86" s="828"/>
      <c r="I86" s="828"/>
      <c r="J86" s="828"/>
      <c r="K86" s="828"/>
      <c r="L86" s="828"/>
      <c r="M86" s="829"/>
      <c r="N86" s="52">
        <f>L83+L84+L85</f>
        <v>56948.224478839278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246775.63940830351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5" t="s">
        <v>241</v>
      </c>
      <c r="B36" s="840" t="str">
        <f>VLOOKUP(A36,EQUIPOS!A6:D154,3,FALSE)</f>
        <v>Grúa (capacidad 15 ton)</v>
      </c>
      <c r="C36" s="841"/>
      <c r="D36" s="841"/>
      <c r="E36" s="841"/>
      <c r="F36" s="841"/>
      <c r="G36" s="841"/>
      <c r="H36" s="842"/>
      <c r="I36" s="267"/>
      <c r="J36" s="268"/>
      <c r="K36" s="269">
        <f>VLOOKUP(A36,EQUIPOS!A6:D163,4,FALSE)</f>
        <v>147183.77388522917</v>
      </c>
      <c r="L36" s="270"/>
      <c r="M36" s="462">
        <v>1</v>
      </c>
      <c r="N36" s="272">
        <f>K36/M36</f>
        <v>147183.77388522917</v>
      </c>
    </row>
    <row r="37" spans="1:14">
      <c r="A37" s="155" t="s">
        <v>373</v>
      </c>
      <c r="B37" s="840" t="str">
        <f>VLOOKUP(A37,EQUIPOS!A7:D154,3,FALSE)</f>
        <v>Volqueta 6 m3</v>
      </c>
      <c r="C37" s="841"/>
      <c r="D37" s="841"/>
      <c r="E37" s="841"/>
      <c r="F37" s="841"/>
      <c r="G37" s="841"/>
      <c r="H37" s="842"/>
      <c r="I37" s="267"/>
      <c r="J37" s="268"/>
      <c r="K37" s="269">
        <f>VLOOKUP(A37,EQUIPOS!A7:D164,4,FALSE)</f>
        <v>68800.0643871762</v>
      </c>
      <c r="L37" s="270"/>
      <c r="M37" s="463">
        <v>1</v>
      </c>
      <c r="N37" s="272">
        <f>K37/M37</f>
        <v>68800.0643871762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1564.762375</v>
      </c>
    </row>
    <row r="43" spans="1:14" ht="15.75" thickBot="1">
      <c r="B43" s="827" t="s">
        <v>953</v>
      </c>
      <c r="C43" s="828"/>
      <c r="D43" s="828"/>
      <c r="E43" s="828"/>
      <c r="F43" s="828"/>
      <c r="G43" s="828"/>
      <c r="H43" s="828"/>
      <c r="I43" s="828"/>
      <c r="J43" s="828"/>
      <c r="K43" s="828"/>
      <c r="L43" s="828"/>
      <c r="M43" s="829"/>
      <c r="N43" s="394">
        <f>SUM(N36:N42)</f>
        <v>217548.60064740537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4" t="s">
        <v>428</v>
      </c>
      <c r="B48" s="43" t="str">
        <f>VLOOKUP(A48,MATERIALES!A4:D372,3,FALSE)</f>
        <v>Costal de fibra o fique</v>
      </c>
      <c r="C48" s="281"/>
      <c r="D48" s="281"/>
      <c r="E48" s="281"/>
      <c r="F48" s="281"/>
      <c r="G48" s="281"/>
      <c r="H48" s="281"/>
      <c r="I48" s="268"/>
      <c r="J48" s="224" t="str">
        <f>VLOOKUP(A48,MATERIALES!A4:D384,2,FALSE)</f>
        <v>u</v>
      </c>
      <c r="K48" s="461">
        <v>10</v>
      </c>
      <c r="L48" s="267"/>
      <c r="M48" s="283">
        <f>VLOOKUP(A48,MATERIALES!A5:D372,4,FALSE)</f>
        <v>1043.0506180764899</v>
      </c>
      <c r="N48" s="272">
        <f>K48*M48</f>
        <v>10430.506180764898</v>
      </c>
    </row>
    <row r="49" spans="1:14">
      <c r="A49" s="151" t="s">
        <v>589</v>
      </c>
      <c r="B49" s="43" t="str">
        <f>VLOOKUP(A49,MATERIALES!A5:D372,3,FALSE)</f>
        <v>Nutrientes (para remoción de especies vegetales) (dap, triple 15 o similar) (ítem 201.9)</v>
      </c>
      <c r="C49" s="281"/>
      <c r="D49" s="281"/>
      <c r="E49" s="281"/>
      <c r="F49" s="281"/>
      <c r="G49" s="281"/>
      <c r="H49" s="281"/>
      <c r="I49" s="268"/>
      <c r="J49" s="224" t="str">
        <f>VLOOKUP(A49,MATERIALES!A5:D385,2,FALSE)</f>
        <v>kg</v>
      </c>
      <c r="K49" s="461">
        <v>1</v>
      </c>
      <c r="L49" s="267"/>
      <c r="M49" s="283">
        <f>VLOOKUP(A49,MATERIALES!A6:D372,4,FALSE)</f>
        <v>4972.3968842423219</v>
      </c>
      <c r="N49" s="272">
        <f>K49*M49</f>
        <v>4972.3968842423219</v>
      </c>
    </row>
    <row r="50" spans="1:14">
      <c r="A50" s="154" t="s">
        <v>412</v>
      </c>
      <c r="B50" s="43" t="str">
        <f>VLOOKUP(A50,MATERIALES!A6:D372,3,FALSE)</f>
        <v>Cicatrizante (para remoción de especies vegetales)</v>
      </c>
      <c r="C50" s="281"/>
      <c r="D50" s="281"/>
      <c r="E50" s="281"/>
      <c r="F50" s="281"/>
      <c r="G50" s="281"/>
      <c r="H50" s="281"/>
      <c r="I50" s="268"/>
      <c r="J50" s="224" t="str">
        <f>VLOOKUP(A50,MATERIALES!A6:D386,2,FALSE)</f>
        <v>kg</v>
      </c>
      <c r="K50" s="461">
        <v>1</v>
      </c>
      <c r="L50" s="267"/>
      <c r="M50" s="283">
        <f>VLOOKUP(A50,MATERIALES!A6:D372,4,FALSE)</f>
        <v>14385.592966475537</v>
      </c>
      <c r="N50" s="272">
        <f>K50*M50</f>
        <v>14385.592966475537</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29788.496031482755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31295.247499999998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278632.34417888813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55726.468835777632</v>
      </c>
      <c r="M83" s="862"/>
      <c r="N83" s="51"/>
    </row>
    <row r="84" spans="1:14">
      <c r="B84" s="89" t="s">
        <v>973</v>
      </c>
      <c r="C84" s="90"/>
      <c r="D84" s="90"/>
      <c r="E84" s="90"/>
      <c r="F84" s="90"/>
      <c r="G84" s="90"/>
      <c r="H84" s="90"/>
      <c r="I84" s="87"/>
      <c r="J84" s="88"/>
      <c r="K84" s="304">
        <v>0.05</v>
      </c>
      <c r="L84" s="861">
        <f>N78*K84</f>
        <v>13931.617208944408</v>
      </c>
      <c r="M84" s="862"/>
      <c r="N84" s="51"/>
    </row>
    <row r="85" spans="1:14" ht="15.75" thickBot="1">
      <c r="B85" s="91" t="s">
        <v>974</v>
      </c>
      <c r="C85" s="92"/>
      <c r="D85" s="92"/>
      <c r="E85" s="92"/>
      <c r="F85" s="92"/>
      <c r="G85" s="92"/>
      <c r="H85" s="92"/>
      <c r="I85" s="93"/>
      <c r="J85" s="94"/>
      <c r="K85" s="305">
        <v>0.05</v>
      </c>
      <c r="L85" s="863">
        <f>N78*K85</f>
        <v>13931.617208944408</v>
      </c>
      <c r="M85" s="864"/>
      <c r="N85" s="51"/>
    </row>
    <row r="86" spans="1:14" ht="15.75" thickBot="1">
      <c r="B86" s="827" t="s">
        <v>953</v>
      </c>
      <c r="C86" s="828"/>
      <c r="D86" s="828"/>
      <c r="E86" s="828"/>
      <c r="F86" s="828"/>
      <c r="G86" s="828"/>
      <c r="H86" s="828"/>
      <c r="I86" s="828"/>
      <c r="J86" s="828"/>
      <c r="K86" s="828"/>
      <c r="L86" s="828"/>
      <c r="M86" s="829"/>
      <c r="N86" s="52">
        <f>L83+L84+L85</f>
        <v>83589.703253666434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362222.04743255454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147183.77388522917</v>
      </c>
      <c r="L36" s="270"/>
      <c r="M36" s="271">
        <v>0.9375</v>
      </c>
      <c r="N36" s="272">
        <f>K36/M36</f>
        <v>156996.02547757779</v>
      </c>
    </row>
    <row r="37" spans="1:14">
      <c r="A37" s="144" t="s">
        <v>373</v>
      </c>
      <c r="B37" s="840" t="str">
        <f>VLOOKUP(A37,EQUIPOS!A7:D154,3,FALSE)</f>
        <v>Volqueta 6 m3</v>
      </c>
      <c r="C37" s="841"/>
      <c r="D37" s="841"/>
      <c r="E37" s="841"/>
      <c r="F37" s="841"/>
      <c r="G37" s="841"/>
      <c r="H37" s="842"/>
      <c r="I37" s="267"/>
      <c r="J37" s="268"/>
      <c r="K37" s="269">
        <f>VLOOKUP(A37,EQUIPOS!A7:D164,4,FALSE)</f>
        <v>68800.0643871762</v>
      </c>
      <c r="L37" s="270"/>
      <c r="M37" s="271">
        <v>0.9375</v>
      </c>
      <c r="N37" s="272">
        <f>K37/M37</f>
        <v>73386.735346321278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1669.0798666666667</v>
      </c>
    </row>
    <row r="43" spans="1:14" ht="15.75" thickBot="1">
      <c r="B43" s="827" t="s">
        <v>953</v>
      </c>
      <c r="C43" s="828"/>
      <c r="D43" s="828"/>
      <c r="E43" s="828"/>
      <c r="F43" s="828"/>
      <c r="G43" s="828"/>
      <c r="H43" s="828"/>
      <c r="I43" s="828"/>
      <c r="J43" s="828"/>
      <c r="K43" s="828"/>
      <c r="L43" s="828"/>
      <c r="M43" s="829"/>
      <c r="N43" s="394">
        <f>SUM(N36:N42)</f>
        <v>232051.84069056573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VLOOKUP(A48,MATERIALES!A4:D384,2,FALSE)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VLOOKUP(A49,MATERIALES!A5:D385,2,FALSE)</f>
        <v>kg</v>
      </c>
      <c r="K49" s="282">
        <v>1</v>
      </c>
      <c r="L49" s="267"/>
      <c r="M49" s="283">
        <f>VLOOKUP(A49,MATERIALES!A6:D372,4,FALSE)</f>
        <v>14385.592966475537</v>
      </c>
      <c r="N49" s="272">
        <f>K49*M49</f>
        <v>14385.592966475537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VLOOKUP(A50,MATERIALES!A6:D386,2,FALSE)</f>
        <v>kg</v>
      </c>
      <c r="K50" s="282">
        <v>1</v>
      </c>
      <c r="L50" s="267"/>
      <c r="M50" s="283">
        <f>VLOOKUP(A50,MATERIALES!A6:D372,4,FALSE)</f>
        <v>4972.3968842423219</v>
      </c>
      <c r="N50" s="272">
        <f>K50*M50</f>
        <v>4972.3968842423219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29788.496031482755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33381.597333333331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295221.9340553818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59044.386811076365</v>
      </c>
      <c r="M83" s="862"/>
      <c r="N83" s="51"/>
    </row>
    <row r="84" spans="1:14">
      <c r="B84" s="89" t="s">
        <v>973</v>
      </c>
      <c r="C84" s="90"/>
      <c r="D84" s="90"/>
      <c r="E84" s="90"/>
      <c r="F84" s="90"/>
      <c r="G84" s="90"/>
      <c r="H84" s="90"/>
      <c r="I84" s="87"/>
      <c r="J84" s="88"/>
      <c r="K84" s="304">
        <v>0.05</v>
      </c>
      <c r="L84" s="861">
        <f>N78*K84</f>
        <v>14761.096702769091</v>
      </c>
      <c r="M84" s="862"/>
      <c r="N84" s="51"/>
    </row>
    <row r="85" spans="1:14" ht="15.75" thickBot="1">
      <c r="B85" s="91" t="s">
        <v>974</v>
      </c>
      <c r="C85" s="92"/>
      <c r="D85" s="92"/>
      <c r="E85" s="92"/>
      <c r="F85" s="92"/>
      <c r="G85" s="92"/>
      <c r="H85" s="92"/>
      <c r="I85" s="93"/>
      <c r="J85" s="94"/>
      <c r="K85" s="305">
        <v>0.05</v>
      </c>
      <c r="L85" s="863">
        <f>N78*K85</f>
        <v>14761.096702769091</v>
      </c>
      <c r="M85" s="864"/>
      <c r="N85" s="51"/>
    </row>
    <row r="86" spans="1:14" ht="15.75" thickBot="1">
      <c r="B86" s="827" t="s">
        <v>953</v>
      </c>
      <c r="C86" s="828"/>
      <c r="D86" s="828"/>
      <c r="E86" s="828"/>
      <c r="F86" s="828"/>
      <c r="G86" s="828"/>
      <c r="H86" s="828"/>
      <c r="I86" s="828"/>
      <c r="J86" s="828"/>
      <c r="K86" s="828"/>
      <c r="L86" s="828"/>
      <c r="M86" s="829"/>
      <c r="N86" s="52">
        <f>L83+L84+L85</f>
        <v>88566.580216614544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383788.51427199633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147183.77388522917</v>
      </c>
      <c r="L36" s="270"/>
      <c r="M36" s="271">
        <v>1.5</v>
      </c>
      <c r="N36" s="272">
        <f>K36/M36</f>
        <v>98122.515923486106</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1043.1749166666666</v>
      </c>
    </row>
    <row r="43" spans="1:14" ht="15.75" thickBot="1">
      <c r="B43" s="827" t="s">
        <v>953</v>
      </c>
      <c r="C43" s="828"/>
      <c r="D43" s="828"/>
      <c r="E43" s="828"/>
      <c r="F43" s="828"/>
      <c r="G43" s="828"/>
      <c r="H43" s="828"/>
      <c r="I43" s="828"/>
      <c r="J43" s="828"/>
      <c r="K43" s="828"/>
      <c r="L43" s="828"/>
      <c r="M43" s="829"/>
      <c r="N43" s="394">
        <f>SUM(N36:N42)</f>
        <v>99165.690840152776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VLOOKUP(A48,MATERIALES!A4:D384,2,FALSE)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VLOOKUP(A49,MATERIALES!A5:D385,2,FALSE)</f>
        <v>kg</v>
      </c>
      <c r="K49" s="282">
        <v>1</v>
      </c>
      <c r="L49" s="267"/>
      <c r="M49" s="283">
        <f>VLOOKUP(A49,MATERIALES!A6:D372,4,FALSE)</f>
        <v>14385.592966475537</v>
      </c>
      <c r="N49" s="272">
        <f>K49*M49</f>
        <v>14385.592966475537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VLOOKUP(A50,MATERIALES!A6:D386,2,FALSE)</f>
        <v>kg</v>
      </c>
      <c r="K50" s="282">
        <v>1</v>
      </c>
      <c r="L50" s="267"/>
      <c r="M50" s="283">
        <f>VLOOKUP(A50,MATERIALES!A6:D372,4,FALSE)</f>
        <v>4972.3968842423219</v>
      </c>
      <c r="N50" s="272">
        <f>K50*M50</f>
        <v>4972.3968842423219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29788.496031482755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20863.498333333333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149817.68520496885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29963.537040993771</v>
      </c>
      <c r="M83" s="862"/>
      <c r="N83" s="51"/>
    </row>
    <row r="84" spans="1:14">
      <c r="B84" s="89" t="s">
        <v>973</v>
      </c>
      <c r="C84" s="90"/>
      <c r="D84" s="90"/>
      <c r="E84" s="90"/>
      <c r="F84" s="90"/>
      <c r="G84" s="90"/>
      <c r="H84" s="90"/>
      <c r="I84" s="87"/>
      <c r="J84" s="88"/>
      <c r="K84" s="304">
        <v>0.05</v>
      </c>
      <c r="L84" s="861">
        <f>N78*K84</f>
        <v>7490.8842602484428</v>
      </c>
      <c r="M84" s="862"/>
      <c r="N84" s="51"/>
    </row>
    <row r="85" spans="1:14" ht="15.75" thickBot="1">
      <c r="B85" s="91" t="s">
        <v>974</v>
      </c>
      <c r="C85" s="92"/>
      <c r="D85" s="92"/>
      <c r="E85" s="92"/>
      <c r="F85" s="92"/>
      <c r="G85" s="92"/>
      <c r="H85" s="92"/>
      <c r="I85" s="93"/>
      <c r="J85" s="94"/>
      <c r="K85" s="305">
        <v>0.05</v>
      </c>
      <c r="L85" s="863">
        <f>N78*K85</f>
        <v>7490.8842602484428</v>
      </c>
      <c r="M85" s="864"/>
      <c r="N85" s="51"/>
    </row>
    <row r="86" spans="1:14" ht="15.75" thickBot="1">
      <c r="B86" s="827" t="s">
        <v>953</v>
      </c>
      <c r="C86" s="828"/>
      <c r="D86" s="828"/>
      <c r="E86" s="828"/>
      <c r="F86" s="828"/>
      <c r="G86" s="828"/>
      <c r="H86" s="828"/>
      <c r="I86" s="828"/>
      <c r="J86" s="828"/>
      <c r="K86" s="828"/>
      <c r="L86" s="828"/>
      <c r="M86" s="829"/>
      <c r="N86" s="52">
        <f>L83+L84+L85</f>
        <v>44945.305561490655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194762.99076645949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147183.77388522917</v>
      </c>
      <c r="L36" s="270"/>
      <c r="M36" s="271">
        <v>1.375</v>
      </c>
      <c r="N36" s="272">
        <f>K36/M36</f>
        <v>107042.74464380303</v>
      </c>
    </row>
    <row r="37" spans="1:14">
      <c r="A37" s="144" t="s">
        <v>373</v>
      </c>
      <c r="B37" s="840" t="str">
        <f>VLOOKUP(A37,EQUIPOS!A7:D154,3,FALSE)</f>
        <v>Volqueta 6 m3</v>
      </c>
      <c r="C37" s="841"/>
      <c r="D37" s="841"/>
      <c r="E37" s="841"/>
      <c r="F37" s="841"/>
      <c r="G37" s="841"/>
      <c r="H37" s="842"/>
      <c r="I37" s="267"/>
      <c r="J37" s="268"/>
      <c r="K37" s="269">
        <f>VLOOKUP(A37,EQUIPOS!A7:D164,4,FALSE)</f>
        <v>68800.0643871762</v>
      </c>
      <c r="L37" s="270"/>
      <c r="M37" s="271">
        <v>1.375</v>
      </c>
      <c r="N37" s="272">
        <f>K37/M37</f>
        <v>50036.410463400876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1138.0089999999998</v>
      </c>
    </row>
    <row r="43" spans="1:14" ht="15.75" thickBot="1">
      <c r="B43" s="827" t="s">
        <v>953</v>
      </c>
      <c r="C43" s="828"/>
      <c r="D43" s="828"/>
      <c r="E43" s="828"/>
      <c r="F43" s="828"/>
      <c r="G43" s="828"/>
      <c r="H43" s="828"/>
      <c r="I43" s="828"/>
      <c r="J43" s="828"/>
      <c r="K43" s="828"/>
      <c r="L43" s="828"/>
      <c r="M43" s="829"/>
      <c r="N43" s="394">
        <f>SUM(N36:N42)</f>
        <v>158217.16410720389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VLOOKUP(A48,MATERIALES!A4:D384,2,FALSE)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VLOOKUP(A49,MATERIALES!A5:D385,2,FALSE)</f>
        <v>kg</v>
      </c>
      <c r="K49" s="282">
        <v>1</v>
      </c>
      <c r="L49" s="267"/>
      <c r="M49" s="283">
        <f>VLOOKUP(A49,MATERIALES!A6:D372,4,FALSE)</f>
        <v>14385.592966475537</v>
      </c>
      <c r="N49" s="272">
        <f>K49*M49</f>
        <v>14385.592966475537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VLOOKUP(A50,MATERIALES!A6:D386,2,FALSE)</f>
        <v>kg</v>
      </c>
      <c r="K50" s="282">
        <v>1</v>
      </c>
      <c r="L50" s="267"/>
      <c r="M50" s="283">
        <f>VLOOKUP(A50,MATERIALES!A6:D372,4,FALSE)</f>
        <v>4972.3968842423219</v>
      </c>
      <c r="N50" s="272">
        <f>K50*M50</f>
        <v>4972.3968842423219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29788.496031482755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22760.179999999997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210765.84013868665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42153.168027737331</v>
      </c>
      <c r="M83" s="862"/>
      <c r="N83" s="51"/>
    </row>
    <row r="84" spans="1:14">
      <c r="B84" s="89" t="s">
        <v>973</v>
      </c>
      <c r="C84" s="90"/>
      <c r="D84" s="90"/>
      <c r="E84" s="90"/>
      <c r="F84" s="90"/>
      <c r="G84" s="90"/>
      <c r="H84" s="90"/>
      <c r="I84" s="87"/>
      <c r="J84" s="88"/>
      <c r="K84" s="304">
        <v>0.05</v>
      </c>
      <c r="L84" s="861">
        <f>N78*K84</f>
        <v>10538.292006934333</v>
      </c>
      <c r="M84" s="862"/>
      <c r="N84" s="51"/>
    </row>
    <row r="85" spans="1:14" ht="15.75" thickBot="1">
      <c r="B85" s="91" t="s">
        <v>974</v>
      </c>
      <c r="C85" s="92"/>
      <c r="D85" s="92"/>
      <c r="E85" s="92"/>
      <c r="F85" s="92"/>
      <c r="G85" s="92"/>
      <c r="H85" s="92"/>
      <c r="I85" s="93"/>
      <c r="J85" s="94"/>
      <c r="K85" s="305">
        <v>0.05</v>
      </c>
      <c r="L85" s="863">
        <f>N78*K85</f>
        <v>10538.292006934333</v>
      </c>
      <c r="M85" s="864"/>
      <c r="N85" s="51"/>
    </row>
    <row r="86" spans="1:14" ht="15.75" thickBot="1">
      <c r="B86" s="827" t="s">
        <v>953</v>
      </c>
      <c r="C86" s="828"/>
      <c r="D86" s="828"/>
      <c r="E86" s="828"/>
      <c r="F86" s="828"/>
      <c r="G86" s="828"/>
      <c r="H86" s="828"/>
      <c r="I86" s="828"/>
      <c r="J86" s="828"/>
      <c r="K86" s="828"/>
      <c r="L86" s="828"/>
      <c r="M86" s="829"/>
      <c r="N86" s="52">
        <f>L83+L84+L85</f>
        <v>63229.752041605992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273995.59218029265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147183.77388522917</v>
      </c>
      <c r="L36" s="270"/>
      <c r="M36" s="271">
        <v>1.3125</v>
      </c>
      <c r="N36" s="272">
        <f>K36/M36</f>
        <v>112140.01819826984</v>
      </c>
    </row>
    <row r="37" spans="1:14">
      <c r="A37" s="144" t="s">
        <v>373</v>
      </c>
      <c r="B37" s="840" t="str">
        <f>VLOOKUP(A37,EQUIPOS!A7:D154,3,FALSE)</f>
        <v>Volqueta 6 m3</v>
      </c>
      <c r="C37" s="841"/>
      <c r="D37" s="841"/>
      <c r="E37" s="841"/>
      <c r="F37" s="841"/>
      <c r="G37" s="841"/>
      <c r="H37" s="842"/>
      <c r="I37" s="267"/>
      <c r="J37" s="268"/>
      <c r="K37" s="269">
        <f>VLOOKUP(A37,EQUIPOS!A7:D164,4,FALSE)</f>
        <v>68800.0643871762</v>
      </c>
      <c r="L37" s="270"/>
      <c r="M37" s="271">
        <v>1.3125</v>
      </c>
      <c r="N37" s="272">
        <f>K37/M37</f>
        <v>52419.096675943772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1192.1999047619047</v>
      </c>
    </row>
    <row r="43" spans="1:14" ht="15.75" thickBot="1">
      <c r="B43" s="827" t="s">
        <v>953</v>
      </c>
      <c r="C43" s="828"/>
      <c r="D43" s="828"/>
      <c r="E43" s="828"/>
      <c r="F43" s="828"/>
      <c r="G43" s="828"/>
      <c r="H43" s="828"/>
      <c r="I43" s="828"/>
      <c r="J43" s="828"/>
      <c r="K43" s="828"/>
      <c r="L43" s="828"/>
      <c r="M43" s="829"/>
      <c r="N43" s="394">
        <f>SUM(N36:N42)</f>
        <v>165751.31477897553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1043.0506180764899</v>
      </c>
      <c r="N48" s="272">
        <f>K48*M48</f>
        <v>10430.506180764898</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14385.592966475537</v>
      </c>
      <c r="N49" s="272">
        <f>K49*M49</f>
        <v>14385.592966475537</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4972.3968842423219</v>
      </c>
      <c r="N50" s="272">
        <f>K50*M50</f>
        <v>4972.3968842423219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29788.496031482755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23843.998095238094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219383.80890569638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43876.761781139277</v>
      </c>
      <c r="M83" s="862"/>
      <c r="N83" s="51"/>
    </row>
    <row r="84" spans="1:14">
      <c r="B84" s="89" t="s">
        <v>973</v>
      </c>
      <c r="C84" s="90"/>
      <c r="D84" s="90"/>
      <c r="E84" s="90"/>
      <c r="F84" s="90"/>
      <c r="G84" s="90"/>
      <c r="H84" s="90"/>
      <c r="I84" s="87"/>
      <c r="J84" s="88"/>
      <c r="K84" s="304">
        <v>0.05</v>
      </c>
      <c r="L84" s="861">
        <f>N78*K84</f>
        <v>10969.190445284819</v>
      </c>
      <c r="M84" s="862"/>
      <c r="N84" s="51"/>
    </row>
    <row r="85" spans="1:14" ht="15.75" thickBot="1">
      <c r="B85" s="91" t="s">
        <v>974</v>
      </c>
      <c r="C85" s="92"/>
      <c r="D85" s="92"/>
      <c r="E85" s="92"/>
      <c r="F85" s="92"/>
      <c r="G85" s="92"/>
      <c r="H85" s="92"/>
      <c r="I85" s="93"/>
      <c r="J85" s="94"/>
      <c r="K85" s="305">
        <v>0.05</v>
      </c>
      <c r="L85" s="863">
        <f>N78*K85</f>
        <v>10969.190445284819</v>
      </c>
      <c r="M85" s="864"/>
      <c r="N85" s="51"/>
    </row>
    <row r="86" spans="1:14" ht="15.75" thickBot="1">
      <c r="B86" s="827" t="s">
        <v>953</v>
      </c>
      <c r="C86" s="828"/>
      <c r="D86" s="828"/>
      <c r="E86" s="828"/>
      <c r="F86" s="828"/>
      <c r="G86" s="828"/>
      <c r="H86" s="828"/>
      <c r="I86" s="828"/>
      <c r="J86" s="828"/>
      <c r="K86" s="828"/>
      <c r="L86" s="828"/>
      <c r="M86" s="829"/>
      <c r="N86" s="52">
        <f>L83+L84+L85</f>
        <v>65815.14267170892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285198.95157740533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7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209874.38248774971</v>
      </c>
      <c r="L36" s="270"/>
      <c r="M36" s="271">
        <v>66</v>
      </c>
      <c r="N36" s="272">
        <f>K36/M36</f>
        <v>3179.9148861780259</v>
      </c>
    </row>
    <row r="37" spans="1:14">
      <c r="A37" s="144"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143713.77917334702</v>
      </c>
      <c r="L37" s="270"/>
      <c r="M37" s="271">
        <v>100</v>
      </c>
      <c r="N37" s="272">
        <f>K37/M37</f>
        <v>1437.1377917334703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4">
        <f>SUM(N36:N42)</f>
        <v>4618.2381039531629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VLOOKUP(A48,MATERIALES!A5:D372,4,FALSE)</f>
        <v>4073.7170062214841</v>
      </c>
      <c r="N48" s="272">
        <f>K48*M48</f>
        <v>4073.7170062214841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4073.7170062214841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8810.4977143413143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1762.0995428682629</v>
      </c>
      <c r="M83" s="862"/>
      <c r="N83" s="51"/>
    </row>
    <row r="84" spans="1:14">
      <c r="B84" s="89" t="s">
        <v>973</v>
      </c>
      <c r="C84" s="90"/>
      <c r="D84" s="90"/>
      <c r="E84" s="90"/>
      <c r="F84" s="90"/>
      <c r="G84" s="90"/>
      <c r="H84" s="90"/>
      <c r="I84" s="87"/>
      <c r="J84" s="88"/>
      <c r="K84" s="304">
        <v>0.05</v>
      </c>
      <c r="L84" s="861">
        <f>N78*K84</f>
        <v>440.52488571706573</v>
      </c>
      <c r="M84" s="862"/>
      <c r="N84" s="51"/>
    </row>
    <row r="85" spans="1:14" ht="15.75" thickBot="1">
      <c r="B85" s="91" t="s">
        <v>974</v>
      </c>
      <c r="C85" s="92"/>
      <c r="D85" s="92"/>
      <c r="E85" s="92"/>
      <c r="F85" s="92"/>
      <c r="G85" s="92"/>
      <c r="H85" s="92"/>
      <c r="I85" s="93"/>
      <c r="J85" s="94"/>
      <c r="K85" s="305">
        <v>0.05</v>
      </c>
      <c r="L85" s="863">
        <f>N78*K85</f>
        <v>440.52488571706573</v>
      </c>
      <c r="M85" s="864"/>
      <c r="N85" s="51"/>
    </row>
    <row r="86" spans="1:14" ht="15.75" thickBot="1">
      <c r="B86" s="827" t="s">
        <v>953</v>
      </c>
      <c r="C86" s="828"/>
      <c r="D86" s="828"/>
      <c r="E86" s="828"/>
      <c r="F86" s="828"/>
      <c r="G86" s="828"/>
      <c r="H86" s="828"/>
      <c r="I86" s="828"/>
      <c r="J86" s="828"/>
      <c r="K86" s="828"/>
      <c r="L86" s="828"/>
      <c r="M86" s="829"/>
      <c r="N86" s="52">
        <f>L83+L84+L85</f>
        <v>2643.1493143023945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11453.647028643709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209874.38248774971</v>
      </c>
      <c r="L36" s="270"/>
      <c r="M36" s="271">
        <v>66</v>
      </c>
      <c r="N36" s="272">
        <f>K36/M36</f>
        <v>3179.9148861780259</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4">
        <f>SUM(N36:N42)</f>
        <v>3181.1003122196926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3299.642916386359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659.92858327727185</v>
      </c>
      <c r="M83" s="862"/>
      <c r="N83" s="51"/>
    </row>
    <row r="84" spans="1:14">
      <c r="B84" s="89" t="s">
        <v>973</v>
      </c>
      <c r="C84" s="90"/>
      <c r="D84" s="90"/>
      <c r="E84" s="90"/>
      <c r="F84" s="90"/>
      <c r="G84" s="90"/>
      <c r="H84" s="90"/>
      <c r="I84" s="87"/>
      <c r="J84" s="88"/>
      <c r="K84" s="304">
        <v>0.05</v>
      </c>
      <c r="L84" s="861">
        <f>N78*K84</f>
        <v>164.98214581931796</v>
      </c>
      <c r="M84" s="862"/>
      <c r="N84" s="51"/>
    </row>
    <row r="85" spans="1:14" ht="15.75" thickBot="1">
      <c r="B85" s="91" t="s">
        <v>974</v>
      </c>
      <c r="C85" s="92"/>
      <c r="D85" s="92"/>
      <c r="E85" s="92"/>
      <c r="F85" s="92"/>
      <c r="G85" s="92"/>
      <c r="H85" s="92"/>
      <c r="I85" s="93"/>
      <c r="J85" s="94"/>
      <c r="K85" s="305">
        <v>0.05</v>
      </c>
      <c r="L85" s="863">
        <f>N78*K85</f>
        <v>164.98214581931796</v>
      </c>
      <c r="M85" s="864"/>
      <c r="N85" s="51"/>
    </row>
    <row r="86" spans="1:14" ht="15.75" thickBot="1">
      <c r="B86" s="827" t="s">
        <v>953</v>
      </c>
      <c r="C86" s="828"/>
      <c r="D86" s="828"/>
      <c r="E86" s="828"/>
      <c r="F86" s="828"/>
      <c r="G86" s="828"/>
      <c r="H86" s="828"/>
      <c r="I86" s="828"/>
      <c r="J86" s="828"/>
      <c r="K86" s="828"/>
      <c r="L86" s="828"/>
      <c r="M86" s="829"/>
      <c r="N86" s="52">
        <f>L83+L84+L85</f>
        <v>989.8928749159079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4289.5357913022672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28" zoomScale="78" zoomScaleNormal="78" workbookViewId="0">
      <selection activeCell="A53" sqref="A53:XFD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180</v>
      </c>
      <c r="B36" s="840" t="str">
        <f>VLOOKUP(A36,EQUIPOS!A6:D154,3,FALSE)</f>
        <v>Compresor 120 HP, con martillo.</v>
      </c>
      <c r="C36" s="841"/>
      <c r="D36" s="841"/>
      <c r="E36" s="841"/>
      <c r="F36" s="841"/>
      <c r="G36" s="841"/>
      <c r="H36" s="842"/>
      <c r="I36" s="267"/>
      <c r="J36" s="268"/>
      <c r="K36" s="269">
        <f>VLOOKUP(A36,EQUIPOS!A6:D163,4,FALSE)</f>
        <v>98609.09118680234</v>
      </c>
      <c r="L36" s="270"/>
      <c r="M36" s="271">
        <v>66</v>
      </c>
      <c r="N36" s="272">
        <f>K36/M36</f>
        <v>1494.0771391939747</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143713.77917334702</v>
      </c>
      <c r="L37" s="270"/>
      <c r="M37" s="271">
        <v>100</v>
      </c>
      <c r="N37" s="272">
        <f>K37/M37</f>
        <v>1437.1377917334703</v>
      </c>
    </row>
    <row r="38" spans="1:14">
      <c r="A38" t="s">
        <v>312</v>
      </c>
      <c r="B38" s="840" t="str">
        <f>VLOOKUP(A38,EQUIPOS!A8:D154,3,FALSE)</f>
        <v>Retroexcavadora sobre oruga, potencia 138 HP, balde de 1,5 m3.</v>
      </c>
      <c r="C38" s="841"/>
      <c r="D38" s="841"/>
      <c r="E38" s="841"/>
      <c r="F38" s="841"/>
      <c r="G38" s="841"/>
      <c r="H38" s="842"/>
      <c r="I38" s="267"/>
      <c r="J38" s="268"/>
      <c r="K38" s="269">
        <f>VLOOKUP(A38,EQUIPOS!A8:D165,4,FALSE)</f>
        <v>209874.38248774971</v>
      </c>
      <c r="L38" s="270"/>
      <c r="M38" s="271">
        <v>66</v>
      </c>
      <c r="N38" s="272">
        <f>K38/M38</f>
        <v>3179.9148861780259</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N78*L42</f>
        <v>6.4119976747881813</v>
      </c>
    </row>
    <row r="43" spans="1:14" ht="15.75" thickBot="1">
      <c r="B43" s="827" t="s">
        <v>953</v>
      </c>
      <c r="C43" s="828"/>
      <c r="D43" s="828"/>
      <c r="E43" s="828"/>
      <c r="F43" s="828"/>
      <c r="G43" s="828"/>
      <c r="H43" s="828"/>
      <c r="I43" s="828"/>
      <c r="J43" s="828"/>
      <c r="K43" s="828"/>
      <c r="L43" s="828"/>
      <c r="M43" s="829"/>
      <c r="N43" s="394">
        <f>SUM(N36:N42)</f>
        <v>6117.5418147802593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VLOOKUP(A48,MATERIALES!A4:D372,3,FALSE)</f>
        <v>Anfo</v>
      </c>
      <c r="C48" s="281"/>
      <c r="D48" s="281"/>
      <c r="E48" s="281"/>
      <c r="F48" s="281"/>
      <c r="G48" s="281"/>
      <c r="H48" s="281"/>
      <c r="I48" s="268"/>
      <c r="J48" s="224" t="str">
        <f>VLOOKUP(A48,MATERIALES!A4:D384,2,FALSE)</f>
        <v>kg</v>
      </c>
      <c r="K48" s="282">
        <v>0.2</v>
      </c>
      <c r="L48" s="267"/>
      <c r="M48" s="283">
        <f>VLOOKUP(A48,MATERIALES!A5:D372,4,FALSE)</f>
        <v>4861.6007348972871</v>
      </c>
      <c r="N48" s="272">
        <f>K48*M48</f>
        <v>972.32014697945749</v>
      </c>
    </row>
    <row r="49" spans="1:14">
      <c r="A49" t="s">
        <v>424</v>
      </c>
      <c r="B49" s="43" t="str">
        <f>VLOOKUP(A49,MATERIALES!A5:D372,3,FALSE)</f>
        <v>Cordón detonante</v>
      </c>
      <c r="C49" s="281"/>
      <c r="D49" s="281"/>
      <c r="E49" s="281"/>
      <c r="F49" s="281"/>
      <c r="G49" s="281"/>
      <c r="H49" s="281"/>
      <c r="I49" s="268"/>
      <c r="J49" s="224" t="str">
        <f>VLOOKUP(A49,MATERIALES!A5:D385,2,FALSE)</f>
        <v>m</v>
      </c>
      <c r="K49" s="282">
        <v>3</v>
      </c>
      <c r="L49" s="267"/>
      <c r="M49" s="283">
        <f>VLOOKUP(A49,MATERIALES!A6:D372,4,FALSE)</f>
        <v>2894.1297192551533</v>
      </c>
      <c r="N49" s="272">
        <f t="shared" ref="N49:N54" si="0">K49*M49</f>
        <v>8682.3891577654595</v>
      </c>
    </row>
    <row r="50" spans="1:14">
      <c r="A50" s="206" t="s">
        <v>453</v>
      </c>
      <c r="B50" s="43" t="str">
        <f>VLOOKUP(A50,MATERIALES!A6:D372,3,FALSE)</f>
        <v>Explosivos  75% (INDUGEL)</v>
      </c>
      <c r="C50" s="281"/>
      <c r="D50" s="281"/>
      <c r="E50" s="281"/>
      <c r="F50" s="281"/>
      <c r="G50" s="281"/>
      <c r="H50" s="281"/>
      <c r="I50" s="268"/>
      <c r="J50" s="224" t="str">
        <f>VLOOKUP(A50,MATERIALES!A6:D386,2,FALSE)</f>
        <v>lb</v>
      </c>
      <c r="K50" s="282">
        <v>0.3</v>
      </c>
      <c r="L50" s="267"/>
      <c r="M50" s="283">
        <f>VLOOKUP(A50,MATERIALES!A6:D372,4,FALSE)</f>
        <v>9916.8149428924644</v>
      </c>
      <c r="N50" s="272">
        <f t="shared" si="0"/>
        <v>2975.0444828677391</v>
      </c>
    </row>
    <row r="51" spans="1:14">
      <c r="A51" t="s">
        <v>458</v>
      </c>
      <c r="B51" s="43" t="str">
        <f>VLOOKUP(A51,MATERIALES!A6:D372,3,FALSE)</f>
        <v>Fulminantes</v>
      </c>
      <c r="C51" s="281"/>
      <c r="D51" s="281"/>
      <c r="E51" s="281"/>
      <c r="F51" s="281"/>
      <c r="G51" s="281"/>
      <c r="H51" s="281"/>
      <c r="I51" s="268"/>
      <c r="J51" s="224" t="str">
        <f>VLOOKUP(A51,MATERIALES!A6:D387,2,FALSE)</f>
        <v>u</v>
      </c>
      <c r="K51" s="282">
        <v>0.2</v>
      </c>
      <c r="L51" s="267"/>
      <c r="M51" s="283">
        <f>VLOOKUP(A51,MATERIALES!A6:D372,4,FALSE)</f>
        <v>1097.8891162371638</v>
      </c>
      <c r="N51" s="272">
        <f t="shared" si="0"/>
        <v>219.57782324743278</v>
      </c>
    </row>
    <row r="52" spans="1:14">
      <c r="A52" t="s">
        <v>552</v>
      </c>
      <c r="B52" s="43" t="str">
        <f>VLOOKUP(A52,MATERIALES!A6:D372,3,FALSE)</f>
        <v>Mecha Lenta</v>
      </c>
      <c r="C52" s="281"/>
      <c r="D52" s="281"/>
      <c r="E52" s="281"/>
      <c r="F52" s="281"/>
      <c r="G52" s="281"/>
      <c r="H52" s="281"/>
      <c r="I52" s="268"/>
      <c r="J52" s="224" t="str">
        <f>VLOOKUP(A52,MATERIALES!A6:D388,2,FALSE)</f>
        <v>m</v>
      </c>
      <c r="K52" s="282">
        <v>0.5</v>
      </c>
      <c r="L52" s="267"/>
      <c r="M52" s="283">
        <f>VLOOKUP(A52,MATERIALES!A7:D372,4,FALSE)</f>
        <v>1020.6675576027455</v>
      </c>
      <c r="N52" s="272">
        <f t="shared" si="0"/>
        <v>510.33377880137277</v>
      </c>
    </row>
    <row r="53" spans="1:14">
      <c r="B53" s="43"/>
      <c r="C53" s="281"/>
      <c r="D53" s="281"/>
      <c r="E53" s="281"/>
      <c r="F53" s="281"/>
      <c r="G53" s="281"/>
      <c r="H53" s="281"/>
      <c r="I53" s="268"/>
      <c r="J53" s="224"/>
      <c r="K53" s="282"/>
      <c r="L53" s="267"/>
      <c r="M53" s="646"/>
      <c r="N53" s="272"/>
    </row>
    <row r="54" spans="1:14">
      <c r="A54" t="s">
        <v>442</v>
      </c>
      <c r="B54" s="43" t="str">
        <f>VLOOKUP(A54,MATERIALES!A8:D372,3,FALSE)</f>
        <v>Derechos de explotación y/o disposición de materiales</v>
      </c>
      <c r="C54" s="281"/>
      <c r="D54" s="281"/>
      <c r="E54" s="281"/>
      <c r="F54" s="281"/>
      <c r="G54" s="281"/>
      <c r="H54" s="281"/>
      <c r="I54" s="268"/>
      <c r="J54" s="224" t="str">
        <f>VLOOKUP(A54,MATERIALES!A8:D390,2,FALSE)</f>
        <v>m3</v>
      </c>
      <c r="K54" s="282">
        <v>1</v>
      </c>
      <c r="L54" s="267"/>
      <c r="M54" s="283">
        <f>VLOOKUP(A54,MATERIALES!A9:D373,4,FALSE)</f>
        <v>4073.7170062214841</v>
      </c>
      <c r="N54" s="272">
        <f t="shared" si="0"/>
        <v>4073.7170062214841</v>
      </c>
    </row>
    <row r="55" spans="1:14" ht="15.75" thickBot="1">
      <c r="B55" s="822"/>
      <c r="C55" s="823"/>
      <c r="D55" s="823"/>
      <c r="E55" s="823"/>
      <c r="F55" s="823"/>
      <c r="G55" s="823"/>
      <c r="H55" s="823"/>
      <c r="I55" s="824"/>
      <c r="J55" s="42"/>
      <c r="K55" s="44"/>
      <c r="L55" s="825"/>
      <c r="M55" s="826"/>
      <c r="N55" s="45"/>
    </row>
    <row r="56" spans="1:14" ht="15.75" thickBot="1">
      <c r="B56" s="827" t="s">
        <v>953</v>
      </c>
      <c r="C56" s="828"/>
      <c r="D56" s="828"/>
      <c r="E56" s="828"/>
      <c r="F56" s="828"/>
      <c r="G56" s="828"/>
      <c r="H56" s="828"/>
      <c r="I56" s="828"/>
      <c r="J56" s="828"/>
      <c r="K56" s="828"/>
      <c r="L56" s="828"/>
      <c r="M56" s="829"/>
      <c r="N56" s="394">
        <f>SUM(N48:N55)</f>
        <v>17433.382395882945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27" t="s">
        <v>953</v>
      </c>
      <c r="C78" s="828"/>
      <c r="D78" s="828"/>
      <c r="E78" s="828"/>
      <c r="F78" s="828"/>
      <c r="G78" s="828"/>
      <c r="H78" s="828"/>
      <c r="I78" s="834"/>
      <c r="J78" s="834"/>
      <c r="K78" s="834"/>
      <c r="L78" s="834"/>
      <c r="M78" s="835"/>
      <c r="N78" s="301">
        <f>SUM(N72:N77)</f>
        <v>320.59988373940905</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23871.524094402615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4774.3048188805233</v>
      </c>
      <c r="M85" s="862"/>
      <c r="N85" s="51"/>
    </row>
    <row r="86" spans="1:14">
      <c r="B86" s="89" t="s">
        <v>973</v>
      </c>
      <c r="C86" s="90"/>
      <c r="D86" s="90"/>
      <c r="E86" s="90"/>
      <c r="F86" s="90"/>
      <c r="G86" s="90"/>
      <c r="H86" s="90"/>
      <c r="I86" s="87"/>
      <c r="J86" s="88"/>
      <c r="K86" s="304">
        <v>0.05</v>
      </c>
      <c r="L86" s="861">
        <f>N80*K86</f>
        <v>1193.5762047201308</v>
      </c>
      <c r="M86" s="862"/>
      <c r="N86" s="51"/>
    </row>
    <row r="87" spans="1:14" ht="15.75" thickBot="1">
      <c r="B87" s="91" t="s">
        <v>974</v>
      </c>
      <c r="C87" s="92"/>
      <c r="D87" s="92"/>
      <c r="E87" s="92"/>
      <c r="F87" s="92"/>
      <c r="G87" s="92"/>
      <c r="H87" s="92"/>
      <c r="I87" s="93"/>
      <c r="J87" s="94"/>
      <c r="K87" s="305">
        <v>0.05</v>
      </c>
      <c r="L87" s="863">
        <f>N80*K87</f>
        <v>1193.5762047201308</v>
      </c>
      <c r="M87" s="864"/>
      <c r="N87" s="51"/>
    </row>
    <row r="88" spans="1:14" ht="15.75" thickBot="1">
      <c r="B88" s="827" t="s">
        <v>953</v>
      </c>
      <c r="C88" s="828"/>
      <c r="D88" s="828"/>
      <c r="E88" s="828"/>
      <c r="F88" s="828"/>
      <c r="G88" s="828"/>
      <c r="H88" s="828"/>
      <c r="I88" s="828"/>
      <c r="J88" s="828"/>
      <c r="K88" s="828"/>
      <c r="L88" s="828"/>
      <c r="M88" s="829"/>
      <c r="N88" s="52">
        <f>L85+L86+L87</f>
        <v>7161.4572283207845</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31032.981322723401</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5" t="s">
        <v>2218</v>
      </c>
      <c r="C107" s="866"/>
      <c r="D107" s="866"/>
      <c r="E107" s="866"/>
      <c r="F107" s="866"/>
      <c r="G107" s="866"/>
      <c r="H107" s="866"/>
      <c r="I107" s="866"/>
      <c r="J107" s="866"/>
      <c r="K107" s="866"/>
      <c r="L107" s="866"/>
      <c r="M107" s="866"/>
      <c r="N107" s="867"/>
    </row>
    <row r="108" spans="2:14" ht="15" customHeight="1">
      <c r="B108" s="865"/>
      <c r="C108" s="866"/>
      <c r="D108" s="866"/>
      <c r="E108" s="866"/>
      <c r="F108" s="866"/>
      <c r="G108" s="866"/>
      <c r="H108" s="866"/>
      <c r="I108" s="866"/>
      <c r="J108" s="866"/>
      <c r="K108" s="866"/>
      <c r="L108" s="866"/>
      <c r="M108" s="866"/>
      <c r="N108" s="867"/>
    </row>
    <row r="109" spans="2:14" ht="30" customHeight="1">
      <c r="B109" s="868" t="s">
        <v>2219</v>
      </c>
      <c r="C109" s="869"/>
      <c r="D109" s="869"/>
      <c r="E109" s="869"/>
      <c r="F109" s="869"/>
      <c r="G109" s="869"/>
      <c r="H109" s="869"/>
      <c r="I109" s="869"/>
      <c r="J109" s="869"/>
      <c r="K109" s="869"/>
      <c r="L109" s="869"/>
      <c r="M109" s="869"/>
      <c r="N109" s="870"/>
    </row>
    <row r="110" spans="2:14">
      <c r="B110" s="868"/>
      <c r="C110" s="869"/>
      <c r="D110" s="869"/>
      <c r="E110" s="869"/>
      <c r="F110" s="869"/>
      <c r="G110" s="869"/>
      <c r="H110" s="869"/>
      <c r="I110" s="869"/>
      <c r="J110" s="869"/>
      <c r="K110" s="869"/>
      <c r="L110" s="869"/>
      <c r="M110" s="869"/>
      <c r="N110" s="87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4"/>
      <c r="K120" s="804"/>
      <c r="L120" s="804"/>
      <c r="M120" s="804"/>
      <c r="N120" s="805"/>
    </row>
    <row r="121" spans="2:14" ht="15.75" thickBot="1">
      <c r="B121" s="261" t="s">
        <v>2221</v>
      </c>
      <c r="C121" s="393"/>
      <c r="D121" s="393"/>
      <c r="E121" s="57"/>
      <c r="F121" s="57"/>
      <c r="G121" s="57"/>
      <c r="H121" s="57"/>
      <c r="I121" s="57"/>
      <c r="J121" s="806"/>
      <c r="K121" s="806"/>
      <c r="L121" s="806"/>
      <c r="M121" s="806"/>
      <c r="N121"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209874.38248774971</v>
      </c>
      <c r="L36" s="270"/>
      <c r="M36" s="271">
        <v>66</v>
      </c>
      <c r="N36" s="272">
        <f>K36/M36</f>
        <v>3179.9148861780259</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143713.77917334702</v>
      </c>
      <c r="L37" s="270"/>
      <c r="M37" s="271">
        <v>100</v>
      </c>
      <c r="N37" s="272">
        <f>K37/M37</f>
        <v>1437.1377917334703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4">
        <f>SUM(N36:N42)</f>
        <v>4618.2381039531629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VLOOKUP(A48,MATERIALES!A4:D394,4,FALSE)</f>
        <v>4073.7170062214841</v>
      </c>
      <c r="N48" s="272">
        <f>K48*M48</f>
        <v>4073.7170062214841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4073.7170062214841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8810.4977143413143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1762.0995428682629</v>
      </c>
      <c r="M83" s="862"/>
      <c r="N83" s="51"/>
    </row>
    <row r="84" spans="1:14">
      <c r="B84" s="89" t="s">
        <v>973</v>
      </c>
      <c r="C84" s="90"/>
      <c r="D84" s="90"/>
      <c r="E84" s="90"/>
      <c r="F84" s="90"/>
      <c r="G84" s="90"/>
      <c r="H84" s="90"/>
      <c r="I84" s="87"/>
      <c r="J84" s="88"/>
      <c r="K84" s="304">
        <v>0.05</v>
      </c>
      <c r="L84" s="861">
        <f>N78*K84</f>
        <v>440.52488571706573</v>
      </c>
      <c r="M84" s="862"/>
      <c r="N84" s="51"/>
    </row>
    <row r="85" spans="1:14" ht="15.75" thickBot="1">
      <c r="B85" s="91" t="s">
        <v>974</v>
      </c>
      <c r="C85" s="92"/>
      <c r="D85" s="92"/>
      <c r="E85" s="92"/>
      <c r="F85" s="92"/>
      <c r="G85" s="92"/>
      <c r="H85" s="92"/>
      <c r="I85" s="93"/>
      <c r="J85" s="94"/>
      <c r="K85" s="305">
        <v>0.05</v>
      </c>
      <c r="L85" s="863">
        <f>N78*K85</f>
        <v>440.52488571706573</v>
      </c>
      <c r="M85" s="864"/>
      <c r="N85" s="51"/>
    </row>
    <row r="86" spans="1:14" ht="15.75" thickBot="1">
      <c r="B86" s="827" t="s">
        <v>953</v>
      </c>
      <c r="C86" s="828"/>
      <c r="D86" s="828"/>
      <c r="E86" s="828"/>
      <c r="F86" s="828"/>
      <c r="G86" s="828"/>
      <c r="H86" s="828"/>
      <c r="I86" s="828"/>
      <c r="J86" s="828"/>
      <c r="K86" s="828"/>
      <c r="L86" s="828"/>
      <c r="M86" s="829"/>
      <c r="N86" s="52">
        <f>L83+L84+L85</f>
        <v>2643.1493143023945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11453.647028643709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15" sqref="O15"/>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209874.38248774971</v>
      </c>
      <c r="L36" s="270"/>
      <c r="M36" s="271">
        <v>66</v>
      </c>
      <c r="N36" s="272">
        <f>K36/M36</f>
        <v>3179.9148861780259</v>
      </c>
    </row>
    <row r="37" spans="1:14">
      <c r="A37" s="108" t="s">
        <v>180</v>
      </c>
      <c r="B37" s="840" t="str">
        <f>VLOOKUP(A37,EQUIPOS!A7:D154,3,FALSE)</f>
        <v>Compresor 120 HP, con martillo.</v>
      </c>
      <c r="C37" s="841"/>
      <c r="D37" s="841"/>
      <c r="E37" s="841"/>
      <c r="F37" s="841"/>
      <c r="G37" s="841"/>
      <c r="H37" s="842"/>
      <c r="I37" s="267"/>
      <c r="J37" s="268"/>
      <c r="K37" s="269">
        <f>VLOOKUP(A37,EQUIPOS!A7:D164,4,FALSE)</f>
        <v>98609.09118680234</v>
      </c>
      <c r="L37" s="270"/>
      <c r="M37" s="271">
        <v>66</v>
      </c>
      <c r="N37" s="272">
        <f>K37/M37</f>
        <v>1494.0771391939747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N79*L42</f>
        <v>6.4119976747881813</v>
      </c>
    </row>
    <row r="43" spans="1:14" ht="15.75" thickBot="1">
      <c r="B43" s="827" t="s">
        <v>953</v>
      </c>
      <c r="C43" s="828"/>
      <c r="D43" s="828"/>
      <c r="E43" s="828"/>
      <c r="F43" s="828"/>
      <c r="G43" s="828"/>
      <c r="H43" s="828"/>
      <c r="I43" s="828"/>
      <c r="J43" s="828"/>
      <c r="K43" s="828"/>
      <c r="L43" s="828"/>
      <c r="M43" s="829"/>
      <c r="N43" s="394">
        <f>SUM(N36:N42)</f>
        <v>4680.404023046789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VLOOKUP(A48,MATERIALES!A4:D372,3,FALSE)</f>
        <v>Anfo</v>
      </c>
      <c r="C48" s="281"/>
      <c r="D48" s="281"/>
      <c r="E48" s="281"/>
      <c r="F48" s="281"/>
      <c r="G48" s="281"/>
      <c r="H48" s="281"/>
      <c r="I48" s="268"/>
      <c r="J48" s="224" t="str">
        <f>VLOOKUP(A48,MATERIALES!A4:D372,2,FALSE)</f>
        <v>kg</v>
      </c>
      <c r="K48" s="282">
        <v>0.2</v>
      </c>
      <c r="L48" s="267"/>
      <c r="M48" s="283">
        <f>VLOOKUP(A48,MATERIALES!A4:D394,4,FALSE)</f>
        <v>4861.6007348972871</v>
      </c>
      <c r="N48" s="272">
        <f t="shared" ref="N48:N52" si="0">K48*M48</f>
        <v>972.32014697945749</v>
      </c>
    </row>
    <row r="49" spans="1:14">
      <c r="A49" t="s">
        <v>424</v>
      </c>
      <c r="B49" s="43" t="str">
        <f>VLOOKUP(A49,MATERIALES!A5:D372,3,FALSE)</f>
        <v>Cordón detonante</v>
      </c>
      <c r="C49" s="281"/>
      <c r="D49" s="281"/>
      <c r="E49" s="281"/>
      <c r="F49" s="281"/>
      <c r="G49" s="281"/>
      <c r="H49" s="281"/>
      <c r="I49" s="268"/>
      <c r="J49" s="224" t="str">
        <f>VLOOKUP(A49,MATERIALES!A5:D372,2,FALSE)</f>
        <v>m</v>
      </c>
      <c r="K49" s="282">
        <v>3</v>
      </c>
      <c r="L49" s="267"/>
      <c r="M49" s="283">
        <f>VLOOKUP(A49,MATERIALES!A5:D395,4,FALSE)</f>
        <v>2894.1297192551533</v>
      </c>
      <c r="N49" s="272">
        <f t="shared" si="0"/>
        <v>8682.3891577654595</v>
      </c>
    </row>
    <row r="50" spans="1:14">
      <c r="A50" s="108" t="s">
        <v>453</v>
      </c>
      <c r="B50" s="43" t="str">
        <f>VLOOKUP(A50,MATERIALES!A6:D372,3,FALSE)</f>
        <v>Explosivos  75% (INDUGEL)</v>
      </c>
      <c r="C50" s="281"/>
      <c r="D50" s="281"/>
      <c r="E50" s="281"/>
      <c r="F50" s="281"/>
      <c r="G50" s="281"/>
      <c r="H50" s="281"/>
      <c r="I50" s="268"/>
      <c r="J50" s="224" t="str">
        <f>VLOOKUP(A50,MATERIALES!A6:D372,2,FALSE)</f>
        <v>lb</v>
      </c>
      <c r="K50" s="282">
        <v>0.3</v>
      </c>
      <c r="L50" s="267"/>
      <c r="M50" s="283">
        <f>VLOOKUP(A50,MATERIALES!A6:D396,4,FALSE)</f>
        <v>9916.8149428924644</v>
      </c>
      <c r="N50" s="272">
        <f t="shared" si="0"/>
        <v>2975.0444828677391</v>
      </c>
    </row>
    <row r="51" spans="1:14">
      <c r="A51" s="108" t="s">
        <v>458</v>
      </c>
      <c r="B51" s="43" t="str">
        <f>VLOOKUP(A51,MATERIALES!A6:D372,3,FALSE)</f>
        <v>Fulminantes</v>
      </c>
      <c r="C51" s="281"/>
      <c r="D51" s="281"/>
      <c r="E51" s="281"/>
      <c r="F51" s="281"/>
      <c r="G51" s="281"/>
      <c r="H51" s="281"/>
      <c r="I51" s="268"/>
      <c r="J51" s="224" t="str">
        <f>VLOOKUP(A51,MATERIALES!A6:D372,2,FALSE)</f>
        <v>u</v>
      </c>
      <c r="K51" s="282">
        <v>0.2</v>
      </c>
      <c r="L51" s="267"/>
      <c r="M51" s="283">
        <f>VLOOKUP(A51,MATERIALES!A6:D397,4,FALSE)</f>
        <v>1097.8891162371638</v>
      </c>
      <c r="N51" s="272">
        <f t="shared" si="0"/>
        <v>219.57782324743278</v>
      </c>
    </row>
    <row r="52" spans="1:14">
      <c r="A52" t="s">
        <v>552</v>
      </c>
      <c r="B52" s="43" t="str">
        <f>VLOOKUP(A52,MATERIALES!A6:D373,3,FALSE)</f>
        <v>Mecha Lenta</v>
      </c>
      <c r="C52" s="281"/>
      <c r="D52" s="281"/>
      <c r="E52" s="281"/>
      <c r="F52" s="281"/>
      <c r="G52" s="281"/>
      <c r="H52" s="281"/>
      <c r="I52" s="268"/>
      <c r="J52" s="224" t="str">
        <f>VLOOKUP(A52,MATERIALES!A6:D373,2,FALSE)</f>
        <v>m</v>
      </c>
      <c r="K52" s="282">
        <v>0.5</v>
      </c>
      <c r="L52" s="267"/>
      <c r="M52" s="283">
        <f>VLOOKUP(A52,MATERIALES!A6:D398,4,FALSE)</f>
        <v>1020.6675576027455</v>
      </c>
      <c r="N52" s="272">
        <f t="shared" si="0"/>
        <v>510.33377880137277</v>
      </c>
    </row>
    <row r="53" spans="1:14">
      <c r="B53" s="43"/>
      <c r="C53" s="281"/>
      <c r="D53" s="281"/>
      <c r="E53" s="281"/>
      <c r="F53" s="281"/>
      <c r="G53" s="281"/>
      <c r="H53" s="281"/>
      <c r="I53" s="268"/>
      <c r="J53" s="224"/>
      <c r="K53" s="282"/>
      <c r="L53" s="267"/>
      <c r="M53" s="283"/>
      <c r="N53" s="272"/>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SUM(N48:N54)</f>
        <v>13359.665389661461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952"/>
      <c r="C65" s="953"/>
      <c r="D65" s="953"/>
      <c r="E65" s="953"/>
      <c r="F65" s="953"/>
      <c r="G65" s="954"/>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1">
        <f>SUM(N73:N78)</f>
        <v>320.59988373940905</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N43+N55+N68+N79</f>
        <v>18360.669296447661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3672.1338592895322</v>
      </c>
      <c r="M86" s="862"/>
      <c r="N86" s="51"/>
    </row>
    <row r="87" spans="1:14">
      <c r="B87" s="89" t="s">
        <v>973</v>
      </c>
      <c r="C87" s="90"/>
      <c r="D87" s="90"/>
      <c r="E87" s="90"/>
      <c r="F87" s="90"/>
      <c r="G87" s="90"/>
      <c r="H87" s="90"/>
      <c r="I87" s="87"/>
      <c r="J87" s="88"/>
      <c r="K87" s="304">
        <v>0.05</v>
      </c>
      <c r="L87" s="861">
        <f>N81*K87</f>
        <v>918.03346482238305</v>
      </c>
      <c r="M87" s="862"/>
      <c r="N87" s="51"/>
    </row>
    <row r="88" spans="1:14" ht="15.75" thickBot="1">
      <c r="B88" s="91" t="s">
        <v>974</v>
      </c>
      <c r="C88" s="92"/>
      <c r="D88" s="92"/>
      <c r="E88" s="92"/>
      <c r="F88" s="92"/>
      <c r="G88" s="92"/>
      <c r="H88" s="92"/>
      <c r="I88" s="93"/>
      <c r="J88" s="94"/>
      <c r="K88" s="305">
        <v>0.05</v>
      </c>
      <c r="L88" s="863">
        <f>N81*K88</f>
        <v>918.03346482238305</v>
      </c>
      <c r="M88" s="864"/>
      <c r="N88" s="51"/>
    </row>
    <row r="89" spans="1:14" ht="15.75" thickBot="1">
      <c r="B89" s="827" t="s">
        <v>953</v>
      </c>
      <c r="C89" s="828"/>
      <c r="D89" s="828"/>
      <c r="E89" s="828"/>
      <c r="F89" s="828"/>
      <c r="G89" s="828"/>
      <c r="H89" s="828"/>
      <c r="I89" s="828"/>
      <c r="J89" s="828"/>
      <c r="K89" s="828"/>
      <c r="L89" s="828"/>
      <c r="M89" s="829"/>
      <c r="N89" s="52">
        <f>L86+L87+L88</f>
        <v>5508.2007889342985</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23868.870085381961</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5" t="s">
        <v>2218</v>
      </c>
      <c r="C108" s="866"/>
      <c r="D108" s="866"/>
      <c r="E108" s="866"/>
      <c r="F108" s="866"/>
      <c r="G108" s="866"/>
      <c r="H108" s="866"/>
      <c r="I108" s="866"/>
      <c r="J108" s="866"/>
      <c r="K108" s="866"/>
      <c r="L108" s="866"/>
      <c r="M108" s="866"/>
      <c r="N108" s="867"/>
    </row>
    <row r="109" spans="2:14" ht="15" customHeight="1">
      <c r="B109" s="865"/>
      <c r="C109" s="866"/>
      <c r="D109" s="866"/>
      <c r="E109" s="866"/>
      <c r="F109" s="866"/>
      <c r="G109" s="866"/>
      <c r="H109" s="866"/>
      <c r="I109" s="866"/>
      <c r="J109" s="866"/>
      <c r="K109" s="866"/>
      <c r="L109" s="866"/>
      <c r="M109" s="866"/>
      <c r="N109" s="867"/>
    </row>
    <row r="110" spans="2:14" ht="32.25" customHeight="1">
      <c r="B110" s="868" t="s">
        <v>2219</v>
      </c>
      <c r="C110" s="869"/>
      <c r="D110" s="869"/>
      <c r="E110" s="869"/>
      <c r="F110" s="869"/>
      <c r="G110" s="869"/>
      <c r="H110" s="869"/>
      <c r="I110" s="869"/>
      <c r="J110" s="869"/>
      <c r="K110" s="869"/>
      <c r="L110" s="869"/>
      <c r="M110" s="869"/>
      <c r="N110" s="870"/>
    </row>
    <row r="111" spans="2:14">
      <c r="B111" s="868"/>
      <c r="C111" s="869"/>
      <c r="D111" s="869"/>
      <c r="E111" s="869"/>
      <c r="F111" s="869"/>
      <c r="G111" s="869"/>
      <c r="H111" s="869"/>
      <c r="I111" s="869"/>
      <c r="J111" s="869"/>
      <c r="K111" s="869"/>
      <c r="L111" s="869"/>
      <c r="M111" s="869"/>
      <c r="N111" s="87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4"/>
      <c r="K121" s="804"/>
      <c r="L121" s="804"/>
      <c r="M121" s="804"/>
      <c r="N121" s="805"/>
    </row>
    <row r="122" spans="2:14" ht="15.75" thickBot="1">
      <c r="B122" s="261" t="s">
        <v>2221</v>
      </c>
      <c r="C122" s="393"/>
      <c r="D122" s="393"/>
      <c r="E122" s="57"/>
      <c r="F122" s="57"/>
      <c r="G122" s="57"/>
      <c r="H122" s="57"/>
      <c r="I122" s="57"/>
      <c r="J122" s="806"/>
      <c r="K122" s="806"/>
      <c r="L122" s="806"/>
      <c r="M122" s="806"/>
      <c r="N122" s="80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209874.38248774971</v>
      </c>
      <c r="L36" s="270"/>
      <c r="M36" s="271">
        <v>66</v>
      </c>
      <c r="N36" s="272">
        <f>K36/M36</f>
        <v>3179.9148861780259</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4">
        <f>SUM(N36:N42)</f>
        <v>3181.1003122196926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3299.642916386359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659.92858327727185</v>
      </c>
      <c r="M83" s="862"/>
      <c r="N83" s="51"/>
    </row>
    <row r="84" spans="1:14">
      <c r="B84" s="89" t="s">
        <v>973</v>
      </c>
      <c r="C84" s="90"/>
      <c r="D84" s="90"/>
      <c r="E84" s="90"/>
      <c r="F84" s="90"/>
      <c r="G84" s="90"/>
      <c r="H84" s="90"/>
      <c r="I84" s="87"/>
      <c r="J84" s="88"/>
      <c r="K84" s="304">
        <v>0.05</v>
      </c>
      <c r="L84" s="861">
        <f>N78*K84</f>
        <v>164.98214581931796</v>
      </c>
      <c r="M84" s="862"/>
      <c r="N84" s="51"/>
    </row>
    <row r="85" spans="1:14" ht="15.75" thickBot="1">
      <c r="B85" s="91" t="s">
        <v>974</v>
      </c>
      <c r="C85" s="92"/>
      <c r="D85" s="92"/>
      <c r="E85" s="92"/>
      <c r="F85" s="92"/>
      <c r="G85" s="92"/>
      <c r="H85" s="92"/>
      <c r="I85" s="93"/>
      <c r="J85" s="94"/>
      <c r="K85" s="305">
        <v>0.05</v>
      </c>
      <c r="L85" s="863">
        <f>N78*K85</f>
        <v>164.98214581931796</v>
      </c>
      <c r="M85" s="864"/>
      <c r="N85" s="51"/>
    </row>
    <row r="86" spans="1:14" ht="15.75" thickBot="1">
      <c r="B86" s="827" t="s">
        <v>953</v>
      </c>
      <c r="C86" s="828"/>
      <c r="D86" s="828"/>
      <c r="E86" s="828"/>
      <c r="F86" s="828"/>
      <c r="G86" s="828"/>
      <c r="H86" s="828"/>
      <c r="I86" s="828"/>
      <c r="J86" s="828"/>
      <c r="K86" s="828"/>
      <c r="L86" s="828"/>
      <c r="M86" s="829"/>
      <c r="N86" s="52">
        <f>L83+L84+L85</f>
        <v>989.8928749159079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4289.5357913022672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163465.16944179693</v>
      </c>
      <c r="L36" s="270"/>
      <c r="M36" s="271">
        <v>66</v>
      </c>
      <c r="N36" s="272">
        <f>K36/M36</f>
        <v>2476.7449915423776</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143713.77917334702</v>
      </c>
      <c r="L37" s="270"/>
      <c r="M37" s="271">
        <v>100</v>
      </c>
      <c r="N37" s="272">
        <f>K37/M37</f>
        <v>1437.1377917334703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2.3708520833333333</v>
      </c>
    </row>
    <row r="43" spans="1:14" ht="15.75" thickBot="1">
      <c r="B43" s="827" t="s">
        <v>953</v>
      </c>
      <c r="C43" s="828"/>
      <c r="D43" s="828"/>
      <c r="E43" s="828"/>
      <c r="F43" s="828"/>
      <c r="G43" s="828"/>
      <c r="H43" s="828"/>
      <c r="I43" s="828"/>
      <c r="J43" s="828"/>
      <c r="K43" s="828"/>
      <c r="L43" s="828"/>
      <c r="M43" s="829"/>
      <c r="N43" s="394">
        <f>SUM(N36:N42)</f>
        <v>3916.2536353591813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444</v>
      </c>
      <c r="B48" s="43" t="str">
        <f>VLOOKUP(A48,MATERIALES!A4:D372,3,FALSE)</f>
        <v>Disposición de material de derrumbe</v>
      </c>
      <c r="C48" s="281"/>
      <c r="D48" s="281"/>
      <c r="E48" s="281"/>
      <c r="F48" s="281"/>
      <c r="G48" s="281"/>
      <c r="H48" s="281"/>
      <c r="I48" s="268"/>
      <c r="J48" s="224" t="str">
        <f>VLOOKUP(A48,MATERIALES!A4:D372,2,FALSE)</f>
        <v>m3</v>
      </c>
      <c r="K48" s="282">
        <v>1</v>
      </c>
      <c r="L48" s="267"/>
      <c r="M48" s="283">
        <f>VLOOKUP(A48,MATERIALES!A4:D394,4,FALSE)</f>
        <v>2957.9214416053246</v>
      </c>
      <c r="N48" s="272">
        <f>K48*M48</f>
        <v>2957.9214416053246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2957.9214416053246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237.08520833333333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7111.2602852978389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1422.252057059568</v>
      </c>
      <c r="M83" s="862"/>
      <c r="N83" s="51"/>
    </row>
    <row r="84" spans="1:14">
      <c r="B84" s="89" t="s">
        <v>973</v>
      </c>
      <c r="C84" s="90"/>
      <c r="D84" s="90"/>
      <c r="E84" s="90"/>
      <c r="F84" s="90"/>
      <c r="G84" s="90"/>
      <c r="H84" s="90"/>
      <c r="I84" s="87"/>
      <c r="J84" s="88"/>
      <c r="K84" s="304">
        <v>0.05</v>
      </c>
      <c r="L84" s="861">
        <f>N78*K84</f>
        <v>355.56301426489199</v>
      </c>
      <c r="M84" s="862"/>
      <c r="N84" s="51"/>
    </row>
    <row r="85" spans="1:14" ht="15.75" thickBot="1">
      <c r="B85" s="91" t="s">
        <v>974</v>
      </c>
      <c r="C85" s="92"/>
      <c r="D85" s="92"/>
      <c r="E85" s="92"/>
      <c r="F85" s="92"/>
      <c r="G85" s="92"/>
      <c r="H85" s="92"/>
      <c r="I85" s="93"/>
      <c r="J85" s="94"/>
      <c r="K85" s="305">
        <v>0.05</v>
      </c>
      <c r="L85" s="863">
        <f>N78*K85</f>
        <v>355.56301426489199</v>
      </c>
      <c r="M85" s="864"/>
      <c r="N85" s="51"/>
    </row>
    <row r="86" spans="1:14" ht="15.75" thickBot="1">
      <c r="B86" s="827" t="s">
        <v>953</v>
      </c>
      <c r="C86" s="828"/>
      <c r="D86" s="828"/>
      <c r="E86" s="828"/>
      <c r="F86" s="828"/>
      <c r="G86" s="828"/>
      <c r="H86" s="828"/>
      <c r="I86" s="828"/>
      <c r="J86" s="828"/>
      <c r="K86" s="828"/>
      <c r="L86" s="828"/>
      <c r="M86" s="829"/>
      <c r="N86" s="52">
        <f>L83+L84+L85</f>
        <v>2133.3780855893519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9244.6383708871908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143713.77917334702</v>
      </c>
      <c r="L36" s="464"/>
      <c r="M36" s="283">
        <v>50</v>
      </c>
      <c r="N36" s="272">
        <f>K36/M36</f>
        <v>2874.2755834669406</v>
      </c>
    </row>
    <row r="37" spans="1:14">
      <c r="A37" s="108" t="s">
        <v>152</v>
      </c>
      <c r="B37" s="840" t="str">
        <f>VLOOKUP(A37,EQUIPOS!A7:D154,3,FALSE)</f>
        <v xml:space="preserve">Carrotanque de agua(1000 Galones) </v>
      </c>
      <c r="C37" s="841"/>
      <c r="D37" s="841"/>
      <c r="E37" s="841"/>
      <c r="F37" s="841"/>
      <c r="G37" s="841"/>
      <c r="H37" s="842"/>
      <c r="I37" s="267"/>
      <c r="J37" s="268"/>
      <c r="K37" s="269">
        <f>VLOOKUP(A37,EQUIPOS!A7:D164,4,FALSE)</f>
        <v>70402.407064648534</v>
      </c>
      <c r="L37" s="464"/>
      <c r="M37" s="283">
        <v>50</v>
      </c>
      <c r="N37" s="272">
        <f>K37/M37</f>
        <v>1408.0481412929707</v>
      </c>
    </row>
    <row r="38" spans="1:14">
      <c r="A38" s="205" t="s">
        <v>269</v>
      </c>
      <c r="B38" s="840" t="str">
        <f>VLOOKUP(A38,EQUIPOS!A8:D154,3,FALSE)</f>
        <v>Motoniveladora  potencia 215 HP, ancho de cuchilla 4,27 m, peso 18 ton.</v>
      </c>
      <c r="C38" s="841"/>
      <c r="D38" s="841"/>
      <c r="E38" s="841"/>
      <c r="F38" s="841"/>
      <c r="G38" s="841"/>
      <c r="H38" s="842"/>
      <c r="I38" s="267"/>
      <c r="J38" s="268"/>
      <c r="K38" s="269">
        <f>VLOOKUP(A38,EQUIPOS!A8:D165,4,FALSE)</f>
        <v>197746.70378031017</v>
      </c>
      <c r="L38" s="464"/>
      <c r="M38" s="283">
        <v>50</v>
      </c>
      <c r="N38" s="272">
        <f>K38/M38</f>
        <v>3954.9340756062034</v>
      </c>
    </row>
    <row r="39" spans="1:14">
      <c r="A39" s="205" t="s">
        <v>365</v>
      </c>
      <c r="B39" s="840" t="str">
        <f>VLOOKUP(A39,EQUIPOS!A9:D154,3,FALSE)</f>
        <v xml:space="preserve">Vibrocompatador, potencia 153 HP, peso 10 Ton. </v>
      </c>
      <c r="C39" s="841"/>
      <c r="D39" s="841"/>
      <c r="E39" s="841"/>
      <c r="F39" s="841"/>
      <c r="G39" s="841"/>
      <c r="H39" s="842"/>
      <c r="I39" s="843"/>
      <c r="J39" s="824"/>
      <c r="K39" s="269">
        <f>VLOOKUP(A39,EQUIPOS!A9:D166,4,FALSE)</f>
        <v>128276.54975248947</v>
      </c>
      <c r="L39" s="955">
        <v>50</v>
      </c>
      <c r="M39" s="956"/>
      <c r="N39" s="272">
        <f>K39/L39</f>
        <v>2565.5309950497895</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10802.788795415905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423.19184653601997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11225.980641951925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2245.1961283903852</v>
      </c>
      <c r="M83" s="862"/>
      <c r="N83" s="51"/>
    </row>
    <row r="84" spans="1:14">
      <c r="B84" s="89" t="s">
        <v>973</v>
      </c>
      <c r="C84" s="90"/>
      <c r="D84" s="90"/>
      <c r="E84" s="90"/>
      <c r="F84" s="90"/>
      <c r="G84" s="90"/>
      <c r="H84" s="90"/>
      <c r="I84" s="87"/>
      <c r="J84" s="88"/>
      <c r="K84" s="304">
        <v>0.05</v>
      </c>
      <c r="L84" s="861">
        <f>N78*K84</f>
        <v>561.2990320975963</v>
      </c>
      <c r="M84" s="862"/>
      <c r="N84" s="51"/>
    </row>
    <row r="85" spans="1:14" ht="15.75" thickBot="1">
      <c r="B85" s="91" t="s">
        <v>974</v>
      </c>
      <c r="C85" s="92"/>
      <c r="D85" s="92"/>
      <c r="E85" s="92"/>
      <c r="F85" s="92"/>
      <c r="G85" s="92"/>
      <c r="H85" s="92"/>
      <c r="I85" s="93"/>
      <c r="J85" s="94"/>
      <c r="K85" s="305">
        <v>0.05</v>
      </c>
      <c r="L85" s="863">
        <f>N78*K85</f>
        <v>561.2990320975963</v>
      </c>
      <c r="M85" s="864"/>
      <c r="N85" s="51"/>
    </row>
    <row r="86" spans="1:14" ht="15.75" thickBot="1">
      <c r="B86" s="827" t="s">
        <v>953</v>
      </c>
      <c r="C86" s="828"/>
      <c r="D86" s="828"/>
      <c r="E86" s="828"/>
      <c r="F86" s="828"/>
      <c r="G86" s="828"/>
      <c r="H86" s="828"/>
      <c r="I86" s="828"/>
      <c r="J86" s="828"/>
      <c r="K86" s="828"/>
      <c r="L86" s="828"/>
      <c r="M86" s="829"/>
      <c r="N86" s="52">
        <f>L83+L84+L85</f>
        <v>3367.794192585578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14593.774834537502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143713.77917334702</v>
      </c>
      <c r="L36" s="270"/>
      <c r="M36" s="271">
        <v>40</v>
      </c>
      <c r="N36" s="272">
        <f>K36/M36</f>
        <v>3592.8444793336757</v>
      </c>
    </row>
    <row r="37" spans="1:14">
      <c r="A37" s="113" t="s">
        <v>365</v>
      </c>
      <c r="B37" s="840" t="str">
        <f>VLOOKUP(A37,EQUIPOS!A7:D154,3,FALSE)</f>
        <v xml:space="preserve">Vibrocompatador, potencia 153 HP, peso 10 Ton. </v>
      </c>
      <c r="C37" s="841"/>
      <c r="D37" s="841"/>
      <c r="E37" s="841"/>
      <c r="F37" s="841"/>
      <c r="G37" s="841"/>
      <c r="H37" s="842"/>
      <c r="I37" s="267"/>
      <c r="J37" s="268"/>
      <c r="K37" s="269">
        <f>VLOOKUP(A37,EQUIPOS!A7:D164,4,FALSE)</f>
        <v>128276.54975248947</v>
      </c>
      <c r="L37" s="270"/>
      <c r="M37" s="271">
        <v>40</v>
      </c>
      <c r="N37" s="272">
        <f>K37/M37</f>
        <v>3206.913743812237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6799.7582231459128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528.98980817002484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7328.7480313159376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1465.7496062631876</v>
      </c>
      <c r="M83" s="862"/>
      <c r="N83" s="51"/>
    </row>
    <row r="84" spans="1:14">
      <c r="B84" s="89" t="s">
        <v>973</v>
      </c>
      <c r="C84" s="90"/>
      <c r="D84" s="90"/>
      <c r="E84" s="90"/>
      <c r="F84" s="90"/>
      <c r="G84" s="90"/>
      <c r="H84" s="90"/>
      <c r="I84" s="87"/>
      <c r="J84" s="88"/>
      <c r="K84" s="304">
        <v>0.05</v>
      </c>
      <c r="L84" s="861">
        <f>N78*K84</f>
        <v>366.4374015657969</v>
      </c>
      <c r="M84" s="862"/>
      <c r="N84" s="51"/>
    </row>
    <row r="85" spans="1:14" ht="15.75" thickBot="1">
      <c r="B85" s="91" t="s">
        <v>974</v>
      </c>
      <c r="C85" s="92"/>
      <c r="D85" s="92"/>
      <c r="E85" s="92"/>
      <c r="F85" s="92"/>
      <c r="G85" s="92"/>
      <c r="H85" s="92"/>
      <c r="I85" s="93"/>
      <c r="J85" s="94"/>
      <c r="K85" s="305">
        <v>0.05</v>
      </c>
      <c r="L85" s="863">
        <f>N78*K85</f>
        <v>366.4374015657969</v>
      </c>
      <c r="M85" s="864"/>
      <c r="N85" s="51"/>
    </row>
    <row r="86" spans="1:14" ht="15.75" thickBot="1">
      <c r="B86" s="827" t="s">
        <v>953</v>
      </c>
      <c r="C86" s="828"/>
      <c r="D86" s="828"/>
      <c r="E86" s="828"/>
      <c r="F86" s="828"/>
      <c r="G86" s="828"/>
      <c r="H86" s="828"/>
      <c r="I86" s="828"/>
      <c r="J86" s="828"/>
      <c r="K86" s="828"/>
      <c r="L86" s="828"/>
      <c r="M86" s="829"/>
      <c r="N86" s="52">
        <f>L83+L84+L85</f>
        <v>2198.6244093947812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9527.3724407107184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143713.77917334702</v>
      </c>
      <c r="L36" s="270"/>
      <c r="M36" s="271">
        <v>40</v>
      </c>
      <c r="N36" s="272">
        <f>K36/M36</f>
        <v>3592.8444793336757</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3592.8444793336757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528.98980817002484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4121.8342875037006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824.36685750074014</v>
      </c>
      <c r="M83" s="862"/>
      <c r="N83" s="51"/>
    </row>
    <row r="84" spans="1:14">
      <c r="B84" s="89" t="s">
        <v>973</v>
      </c>
      <c r="C84" s="90"/>
      <c r="D84" s="90"/>
      <c r="E84" s="90"/>
      <c r="F84" s="90"/>
      <c r="G84" s="90"/>
      <c r="H84" s="90"/>
      <c r="I84" s="87"/>
      <c r="J84" s="88"/>
      <c r="K84" s="304">
        <v>0.05</v>
      </c>
      <c r="L84" s="861">
        <f>N78*K84</f>
        <v>206.09171437518503</v>
      </c>
      <c r="M84" s="862"/>
      <c r="N84" s="51"/>
    </row>
    <row r="85" spans="1:14" ht="15.75" thickBot="1">
      <c r="B85" s="91" t="s">
        <v>974</v>
      </c>
      <c r="C85" s="92"/>
      <c r="D85" s="92"/>
      <c r="E85" s="92"/>
      <c r="F85" s="92"/>
      <c r="G85" s="92"/>
      <c r="H85" s="92"/>
      <c r="I85" s="93"/>
      <c r="J85" s="94"/>
      <c r="K85" s="305">
        <v>0.05</v>
      </c>
      <c r="L85" s="863">
        <f>N78*K85</f>
        <v>206.09171437518503</v>
      </c>
      <c r="M85" s="864"/>
      <c r="N85" s="51"/>
    </row>
    <row r="86" spans="1:14" ht="15.75" thickBot="1">
      <c r="B86" s="827" t="s">
        <v>953</v>
      </c>
      <c r="C86" s="828"/>
      <c r="D86" s="828"/>
      <c r="E86" s="828"/>
      <c r="F86" s="828"/>
      <c r="G86" s="828"/>
      <c r="H86" s="828"/>
      <c r="I86" s="828"/>
      <c r="J86" s="828"/>
      <c r="K86" s="828"/>
      <c r="L86" s="828"/>
      <c r="M86" s="829"/>
      <c r="N86" s="52">
        <f>L83+L84+L85</f>
        <v>1236.5502862511103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5358.3845737548108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2.31867233614408</v>
      </c>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883</v>
      </c>
      <c r="B48" s="43" t="str">
        <f>VLOOKUP(A48,MATERIALES!A14:D377,3,FALSE)</f>
        <v>Geotextil Nt-2500 O Similar (Proveedores, Pavco, Geomatrix, Tensar, Omnes U Otros)</v>
      </c>
      <c r="C48" s="281"/>
      <c r="D48" s="281"/>
      <c r="E48" s="281"/>
      <c r="F48" s="281"/>
      <c r="G48" s="281"/>
      <c r="H48" s="281"/>
      <c r="I48" s="268"/>
      <c r="J48" s="224" t="s">
        <v>233</v>
      </c>
      <c r="K48" s="282">
        <v>1.3</v>
      </c>
      <c r="L48" s="267"/>
      <c r="M48" s="283">
        <f>VLOOKUP(A48,MATERIALES!A6:D373,4,FALSE)</f>
        <v>4805.6430837129274</v>
      </c>
      <c r="N48" s="272">
        <f>K48*M48</f>
        <v>6247.3360088268055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6247.3360088268055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6481.5219147773578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1296.3043829554717</v>
      </c>
      <c r="M83" s="862"/>
      <c r="N83" s="51"/>
    </row>
    <row r="84" spans="1:14">
      <c r="B84" s="89" t="s">
        <v>973</v>
      </c>
      <c r="C84" s="90"/>
      <c r="D84" s="90"/>
      <c r="E84" s="90"/>
      <c r="F84" s="90"/>
      <c r="G84" s="90"/>
      <c r="H84" s="90"/>
      <c r="I84" s="87"/>
      <c r="J84" s="88"/>
      <c r="K84" s="304">
        <v>0.05</v>
      </c>
      <c r="L84" s="861">
        <f>N78*K84</f>
        <v>324.07609573886793</v>
      </c>
      <c r="M84" s="862"/>
      <c r="N84" s="51"/>
    </row>
    <row r="85" spans="1:14" ht="15.75" thickBot="1">
      <c r="B85" s="91" t="s">
        <v>974</v>
      </c>
      <c r="C85" s="92"/>
      <c r="D85" s="92"/>
      <c r="E85" s="92"/>
      <c r="F85" s="92"/>
      <c r="G85" s="92"/>
      <c r="H85" s="92"/>
      <c r="I85" s="93"/>
      <c r="J85" s="94"/>
      <c r="K85" s="305">
        <v>0.05</v>
      </c>
      <c r="L85" s="863">
        <f>N78*K85</f>
        <v>324.07609573886793</v>
      </c>
      <c r="M85" s="864"/>
      <c r="N85" s="51"/>
    </row>
    <row r="86" spans="1:14" ht="15.75" thickBot="1">
      <c r="B86" s="827" t="s">
        <v>953</v>
      </c>
      <c r="C86" s="828"/>
      <c r="D86" s="828"/>
      <c r="E86" s="828"/>
      <c r="F86" s="828"/>
      <c r="G86" s="828"/>
      <c r="H86" s="828"/>
      <c r="I86" s="828"/>
      <c r="J86" s="828"/>
      <c r="K86" s="828"/>
      <c r="L86" s="828"/>
      <c r="M86" s="829"/>
      <c r="N86" s="52">
        <f>L83+L84+L85</f>
        <v>1944.4565744332076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8425.9784892105654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2.31867233614408</v>
      </c>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470</v>
      </c>
      <c r="B48" s="43" t="str">
        <f>VLOOKUP(A48,MATERIALES!A4:D372,3,FALSE)</f>
        <v>Geomalla Tipo Asphalt</v>
      </c>
      <c r="C48" s="281"/>
      <c r="D48" s="281"/>
      <c r="E48" s="281"/>
      <c r="F48" s="281"/>
      <c r="G48" s="281"/>
      <c r="H48" s="281"/>
      <c r="I48" s="268"/>
      <c r="J48" s="224" t="str">
        <f>VLOOKUP(A48,MATERIALES!A4:D372,2,FALSE)</f>
        <v>m2</v>
      </c>
      <c r="K48" s="282">
        <v>1.2</v>
      </c>
      <c r="L48" s="267"/>
      <c r="M48" s="283">
        <f>VLOOKUP(A48,MATERIALES!A4:D394,4,FALSE)</f>
        <v>6074.7626125742345</v>
      </c>
      <c r="N48" s="272">
        <f>K48*M48</f>
        <v>7289.7151350890808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7289.7151350890808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7523.9010410396331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1504.7802082079268</v>
      </c>
      <c r="M83" s="862"/>
      <c r="N83" s="51"/>
    </row>
    <row r="84" spans="1:14">
      <c r="B84" s="89" t="s">
        <v>973</v>
      </c>
      <c r="C84" s="90"/>
      <c r="D84" s="90"/>
      <c r="E84" s="90"/>
      <c r="F84" s="90"/>
      <c r="G84" s="90"/>
      <c r="H84" s="90"/>
      <c r="I84" s="87"/>
      <c r="J84" s="88"/>
      <c r="K84" s="304">
        <v>0.05</v>
      </c>
      <c r="L84" s="861">
        <f>N78*K84</f>
        <v>376.19505205198169</v>
      </c>
      <c r="M84" s="862"/>
      <c r="N84" s="51"/>
    </row>
    <row r="85" spans="1:14" ht="15.75" thickBot="1">
      <c r="B85" s="91" t="s">
        <v>974</v>
      </c>
      <c r="C85" s="92"/>
      <c r="D85" s="92"/>
      <c r="E85" s="92"/>
      <c r="F85" s="92"/>
      <c r="G85" s="92"/>
      <c r="H85" s="92"/>
      <c r="I85" s="93"/>
      <c r="J85" s="94"/>
      <c r="K85" s="305">
        <v>0.05</v>
      </c>
      <c r="L85" s="863">
        <f>N78*K85</f>
        <v>376.19505205198169</v>
      </c>
      <c r="M85" s="864"/>
      <c r="N85" s="51"/>
    </row>
    <row r="86" spans="1:14" ht="15.75" thickBot="1">
      <c r="B86" s="827" t="s">
        <v>953</v>
      </c>
      <c r="C86" s="828"/>
      <c r="D86" s="828"/>
      <c r="E86" s="828"/>
      <c r="F86" s="828"/>
      <c r="G86" s="828"/>
      <c r="H86" s="828"/>
      <c r="I86" s="828"/>
      <c r="J86" s="828"/>
      <c r="K86" s="828"/>
      <c r="L86" s="828"/>
      <c r="M86" s="829"/>
      <c r="N86" s="52">
        <f>L83+L84+L85</f>
        <v>2257.17031231189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9781.0713533515227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143713.77917334702</v>
      </c>
      <c r="L36" s="270"/>
      <c r="M36" s="271">
        <v>45</v>
      </c>
      <c r="N36" s="272">
        <f>K36/M36</f>
        <v>3193.6395371854892</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70402.407064648534</v>
      </c>
      <c r="L37" s="270"/>
      <c r="M37" s="271">
        <v>45</v>
      </c>
      <c r="N37" s="272">
        <f>K37/M37</f>
        <v>1564.4979347699675</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197746.70378031017</v>
      </c>
      <c r="L38" s="270"/>
      <c r="M38" s="271">
        <v>45</v>
      </c>
      <c r="N38" s="272">
        <f>K38/M38</f>
        <v>4394.3711951180039</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128276.54975248947</v>
      </c>
      <c r="L39" s="844">
        <v>45</v>
      </c>
      <c r="M39" s="845"/>
      <c r="N39" s="272">
        <f>K39/L39</f>
        <v>2850.5899944997659</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12.881512978578222</v>
      </c>
    </row>
    <row r="43" spans="1:14" ht="15.75" thickBot="1">
      <c r="B43" s="827" t="s">
        <v>953</v>
      </c>
      <c r="C43" s="828"/>
      <c r="D43" s="828"/>
      <c r="E43" s="828"/>
      <c r="F43" s="828"/>
      <c r="G43" s="828"/>
      <c r="H43" s="828"/>
      <c r="I43" s="828"/>
      <c r="J43" s="828"/>
      <c r="K43" s="828"/>
      <c r="L43" s="828"/>
      <c r="M43" s="829"/>
      <c r="N43" s="394">
        <f>SUM(N36:N42)</f>
        <v>12015.980174551803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550</v>
      </c>
      <c r="B48" s="43" t="str">
        <f>VLOOKUP(A48,MATERIALES!A4:D372,3,FALSE)</f>
        <v>Material seleccionado para Relleno</v>
      </c>
      <c r="C48" s="281"/>
      <c r="D48" s="281"/>
      <c r="E48" s="281"/>
      <c r="F48" s="281"/>
      <c r="G48" s="281"/>
      <c r="H48" s="281"/>
      <c r="I48" s="268"/>
      <c r="J48" s="224" t="str">
        <f>VLOOKUP(A48,MATERIALES!A4:D372,2,FALSE)</f>
        <v>m3</v>
      </c>
      <c r="K48" s="282">
        <v>1.25</v>
      </c>
      <c r="L48" s="267"/>
      <c r="M48" s="400">
        <f>VLOOKUP(A48,MATERIALES!A4:D394,4,FALSE)</f>
        <v>21986.864932562228</v>
      </c>
      <c r="N48" s="272">
        <f>K48*M48</f>
        <v>27483.581165702784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27483.581165702784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31">
        <f>VLOOKUP(A59,TRANSPORTE!A5:D123,4,FALSE)</f>
        <v>1151.5493309248213</v>
      </c>
      <c r="M59" s="832"/>
      <c r="N59" s="291">
        <f>K59*L59</f>
        <v>1439.4366636560267</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1439.4366636560267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41583.073652839528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8316.614730567906</v>
      </c>
      <c r="M83" s="862"/>
      <c r="N83" s="51"/>
    </row>
    <row r="84" spans="1:14">
      <c r="B84" s="89" t="s">
        <v>973</v>
      </c>
      <c r="C84" s="90"/>
      <c r="D84" s="90"/>
      <c r="E84" s="90"/>
      <c r="F84" s="90"/>
      <c r="G84" s="90"/>
      <c r="H84" s="90"/>
      <c r="I84" s="87"/>
      <c r="J84" s="88"/>
      <c r="K84" s="304">
        <v>0.05</v>
      </c>
      <c r="L84" s="861">
        <f>N78*K84</f>
        <v>2079.1536826419765</v>
      </c>
      <c r="M84" s="862"/>
      <c r="N84" s="51"/>
    </row>
    <row r="85" spans="1:14" ht="15.75" thickBot="1">
      <c r="B85" s="91" t="s">
        <v>974</v>
      </c>
      <c r="C85" s="92"/>
      <c r="D85" s="92"/>
      <c r="E85" s="92"/>
      <c r="F85" s="92"/>
      <c r="G85" s="92"/>
      <c r="H85" s="92"/>
      <c r="I85" s="93"/>
      <c r="J85" s="94"/>
      <c r="K85" s="305">
        <v>0.05</v>
      </c>
      <c r="L85" s="863">
        <f>N78*K85</f>
        <v>2079.1536826419765</v>
      </c>
      <c r="M85" s="864"/>
      <c r="N85" s="51"/>
    </row>
    <row r="86" spans="1:14" ht="15.75" thickBot="1">
      <c r="B86" s="827" t="s">
        <v>953</v>
      </c>
      <c r="C86" s="828"/>
      <c r="D86" s="828"/>
      <c r="E86" s="828"/>
      <c r="F86" s="828"/>
      <c r="G86" s="828"/>
      <c r="H86" s="828"/>
      <c r="I86" s="828"/>
      <c r="J86" s="828"/>
      <c r="K86" s="828"/>
      <c r="L86" s="828"/>
      <c r="M86" s="829"/>
      <c r="N86" s="52">
        <f>L83+L84+L85</f>
        <v>12474.922095851858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ROUND((N78+N86),0)</f>
        <v>54058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143713.77917334702</v>
      </c>
      <c r="L36" s="270"/>
      <c r="M36" s="271">
        <v>45</v>
      </c>
      <c r="N36" s="272">
        <f>K36/M36</f>
        <v>3193.6395371854892</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70402.407064648534</v>
      </c>
      <c r="L37" s="270"/>
      <c r="M37" s="271">
        <v>45</v>
      </c>
      <c r="N37" s="272">
        <f>K37/M37</f>
        <v>1564.4979347699675</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197746.70378031017</v>
      </c>
      <c r="L38" s="270"/>
      <c r="M38" s="271">
        <v>45</v>
      </c>
      <c r="N38" s="272">
        <f>K38/M38</f>
        <v>4394.3711951180039</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128276.54975248947</v>
      </c>
      <c r="L39" s="844">
        <v>45</v>
      </c>
      <c r="M39" s="845"/>
      <c r="N39" s="272">
        <f>K39/L39</f>
        <v>2850.5899944997659</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12.881512978578222</v>
      </c>
    </row>
    <row r="43" spans="1:14" ht="15.75" thickBot="1">
      <c r="B43" s="827" t="s">
        <v>953</v>
      </c>
      <c r="C43" s="828"/>
      <c r="D43" s="828"/>
      <c r="E43" s="828"/>
      <c r="F43" s="828"/>
      <c r="G43" s="828"/>
      <c r="H43" s="828"/>
      <c r="I43" s="828"/>
      <c r="J43" s="828"/>
      <c r="K43" s="828"/>
      <c r="L43" s="828"/>
      <c r="M43" s="829"/>
      <c r="N43" s="394">
        <f>SUM(N36:N42)</f>
        <v>12015.980174551803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1.25</v>
      </c>
      <c r="L48" s="267"/>
      <c r="M48" s="400">
        <f>VLOOKUP(A48,MATERIALES!A4:D394,4,FALSE)</f>
        <v>40802.080937588704</v>
      </c>
      <c r="N48" s="272">
        <f>K48*M48</f>
        <v>51002.60117198588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51002.60117198588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VLOOKUP(A59,TRANSPORTE!A5:D123,4,FALSE)</f>
        <v>1151.5493309248213</v>
      </c>
      <c r="M59" s="832"/>
      <c r="N59" s="291">
        <f>K59*L59</f>
        <v>1439.4366636560267</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1439.4366636560267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65102.093659122627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13020.418731824526</v>
      </c>
      <c r="M83" s="862"/>
      <c r="N83" s="51"/>
    </row>
    <row r="84" spans="1:14">
      <c r="B84" s="89" t="s">
        <v>973</v>
      </c>
      <c r="C84" s="90"/>
      <c r="D84" s="90"/>
      <c r="E84" s="90"/>
      <c r="F84" s="90"/>
      <c r="G84" s="90"/>
      <c r="H84" s="90"/>
      <c r="I84" s="87"/>
      <c r="J84" s="88"/>
      <c r="K84" s="304">
        <v>0.05</v>
      </c>
      <c r="L84" s="861">
        <f>N78*K84</f>
        <v>3255.1046829561315</v>
      </c>
      <c r="M84" s="862"/>
      <c r="N84" s="51"/>
    </row>
    <row r="85" spans="1:14" ht="15.75" thickBot="1">
      <c r="B85" s="91" t="s">
        <v>974</v>
      </c>
      <c r="C85" s="92"/>
      <c r="D85" s="92"/>
      <c r="E85" s="92"/>
      <c r="F85" s="92"/>
      <c r="G85" s="92"/>
      <c r="H85" s="92"/>
      <c r="I85" s="93"/>
      <c r="J85" s="94"/>
      <c r="K85" s="305">
        <v>0.05</v>
      </c>
      <c r="L85" s="863">
        <f>N78*K85</f>
        <v>3255.1046829561315</v>
      </c>
      <c r="M85" s="864"/>
      <c r="N85" s="51"/>
    </row>
    <row r="86" spans="1:14" ht="15.75" thickBot="1">
      <c r="B86" s="827" t="s">
        <v>953</v>
      </c>
      <c r="C86" s="828"/>
      <c r="D86" s="828"/>
      <c r="E86" s="828"/>
      <c r="F86" s="828"/>
      <c r="G86" s="828"/>
      <c r="H86" s="828"/>
      <c r="I86" s="828"/>
      <c r="J86" s="828"/>
      <c r="K86" s="828"/>
      <c r="L86" s="828"/>
      <c r="M86" s="829"/>
      <c r="N86" s="52">
        <f>L83+L84+L85</f>
        <v>19530.62809773679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84632.721756859421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143713.77917334702</v>
      </c>
      <c r="L36" s="270"/>
      <c r="M36" s="271">
        <v>45</v>
      </c>
      <c r="N36" s="272">
        <f>K36/M36</f>
        <v>3193.6395371854892</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70402.407064648534</v>
      </c>
      <c r="L37" s="270"/>
      <c r="M37" s="271">
        <v>45</v>
      </c>
      <c r="N37" s="272">
        <f>K37/M37</f>
        <v>1564.4979347699675</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197746.70378031017</v>
      </c>
      <c r="L38" s="270"/>
      <c r="M38" s="271">
        <v>45</v>
      </c>
      <c r="N38" s="272">
        <f>K38/M38</f>
        <v>4394.3711951180039</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128276.54975248947</v>
      </c>
      <c r="L39" s="844">
        <v>45</v>
      </c>
      <c r="M39" s="845"/>
      <c r="N39" s="272">
        <f>K39/L39</f>
        <v>2850.5899944997659</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12.881512978578222</v>
      </c>
    </row>
    <row r="43" spans="1:14" ht="15.75" thickBot="1">
      <c r="B43" s="827" t="s">
        <v>953</v>
      </c>
      <c r="C43" s="828"/>
      <c r="D43" s="828"/>
      <c r="E43" s="828"/>
      <c r="F43" s="828"/>
      <c r="G43" s="828"/>
      <c r="H43" s="828"/>
      <c r="I43" s="828"/>
      <c r="J43" s="828"/>
      <c r="K43" s="828"/>
      <c r="L43" s="828"/>
      <c r="M43" s="829"/>
      <c r="N43" s="394">
        <f>SUM(N36:N42)</f>
        <v>12015.980174551803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521</v>
      </c>
      <c r="B48" s="43" t="str">
        <f>VLOOKUP(A48,MATERIALES!A4:D372,3,FALSE)</f>
        <v xml:space="preserve">Material de Base </v>
      </c>
      <c r="C48" s="281"/>
      <c r="D48" s="281"/>
      <c r="E48" s="281"/>
      <c r="F48" s="281"/>
      <c r="G48" s="281"/>
      <c r="H48" s="281"/>
      <c r="I48" s="268"/>
      <c r="J48" s="224" t="str">
        <f>VLOOKUP(A48,MATERIALES!A4:D372,2,FALSE)</f>
        <v>m3</v>
      </c>
      <c r="K48" s="282">
        <v>1.25</v>
      </c>
      <c r="L48" s="267"/>
      <c r="M48" s="400">
        <f>VLOOKUP(A48,MATERIALES!A4:D394,4,FALSE)</f>
        <v>46172.41635838068</v>
      </c>
      <c r="N48" s="272">
        <f>K48*M48</f>
        <v>57715.520447975854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57715.520447975854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VLOOKUP(A59,TRANSPORTE!A5:D123,4,FALSE)</f>
        <v>1151.5493309248213</v>
      </c>
      <c r="M59" s="832"/>
      <c r="N59" s="291">
        <f>K59*L59</f>
        <v>1439.4366636560267</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1439.4366636560267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71815.012935112594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14363.00258702252</v>
      </c>
      <c r="M83" s="862"/>
      <c r="N83" s="51"/>
    </row>
    <row r="84" spans="1:14">
      <c r="B84" s="89" t="s">
        <v>973</v>
      </c>
      <c r="C84" s="90"/>
      <c r="D84" s="90"/>
      <c r="E84" s="90"/>
      <c r="F84" s="90"/>
      <c r="G84" s="90"/>
      <c r="H84" s="90"/>
      <c r="I84" s="87"/>
      <c r="J84" s="88"/>
      <c r="K84" s="304">
        <v>0.05</v>
      </c>
      <c r="L84" s="861">
        <f>N78*K84</f>
        <v>3590.75064675563</v>
      </c>
      <c r="M84" s="862"/>
      <c r="N84" s="51"/>
    </row>
    <row r="85" spans="1:14" ht="15.75" thickBot="1">
      <c r="B85" s="91" t="s">
        <v>974</v>
      </c>
      <c r="C85" s="92"/>
      <c r="D85" s="92"/>
      <c r="E85" s="92"/>
      <c r="F85" s="92"/>
      <c r="G85" s="92"/>
      <c r="H85" s="92"/>
      <c r="I85" s="93"/>
      <c r="J85" s="94"/>
      <c r="K85" s="305">
        <v>0.05</v>
      </c>
      <c r="L85" s="863">
        <f>N78*K85</f>
        <v>3590.75064675563</v>
      </c>
      <c r="M85" s="864"/>
      <c r="N85" s="51"/>
    </row>
    <row r="86" spans="1:14" ht="15.75" thickBot="1">
      <c r="B86" s="827" t="s">
        <v>953</v>
      </c>
      <c r="C86" s="828"/>
      <c r="D86" s="828"/>
      <c r="E86" s="828"/>
      <c r="F86" s="828"/>
      <c r="G86" s="828"/>
      <c r="H86" s="828"/>
      <c r="I86" s="828"/>
      <c r="J86" s="828"/>
      <c r="K86" s="828"/>
      <c r="L86" s="828"/>
      <c r="M86" s="829"/>
      <c r="N86" s="52">
        <f>L83+L84+L85</f>
        <v>21544.503880533779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93359.516815646377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143713.77917334702</v>
      </c>
      <c r="L36" s="270"/>
      <c r="M36" s="271">
        <v>400</v>
      </c>
      <c r="N36" s="272">
        <f>K36/M36</f>
        <v>359.28444793336757</v>
      </c>
    </row>
    <row r="37" spans="1:14">
      <c r="A37" s="113" t="s">
        <v>152</v>
      </c>
      <c r="B37" s="840" t="str">
        <f>VLOOKUP(A37,EQUIPOS!A7:D154,3,FALSE)</f>
        <v xml:space="preserve">Carrotanque de agua(1000 Galones) </v>
      </c>
      <c r="C37" s="841"/>
      <c r="D37" s="841"/>
      <c r="E37" s="841"/>
      <c r="F37" s="841"/>
      <c r="G37" s="841"/>
      <c r="H37" s="842"/>
      <c r="I37" s="267"/>
      <c r="J37" s="268"/>
      <c r="K37" s="269">
        <f>VLOOKUP(A37,EQUIPOS!A7:D164,4,FALSE)</f>
        <v>70402.407064648534</v>
      </c>
      <c r="L37" s="270"/>
      <c r="M37" s="271">
        <v>200</v>
      </c>
      <c r="N37" s="272">
        <f>K37/M37</f>
        <v>352.01203532324269</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197746.70378031017</v>
      </c>
      <c r="L38" s="270"/>
      <c r="M38" s="271">
        <v>200</v>
      </c>
      <c r="N38" s="272">
        <f>K38/M38</f>
        <v>988.73351890155084</v>
      </c>
    </row>
    <row r="39" spans="1:14">
      <c r="A39" t="s">
        <v>365</v>
      </c>
      <c r="B39" s="840" t="str">
        <f>VLOOKUP(A39,EQUIPOS!A9:D155,3,FALSE)</f>
        <v xml:space="preserve">Vibrocompatador, potencia 153 HP, peso 10 Ton. </v>
      </c>
      <c r="C39" s="841"/>
      <c r="D39" s="841"/>
      <c r="E39" s="841"/>
      <c r="F39" s="841"/>
      <c r="G39" s="841"/>
      <c r="H39" s="842"/>
      <c r="I39" s="843"/>
      <c r="J39" s="824"/>
      <c r="K39" s="269">
        <f>VLOOKUP(A39,EQUIPOS!A9:D166,4,FALSE)</f>
        <v>128276.54975248947</v>
      </c>
      <c r="L39" s="844">
        <v>200</v>
      </c>
      <c r="M39" s="845"/>
      <c r="N39" s="272">
        <f>K39/L39</f>
        <v>641.38274876244736</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2.8983404201801002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2344.3110913407882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144.917021009005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2489.2281123497933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497.8456224699587</v>
      </c>
      <c r="M83" s="862"/>
      <c r="N83" s="51"/>
    </row>
    <row r="84" spans="1:14">
      <c r="B84" s="89" t="s">
        <v>973</v>
      </c>
      <c r="C84" s="90"/>
      <c r="D84" s="90"/>
      <c r="E84" s="90"/>
      <c r="F84" s="90"/>
      <c r="G84" s="90"/>
      <c r="H84" s="90"/>
      <c r="I84" s="87"/>
      <c r="J84" s="88"/>
      <c r="K84" s="304">
        <v>0.05</v>
      </c>
      <c r="L84" s="861">
        <f>N78*K84</f>
        <v>124.46140561748967</v>
      </c>
      <c r="M84" s="862"/>
      <c r="N84" s="51"/>
    </row>
    <row r="85" spans="1:14" ht="15.75" thickBot="1">
      <c r="B85" s="91" t="s">
        <v>974</v>
      </c>
      <c r="C85" s="92"/>
      <c r="D85" s="92"/>
      <c r="E85" s="92"/>
      <c r="F85" s="92"/>
      <c r="G85" s="92"/>
      <c r="H85" s="92"/>
      <c r="I85" s="93"/>
      <c r="J85" s="94"/>
      <c r="K85" s="305">
        <v>0.05</v>
      </c>
      <c r="L85" s="863">
        <f>N78*K85</f>
        <v>124.46140561748967</v>
      </c>
      <c r="M85" s="864"/>
      <c r="N85" s="51"/>
    </row>
    <row r="86" spans="1:14" ht="15.75" thickBot="1">
      <c r="B86" s="827" t="s">
        <v>953</v>
      </c>
      <c r="C86" s="828"/>
      <c r="D86" s="828"/>
      <c r="E86" s="828"/>
      <c r="F86" s="828"/>
      <c r="G86" s="828"/>
      <c r="H86" s="828"/>
      <c r="I86" s="828"/>
      <c r="J86" s="828"/>
      <c r="K86" s="828"/>
      <c r="L86" s="828"/>
      <c r="M86" s="829"/>
      <c r="N86" s="52">
        <f>L83+L84+L85</f>
        <v>746.76843370493793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3235.996546054731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876</v>
      </c>
      <c r="B48" s="43" t="str">
        <f>VLOOKUP(A48,MATERIALES!A4:D372,3,FALSE)</f>
        <v>Geotextil T-2400 O Similar (Proveedores Lafayet, Pavco, Geomatrix, Tensar, Omnes U Otros)</v>
      </c>
      <c r="C48" s="281"/>
      <c r="D48" s="281"/>
      <c r="E48" s="281"/>
      <c r="F48" s="281"/>
      <c r="G48" s="281"/>
      <c r="H48" s="281"/>
      <c r="I48" s="268"/>
      <c r="J48" s="224" t="str">
        <f>VLOOKUP(A48,MATERIALES!A4:D372,2,FALSE)</f>
        <v>m2</v>
      </c>
      <c r="K48" s="282">
        <v>1.2</v>
      </c>
      <c r="L48" s="267"/>
      <c r="M48" s="402">
        <f>VLOOKUP(A48,MATERIALES!A4:D394,4,FALSE)</f>
        <v>5443.5603072146423</v>
      </c>
      <c r="N48" s="272">
        <f>K48*M48</f>
        <v>6532.272368657571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6532.272368657571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6766.4582746081232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1353.2916549216247</v>
      </c>
      <c r="M83" s="862"/>
      <c r="N83" s="51"/>
    </row>
    <row r="84" spans="1:14">
      <c r="B84" s="89" t="s">
        <v>973</v>
      </c>
      <c r="C84" s="90"/>
      <c r="D84" s="90"/>
      <c r="E84" s="90"/>
      <c r="F84" s="90"/>
      <c r="G84" s="90"/>
      <c r="H84" s="90"/>
      <c r="I84" s="87"/>
      <c r="J84" s="88"/>
      <c r="K84" s="304">
        <v>0.05</v>
      </c>
      <c r="L84" s="861">
        <f>N78*K84</f>
        <v>338.32291373040619</v>
      </c>
      <c r="M84" s="862"/>
      <c r="N84" s="51"/>
    </row>
    <row r="85" spans="1:14" ht="15.75" thickBot="1">
      <c r="B85" s="91" t="s">
        <v>974</v>
      </c>
      <c r="C85" s="92"/>
      <c r="D85" s="92"/>
      <c r="E85" s="92"/>
      <c r="F85" s="92"/>
      <c r="G85" s="92"/>
      <c r="H85" s="92"/>
      <c r="I85" s="93"/>
      <c r="J85" s="94"/>
      <c r="K85" s="305">
        <v>0.05</v>
      </c>
      <c r="L85" s="863">
        <f>N78*K85</f>
        <v>338.32291373040619</v>
      </c>
      <c r="M85" s="864"/>
      <c r="N85" s="51"/>
    </row>
    <row r="86" spans="1:14" ht="15.75" thickBot="1">
      <c r="B86" s="827" t="s">
        <v>953</v>
      </c>
      <c r="C86" s="828"/>
      <c r="D86" s="828"/>
      <c r="E86" s="828"/>
      <c r="F86" s="828"/>
      <c r="G86" s="828"/>
      <c r="H86" s="828"/>
      <c r="I86" s="828"/>
      <c r="J86" s="828"/>
      <c r="K86" s="828"/>
      <c r="L86" s="828"/>
      <c r="M86" s="829"/>
      <c r="N86" s="52">
        <f>L83+L84+L85</f>
        <v>2029.9374823824369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8796.3957569905597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889</v>
      </c>
      <c r="B48" s="43" t="str">
        <f>VLOOKUP(A48,MATERIALES!A4:D372,3,FALSE)</f>
        <v>Geotextil T-2100 O Similar (Proveedores Pavco, Lafayet, Geomatrix, Tensar, Omnes U Otros)</v>
      </c>
      <c r="C48" s="281"/>
      <c r="D48" s="281"/>
      <c r="E48" s="281"/>
      <c r="F48" s="281"/>
      <c r="G48" s="281"/>
      <c r="H48" s="281"/>
      <c r="I48" s="268"/>
      <c r="J48" s="224" t="str">
        <f>VLOOKUP(A48,MATERIALES!A4:D372,2,FALSE)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1163.9091811901105</v>
      </c>
      <c r="M83" s="862"/>
      <c r="N83" s="51"/>
    </row>
    <row r="84" spans="1:14">
      <c r="B84" s="89" t="s">
        <v>973</v>
      </c>
      <c r="C84" s="90"/>
      <c r="D84" s="90"/>
      <c r="E84" s="90"/>
      <c r="F84" s="90"/>
      <c r="G84" s="90"/>
      <c r="H84" s="90"/>
      <c r="I84" s="87"/>
      <c r="J84" s="88"/>
      <c r="K84" s="304">
        <v>0.05</v>
      </c>
      <c r="L84" s="861">
        <f>N78*K84</f>
        <v>290.97729529752763</v>
      </c>
      <c r="M84" s="862"/>
      <c r="N84" s="51"/>
    </row>
    <row r="85" spans="1:14" ht="15.75" thickBot="1">
      <c r="B85" s="91" t="s">
        <v>974</v>
      </c>
      <c r="C85" s="92"/>
      <c r="D85" s="92"/>
      <c r="E85" s="92"/>
      <c r="F85" s="92"/>
      <c r="G85" s="92"/>
      <c r="H85" s="92"/>
      <c r="I85" s="93"/>
      <c r="J85" s="94"/>
      <c r="K85" s="305">
        <v>0.05</v>
      </c>
      <c r="L85" s="863">
        <f>N78*K85</f>
        <v>290.97729529752763</v>
      </c>
      <c r="M85" s="864"/>
      <c r="N85" s="51"/>
    </row>
    <row r="86" spans="1:14" ht="15.75" thickBot="1">
      <c r="B86" s="827" t="s">
        <v>953</v>
      </c>
      <c r="C86" s="828"/>
      <c r="D86" s="828"/>
      <c r="E86" s="828"/>
      <c r="F86" s="828"/>
      <c r="G86" s="828"/>
      <c r="H86" s="828"/>
      <c r="I86" s="828"/>
      <c r="J86" s="828"/>
      <c r="K86" s="828"/>
      <c r="L86" s="828"/>
      <c r="M86" s="829"/>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466</v>
      </c>
      <c r="B48" s="43" t="str">
        <f>VLOOKUP(A48,MATERIALES!A4:D372,3,FALSE)</f>
        <v>Geomalla Biaxial Para Refuerzo Pbx-11</v>
      </c>
      <c r="C48" s="281"/>
      <c r="D48" s="281"/>
      <c r="E48" s="281"/>
      <c r="F48" s="281"/>
      <c r="G48" s="281"/>
      <c r="H48" s="281"/>
      <c r="I48" s="268"/>
      <c r="J48" s="224" t="str">
        <f>VLOOKUP(A48,MATERIALES!A4:D372,2,FALSE)</f>
        <v>m2</v>
      </c>
      <c r="K48" s="282">
        <v>1.2</v>
      </c>
      <c r="L48" s="267"/>
      <c r="M48" s="402">
        <f>VLOOKUP(A48,MATERIALES!A4:D394,4,FALSE)</f>
        <v>9312.4723101013642</v>
      </c>
      <c r="N48" s="272">
        <f>K48*M48</f>
        <v>11174.966772121637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11174.966772121637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11409.152678072189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2281.8305356144378</v>
      </c>
      <c r="M83" s="862"/>
      <c r="N83" s="51"/>
    </row>
    <row r="84" spans="1:14">
      <c r="B84" s="89" t="s">
        <v>973</v>
      </c>
      <c r="C84" s="90"/>
      <c r="D84" s="90"/>
      <c r="E84" s="90"/>
      <c r="F84" s="90"/>
      <c r="G84" s="90"/>
      <c r="H84" s="90"/>
      <c r="I84" s="87"/>
      <c r="J84" s="88"/>
      <c r="K84" s="304">
        <v>0.05</v>
      </c>
      <c r="L84" s="861">
        <f>N78*K84</f>
        <v>570.45763390360946</v>
      </c>
      <c r="M84" s="862"/>
      <c r="N84" s="51"/>
    </row>
    <row r="85" spans="1:14" ht="15.75" thickBot="1">
      <c r="B85" s="91" t="s">
        <v>974</v>
      </c>
      <c r="C85" s="92"/>
      <c r="D85" s="92"/>
      <c r="E85" s="92"/>
      <c r="F85" s="92"/>
      <c r="G85" s="92"/>
      <c r="H85" s="92"/>
      <c r="I85" s="93"/>
      <c r="J85" s="94"/>
      <c r="K85" s="305">
        <v>0.05</v>
      </c>
      <c r="L85" s="863">
        <f>N78*K85</f>
        <v>570.45763390360946</v>
      </c>
      <c r="M85" s="864"/>
      <c r="N85" s="51"/>
    </row>
    <row r="86" spans="1:14" ht="15.75" thickBot="1">
      <c r="B86" s="827" t="s">
        <v>953</v>
      </c>
      <c r="C86" s="828"/>
      <c r="D86" s="828"/>
      <c r="E86" s="828"/>
      <c r="F86" s="828"/>
      <c r="G86" s="828"/>
      <c r="H86" s="828"/>
      <c r="I86" s="828"/>
      <c r="J86" s="828"/>
      <c r="K86" s="828"/>
      <c r="L86" s="828"/>
      <c r="M86" s="829"/>
      <c r="N86" s="52">
        <f>L83+L84+L85</f>
        <v>3422.7458034216565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14831.898481493845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907</v>
      </c>
      <c r="B48" s="43" t="str">
        <f>VLOOKUP(A48,MATERIALES!A4:D372,3,FALSE)</f>
        <v>Geomalla Forgrid UX100</v>
      </c>
      <c r="C48" s="281"/>
      <c r="D48" s="281"/>
      <c r="E48" s="281"/>
      <c r="F48" s="281"/>
      <c r="G48" s="281"/>
      <c r="H48" s="281"/>
      <c r="I48" s="268"/>
      <c r="J48" s="224" t="str">
        <f>VLOOKUP(A48,MATERIALES!A4:D372,2,FALSE)</f>
        <v>M2</v>
      </c>
      <c r="K48" s="282">
        <v>1.3</v>
      </c>
      <c r="L48" s="267"/>
      <c r="M48" s="402">
        <f>VLOOKUP(A48,MATERIALES!A4:D394,4,FALSE)</f>
        <v>12083.495196750924</v>
      </c>
      <c r="N48" s="272">
        <f>K48*M48</f>
        <v>15708.543755776202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15708.543755776202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15942.729661726753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3188.5459323453506</v>
      </c>
      <c r="M83" s="862"/>
      <c r="N83" s="51"/>
    </row>
    <row r="84" spans="1:14">
      <c r="B84" s="89" t="s">
        <v>973</v>
      </c>
      <c r="C84" s="90"/>
      <c r="D84" s="90"/>
      <c r="E84" s="90"/>
      <c r="F84" s="90"/>
      <c r="G84" s="90"/>
      <c r="H84" s="90"/>
      <c r="I84" s="87"/>
      <c r="J84" s="88"/>
      <c r="K84" s="304">
        <v>0.05</v>
      </c>
      <c r="L84" s="861">
        <f>N78*K84</f>
        <v>797.13648308633765</v>
      </c>
      <c r="M84" s="862"/>
      <c r="N84" s="51"/>
    </row>
    <row r="85" spans="1:14" ht="15.75" thickBot="1">
      <c r="B85" s="91" t="s">
        <v>974</v>
      </c>
      <c r="C85" s="92"/>
      <c r="D85" s="92"/>
      <c r="E85" s="92"/>
      <c r="F85" s="92"/>
      <c r="G85" s="92"/>
      <c r="H85" s="92"/>
      <c r="I85" s="93"/>
      <c r="J85" s="94"/>
      <c r="K85" s="305">
        <v>0.05</v>
      </c>
      <c r="L85" s="863">
        <f>N78*K85</f>
        <v>797.13648308633765</v>
      </c>
      <c r="M85" s="864"/>
      <c r="N85" s="51"/>
    </row>
    <row r="86" spans="1:14" ht="15.75" thickBot="1">
      <c r="B86" s="827" t="s">
        <v>953</v>
      </c>
      <c r="C86" s="828"/>
      <c r="D86" s="828"/>
      <c r="E86" s="828"/>
      <c r="F86" s="828"/>
      <c r="G86" s="828"/>
      <c r="H86" s="828"/>
      <c r="I86" s="828"/>
      <c r="J86" s="828"/>
      <c r="K86" s="828"/>
      <c r="L86" s="828"/>
      <c r="M86" s="829"/>
      <c r="N86" s="52">
        <f>L83+L84+L85</f>
        <v>4782.8188985180259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20725.548560244781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303</v>
      </c>
      <c r="B36" s="840" t="str">
        <f>VLOOKUP(A36,EQUIPOS!A6:D154,3,FALSE)</f>
        <v>Retrocargador, pala de 1,1 m3 de capacidad, profundidad de excavación de 4.400 mm y una altura de 5.680 mm</v>
      </c>
      <c r="C36" s="841"/>
      <c r="D36" s="841"/>
      <c r="E36" s="841"/>
      <c r="F36" s="841"/>
      <c r="G36" s="841"/>
      <c r="H36" s="842"/>
      <c r="I36" s="267"/>
      <c r="J36" s="268"/>
      <c r="K36" s="269">
        <f>VLOOKUP(A36,EQUIPOS!A6:D163,4,FALSE)</f>
        <v>107769.0802494469</v>
      </c>
      <c r="L36" s="270"/>
      <c r="M36" s="271">
        <v>250</v>
      </c>
      <c r="N36" s="272">
        <f>K36/M36</f>
        <v>431.0763209977876</v>
      </c>
    </row>
    <row r="37" spans="1:14">
      <c r="A37" s="113" t="s">
        <v>373</v>
      </c>
      <c r="B37" s="840" t="str">
        <f>VLOOKUP(A37,EQUIPOS!A7:D154,3,FALSE)</f>
        <v>Volqueta 6 m3</v>
      </c>
      <c r="C37" s="841"/>
      <c r="D37" s="841"/>
      <c r="E37" s="841"/>
      <c r="F37" s="841"/>
      <c r="G37" s="841"/>
      <c r="H37" s="842"/>
      <c r="I37" s="267"/>
      <c r="J37" s="268"/>
      <c r="K37" s="269">
        <f>VLOOKUP(A37,EQUIPOS!A7:D164,4,FALSE)</f>
        <v>68800.0643871762</v>
      </c>
      <c r="L37" s="270"/>
      <c r="M37" s="271">
        <v>250</v>
      </c>
      <c r="N37" s="272">
        <f>K37/M37</f>
        <v>275.20025754870483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5.7966808403601995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712.07325938685256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115.93361680720399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828.00687619405653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165.60137523881133</v>
      </c>
      <c r="M83" s="862"/>
      <c r="N83" s="51"/>
    </row>
    <row r="84" spans="1:14">
      <c r="B84" s="89" t="s">
        <v>973</v>
      </c>
      <c r="C84" s="90"/>
      <c r="D84" s="90"/>
      <c r="E84" s="90"/>
      <c r="F84" s="90"/>
      <c r="G84" s="90"/>
      <c r="H84" s="90"/>
      <c r="I84" s="87"/>
      <c r="J84" s="88"/>
      <c r="K84" s="304">
        <v>0.05</v>
      </c>
      <c r="L84" s="861">
        <f>N78*K84</f>
        <v>41.400343809702832</v>
      </c>
      <c r="M84" s="862"/>
      <c r="N84" s="51"/>
    </row>
    <row r="85" spans="1:14" ht="15.75" thickBot="1">
      <c r="B85" s="91" t="s">
        <v>974</v>
      </c>
      <c r="C85" s="92"/>
      <c r="D85" s="92"/>
      <c r="E85" s="92"/>
      <c r="F85" s="92"/>
      <c r="G85" s="92"/>
      <c r="H85" s="92"/>
      <c r="I85" s="93"/>
      <c r="J85" s="94"/>
      <c r="K85" s="305">
        <v>0.05</v>
      </c>
      <c r="L85" s="863">
        <f>N78*K85</f>
        <v>41.400343809702832</v>
      </c>
      <c r="M85" s="864"/>
      <c r="N85" s="51"/>
    </row>
    <row r="86" spans="1:14" ht="15.75" thickBot="1">
      <c r="B86" s="827" t="s">
        <v>953</v>
      </c>
      <c r="C86" s="828"/>
      <c r="D86" s="828"/>
      <c r="E86" s="828"/>
      <c r="F86" s="828"/>
      <c r="G86" s="828"/>
      <c r="H86" s="828"/>
      <c r="I86" s="828"/>
      <c r="J86" s="828"/>
      <c r="K86" s="828"/>
      <c r="L86" s="828"/>
      <c r="M86" s="829"/>
      <c r="N86" s="52">
        <f>L83+L84+L85</f>
        <v>248.40206285821699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1076.4089390522736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35</v>
      </c>
      <c r="N36" s="272">
        <f>K36/M36</f>
        <v>2011.4973447042439</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35</v>
      </c>
      <c r="N37" s="272">
        <f>K37/M37</f>
        <v>5649.905822294576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35</v>
      </c>
      <c r="N38" s="272">
        <f>K38/M38</f>
        <v>3665.0442786425565</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11343.00939089955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VLOOKUP(A48,MATERIALES!A4:D394,4,FALSE)</f>
        <v>72.744946539669343</v>
      </c>
      <c r="N48" s="272">
        <f>K48*M48</f>
        <v>1818.6236634917336</v>
      </c>
    </row>
    <row r="49" spans="1:14">
      <c r="A49" t="s">
        <v>804</v>
      </c>
      <c r="B49" s="43" t="str">
        <f>VLOOKUP(A49,MATERIALES!A5:D372,3,FALSE)</f>
        <v>Cemento gris</v>
      </c>
      <c r="C49" s="281"/>
      <c r="D49" s="281"/>
      <c r="E49" s="281"/>
      <c r="F49" s="281"/>
      <c r="G49" s="281"/>
      <c r="H49" s="281"/>
      <c r="I49" s="268"/>
      <c r="J49" s="224" t="str">
        <f>VLOOKUP(A49,MATERIALES!A5:D372,2,FALSE)</f>
        <v>kg</v>
      </c>
      <c r="K49" s="282">
        <v>80</v>
      </c>
      <c r="L49" s="267"/>
      <c r="M49" s="402">
        <f>VLOOKUP(A49,MATERIALES!A5:D395,4,FALSE)</f>
        <v>492.5057744893939</v>
      </c>
      <c r="N49" s="272">
        <f>K49*M49</f>
        <v>39400.461959151515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41219.085622643252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828.09726290859999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53390.192276451402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10678.038455290281</v>
      </c>
      <c r="M83" s="862"/>
      <c r="N83" s="51"/>
    </row>
    <row r="84" spans="1:14">
      <c r="B84" s="89" t="s">
        <v>973</v>
      </c>
      <c r="C84" s="90"/>
      <c r="D84" s="90"/>
      <c r="E84" s="90"/>
      <c r="F84" s="90"/>
      <c r="G84" s="90"/>
      <c r="H84" s="90"/>
      <c r="I84" s="87"/>
      <c r="J84" s="88"/>
      <c r="K84" s="304">
        <v>0.05</v>
      </c>
      <c r="L84" s="861">
        <f>N78*K84</f>
        <v>2669.5096138225704</v>
      </c>
      <c r="M84" s="862"/>
      <c r="N84" s="51"/>
    </row>
    <row r="85" spans="1:14" ht="15.75" thickBot="1">
      <c r="B85" s="91" t="s">
        <v>974</v>
      </c>
      <c r="C85" s="92"/>
      <c r="D85" s="92"/>
      <c r="E85" s="92"/>
      <c r="F85" s="92"/>
      <c r="G85" s="92"/>
      <c r="H85" s="92"/>
      <c r="I85" s="93"/>
      <c r="J85" s="94"/>
      <c r="K85" s="305">
        <v>0.05</v>
      </c>
      <c r="L85" s="863">
        <f>N78*K85</f>
        <v>2669.5096138225704</v>
      </c>
      <c r="M85" s="864"/>
      <c r="N85" s="51"/>
    </row>
    <row r="86" spans="1:14" ht="15.75" thickBot="1">
      <c r="B86" s="827" t="s">
        <v>953</v>
      </c>
      <c r="C86" s="828"/>
      <c r="D86" s="828"/>
      <c r="E86" s="828"/>
      <c r="F86" s="828"/>
      <c r="G86" s="828"/>
      <c r="H86" s="828"/>
      <c r="I86" s="828"/>
      <c r="J86" s="828"/>
      <c r="K86" s="828"/>
      <c r="L86" s="828"/>
      <c r="M86" s="829"/>
      <c r="N86" s="52">
        <f>L83+L84+L85</f>
        <v>16017.057682935423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69407.249959386827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35</v>
      </c>
      <c r="N36" s="272">
        <f>K36/M36</f>
        <v>2011.4973447042439</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35</v>
      </c>
      <c r="N37" s="272">
        <f>K37/M37</f>
        <v>5649.905822294576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35</v>
      </c>
      <c r="N38" s="272">
        <f>K38/M38</f>
        <v>3665.0442786425565</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11343.00939089955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VLOOKUP(A48,MATERIALES!A4:D394,4,FALSE)</f>
        <v>72.744946539669343</v>
      </c>
      <c r="N48" s="272">
        <f>K48*M48</f>
        <v>1818.6236634917336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1818.6236634917336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828.09726290859999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13989.730317299884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2797.9460634599768</v>
      </c>
      <c r="M83" s="862"/>
      <c r="N83" s="51"/>
    </row>
    <row r="84" spans="1:14">
      <c r="B84" s="89" t="s">
        <v>973</v>
      </c>
      <c r="C84" s="90"/>
      <c r="D84" s="90"/>
      <c r="E84" s="90"/>
      <c r="F84" s="90"/>
      <c r="G84" s="90"/>
      <c r="H84" s="90"/>
      <c r="I84" s="87"/>
      <c r="J84" s="88"/>
      <c r="K84" s="304">
        <v>0.05</v>
      </c>
      <c r="L84" s="861">
        <f>N78*K84</f>
        <v>699.4865158649942</v>
      </c>
      <c r="M84" s="862"/>
      <c r="N84" s="51"/>
    </row>
    <row r="85" spans="1:14" ht="15.75" thickBot="1">
      <c r="B85" s="91" t="s">
        <v>974</v>
      </c>
      <c r="C85" s="92"/>
      <c r="D85" s="92"/>
      <c r="E85" s="92"/>
      <c r="F85" s="92"/>
      <c r="G85" s="92"/>
      <c r="H85" s="92"/>
      <c r="I85" s="93"/>
      <c r="J85" s="94"/>
      <c r="K85" s="305">
        <v>0.05</v>
      </c>
      <c r="L85" s="863">
        <f>N78*K85</f>
        <v>699.4865158649942</v>
      </c>
      <c r="M85" s="864"/>
      <c r="N85" s="51"/>
    </row>
    <row r="86" spans="1:14" ht="15.75" thickBot="1">
      <c r="B86" s="827" t="s">
        <v>953</v>
      </c>
      <c r="C86" s="828"/>
      <c r="D86" s="828"/>
      <c r="E86" s="828"/>
      <c r="F86" s="828"/>
      <c r="G86" s="828"/>
      <c r="H86" s="828"/>
      <c r="I86" s="828"/>
      <c r="J86" s="828"/>
      <c r="K86" s="828"/>
      <c r="L86" s="828"/>
      <c r="M86" s="829"/>
      <c r="N86" s="52">
        <f>L83+L84+L85</f>
        <v>4196.9190951899654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18186.649412489849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VLOOKUP(A48,MATERIALES!A4:D394,4,FALSE)</f>
        <v>492.5057744893939</v>
      </c>
      <c r="N48" s="272">
        <f>K48*M48</f>
        <v>492.5057744893939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492.5057744893939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f>SUM(N70:N75)</f>
        <v>0</v>
      </c>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492.5057744893939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98.501154897878791</v>
      </c>
      <c r="M83" s="862"/>
      <c r="N83" s="51"/>
    </row>
    <row r="84" spans="1:14">
      <c r="B84" s="89" t="s">
        <v>973</v>
      </c>
      <c r="C84" s="90"/>
      <c r="D84" s="90"/>
      <c r="E84" s="90"/>
      <c r="F84" s="90"/>
      <c r="G84" s="90"/>
      <c r="H84" s="90"/>
      <c r="I84" s="87"/>
      <c r="J84" s="88"/>
      <c r="K84" s="304">
        <v>0.05</v>
      </c>
      <c r="L84" s="861">
        <f>N78*K84</f>
        <v>24.625288724469698</v>
      </c>
      <c r="M84" s="862"/>
      <c r="N84" s="51"/>
    </row>
    <row r="85" spans="1:14" ht="15.75" thickBot="1">
      <c r="B85" s="91" t="s">
        <v>974</v>
      </c>
      <c r="C85" s="92"/>
      <c r="D85" s="92"/>
      <c r="E85" s="92"/>
      <c r="F85" s="92"/>
      <c r="G85" s="92"/>
      <c r="H85" s="92"/>
      <c r="I85" s="93"/>
      <c r="J85" s="94"/>
      <c r="K85" s="305">
        <v>0.05</v>
      </c>
      <c r="L85" s="863">
        <f>N78*K85</f>
        <v>24.625288724469698</v>
      </c>
      <c r="M85" s="864"/>
      <c r="N85" s="51"/>
    </row>
    <row r="86" spans="1:14" ht="15.75" thickBot="1">
      <c r="B86" s="827" t="s">
        <v>953</v>
      </c>
      <c r="C86" s="828"/>
      <c r="D86" s="828"/>
      <c r="E86" s="828"/>
      <c r="F86" s="828"/>
      <c r="G86" s="828"/>
      <c r="H86" s="828"/>
      <c r="I86" s="828"/>
      <c r="J86" s="828"/>
      <c r="K86" s="828"/>
      <c r="L86" s="828"/>
      <c r="M86" s="829"/>
      <c r="N86" s="52">
        <f>L83+L84+L85</f>
        <v>147.75173234681819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640.25750683621209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1"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35</v>
      </c>
      <c r="N36" s="272">
        <f>K36/M36</f>
        <v>2011.4973447042439</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35</v>
      </c>
      <c r="N37" s="272">
        <f>K37/M37</f>
        <v>5649.905822294576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35</v>
      </c>
      <c r="N38" s="272">
        <f>K38/M38</f>
        <v>3665.0442786425565</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11343.00939089955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VLOOKUP(A48,MATERIALES!A4:D372,3,FALSE)</f>
        <v>Cal</v>
      </c>
      <c r="C48" s="281"/>
      <c r="D48" s="281"/>
      <c r="E48" s="281"/>
      <c r="F48" s="281"/>
      <c r="G48" s="281"/>
      <c r="H48" s="281"/>
      <c r="I48" s="268"/>
      <c r="J48" s="224" t="str">
        <f>VLOOKUP(A48,MATERIALES!A4:D372,2,FALSE)</f>
        <v>kg</v>
      </c>
      <c r="K48" s="282">
        <v>80</v>
      </c>
      <c r="L48" s="267"/>
      <c r="M48" s="402">
        <f>VLOOKUP(A48,MATERIALES!A4:D394,4,FALSE)</f>
        <v>897.06408924853906</v>
      </c>
      <c r="N48" s="272">
        <f>K48*M48</f>
        <v>71765.12713988313</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VLOOKUP(A49,MATERIALES!A5:D395,4,FALSE)</f>
        <v>72.744946539669343</v>
      </c>
      <c r="N49" s="272">
        <f>K49*M49</f>
        <v>1818.6236634917336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73583.75080337486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828.09726290859999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85754.85745718301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17150.971491436601</v>
      </c>
      <c r="M83" s="862"/>
      <c r="N83" s="51"/>
    </row>
    <row r="84" spans="1:14">
      <c r="B84" s="89" t="s">
        <v>973</v>
      </c>
      <c r="C84" s="90"/>
      <c r="D84" s="90"/>
      <c r="E84" s="90"/>
      <c r="F84" s="90"/>
      <c r="G84" s="90"/>
      <c r="H84" s="90"/>
      <c r="I84" s="87"/>
      <c r="J84" s="88"/>
      <c r="K84" s="304">
        <v>0.05</v>
      </c>
      <c r="L84" s="861">
        <f>N78*K84</f>
        <v>4287.7428728591503</v>
      </c>
      <c r="M84" s="862"/>
      <c r="N84" s="51"/>
    </row>
    <row r="85" spans="1:14" ht="15.75" thickBot="1">
      <c r="B85" s="91" t="s">
        <v>974</v>
      </c>
      <c r="C85" s="92"/>
      <c r="D85" s="92"/>
      <c r="E85" s="92"/>
      <c r="F85" s="92"/>
      <c r="G85" s="92"/>
      <c r="H85" s="92"/>
      <c r="I85" s="93"/>
      <c r="J85" s="94"/>
      <c r="K85" s="305">
        <v>0.05</v>
      </c>
      <c r="L85" s="863">
        <f>N78*K85</f>
        <v>4287.7428728591503</v>
      </c>
      <c r="M85" s="864"/>
      <c r="N85" s="51"/>
    </row>
    <row r="86" spans="1:14" ht="15.75" thickBot="1">
      <c r="B86" s="827" t="s">
        <v>953</v>
      </c>
      <c r="C86" s="828"/>
      <c r="D86" s="828"/>
      <c r="E86" s="828"/>
      <c r="F86" s="828"/>
      <c r="G86" s="828"/>
      <c r="H86" s="828"/>
      <c r="I86" s="828"/>
      <c r="J86" s="828"/>
      <c r="K86" s="828"/>
      <c r="L86" s="828"/>
      <c r="M86" s="829"/>
      <c r="N86" s="52">
        <f>L83+L84+L85</f>
        <v>25726.457237154904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111481.31469433791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35</v>
      </c>
      <c r="N36" s="272">
        <f>K36/M36</f>
        <v>2011.4973447042439</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35</v>
      </c>
      <c r="N37" s="272">
        <f>K37/M37</f>
        <v>5649.905822294576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35</v>
      </c>
      <c r="N38" s="272">
        <f>K38/M38</f>
        <v>3665.0442786425565</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11343.00939089955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VLOOKUP(A48,MATERIALES!A5:D395,4,FALSE)</f>
        <v>72.744946539669343</v>
      </c>
      <c r="N48" s="272">
        <f>K48*M48</f>
        <v>1818.6236634917336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1818.6236634917336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828.09726290859999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13989.730317299884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2797.9460634599768</v>
      </c>
      <c r="M82" s="862"/>
      <c r="N82" s="51"/>
    </row>
    <row r="83" spans="1:14">
      <c r="B83" s="89" t="s">
        <v>973</v>
      </c>
      <c r="C83" s="90"/>
      <c r="D83" s="90"/>
      <c r="E83" s="90"/>
      <c r="F83" s="90"/>
      <c r="G83" s="90"/>
      <c r="H83" s="90"/>
      <c r="I83" s="87"/>
      <c r="J83" s="88"/>
      <c r="K83" s="304">
        <v>0.05</v>
      </c>
      <c r="L83" s="861">
        <f>N77*K83</f>
        <v>699.4865158649942</v>
      </c>
      <c r="M83" s="862"/>
      <c r="N83" s="51"/>
    </row>
    <row r="84" spans="1:14" ht="15.75" thickBot="1">
      <c r="B84" s="91" t="s">
        <v>974</v>
      </c>
      <c r="C84" s="92"/>
      <c r="D84" s="92"/>
      <c r="E84" s="92"/>
      <c r="F84" s="92"/>
      <c r="G84" s="92"/>
      <c r="H84" s="92"/>
      <c r="I84" s="93"/>
      <c r="J84" s="94"/>
      <c r="K84" s="305">
        <v>0.05</v>
      </c>
      <c r="L84" s="863">
        <f>N77*K84</f>
        <v>699.4865158649942</v>
      </c>
      <c r="M84" s="864"/>
      <c r="N84" s="51"/>
    </row>
    <row r="85" spans="1:14" ht="15.75" thickBot="1">
      <c r="B85" s="827" t="s">
        <v>953</v>
      </c>
      <c r="C85" s="828"/>
      <c r="D85" s="828"/>
      <c r="E85" s="828"/>
      <c r="F85" s="828"/>
      <c r="G85" s="828"/>
      <c r="H85" s="828"/>
      <c r="I85" s="828"/>
      <c r="J85" s="828"/>
      <c r="K85" s="828"/>
      <c r="L85" s="828"/>
      <c r="M85" s="829"/>
      <c r="N85" s="52">
        <f>L82+L83+L84</f>
        <v>4196.9190951899654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18186.649412489849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VLOOKUP(A48,MATERIALES!A4:D372,3,FALSE)</f>
        <v>Cal</v>
      </c>
      <c r="C48" s="281"/>
      <c r="D48" s="281"/>
      <c r="E48" s="281"/>
      <c r="F48" s="281"/>
      <c r="G48" s="281"/>
      <c r="H48" s="281"/>
      <c r="I48" s="268"/>
      <c r="J48" s="224" t="str">
        <f>VLOOKUP(A48,MATERIALES!A4:D372,2,FALSE)</f>
        <v>kg</v>
      </c>
      <c r="K48" s="282">
        <v>1</v>
      </c>
      <c r="L48" s="267"/>
      <c r="M48" s="402">
        <f>VLOOKUP(A48,MATERIALES!A4:D394,4,FALSE)</f>
        <v>897.06408924853906</v>
      </c>
      <c r="N48" s="272">
        <f>K48*M48</f>
        <v>897.06408924853906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897.06408924853906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897.06408924853906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179.41281784970784</v>
      </c>
      <c r="M83" s="862"/>
      <c r="N83" s="51"/>
    </row>
    <row r="84" spans="1:14">
      <c r="B84" s="89" t="s">
        <v>973</v>
      </c>
      <c r="C84" s="90"/>
      <c r="D84" s="90"/>
      <c r="E84" s="90"/>
      <c r="F84" s="90"/>
      <c r="G84" s="90"/>
      <c r="H84" s="90"/>
      <c r="I84" s="87"/>
      <c r="J84" s="88"/>
      <c r="K84" s="304">
        <v>0.05</v>
      </c>
      <c r="L84" s="861">
        <f>N78*K84</f>
        <v>44.853204462426959</v>
      </c>
      <c r="M84" s="862"/>
      <c r="N84" s="51"/>
    </row>
    <row r="85" spans="1:14" ht="15.75" thickBot="1">
      <c r="B85" s="91" t="s">
        <v>974</v>
      </c>
      <c r="C85" s="92"/>
      <c r="D85" s="92"/>
      <c r="E85" s="92"/>
      <c r="F85" s="92"/>
      <c r="G85" s="92"/>
      <c r="H85" s="92"/>
      <c r="I85" s="93"/>
      <c r="J85" s="94"/>
      <c r="K85" s="305">
        <v>0.05</v>
      </c>
      <c r="L85" s="863">
        <f>N78*K85</f>
        <v>44.853204462426959</v>
      </c>
      <c r="M85" s="864"/>
      <c r="N85" s="51"/>
    </row>
    <row r="86" spans="1:14" ht="15.75" thickBot="1">
      <c r="B86" s="827" t="s">
        <v>953</v>
      </c>
      <c r="C86" s="828"/>
      <c r="D86" s="828"/>
      <c r="E86" s="828"/>
      <c r="F86" s="828"/>
      <c r="G86" s="828"/>
      <c r="H86" s="828"/>
      <c r="I86" s="828"/>
      <c r="J86" s="828"/>
      <c r="K86" s="828"/>
      <c r="L86" s="828"/>
      <c r="M86" s="829"/>
      <c r="N86" s="52">
        <f>L83+L84+L85</f>
        <v>269.11922677456175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1166.1833160231008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600</v>
      </c>
      <c r="N36" s="272">
        <f>K36/M36</f>
        <v>117.33734510774755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600</v>
      </c>
      <c r="N37" s="272">
        <f>K37/M37</f>
        <v>329.57783963385026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600</v>
      </c>
      <c r="N38" s="272">
        <f>K38/M38</f>
        <v>213.79424958748245</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0.48305673669668325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661.19249106577695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3</v>
      </c>
      <c r="L48" s="267"/>
      <c r="M48" s="402">
        <f>VLOOKUP(A48,MATERIALES!A5:D395,4,FALSE)</f>
        <v>72.744946539669343</v>
      </c>
      <c r="N48" s="272">
        <f>K48*M48</f>
        <v>218.23483961900803</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218.23483961900803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48.305673669668323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927.73300435445321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185.54660087089064</v>
      </c>
      <c r="M82" s="862"/>
      <c r="N82" s="51"/>
    </row>
    <row r="83" spans="1:14">
      <c r="B83" s="89" t="s">
        <v>973</v>
      </c>
      <c r="C83" s="90"/>
      <c r="D83" s="90"/>
      <c r="E83" s="90"/>
      <c r="F83" s="90"/>
      <c r="G83" s="90"/>
      <c r="H83" s="90"/>
      <c r="I83" s="87"/>
      <c r="J83" s="88"/>
      <c r="K83" s="304">
        <v>0.05</v>
      </c>
      <c r="L83" s="861">
        <f>N77*K83</f>
        <v>46.386650217722661</v>
      </c>
      <c r="M83" s="862"/>
      <c r="N83" s="51"/>
    </row>
    <row r="84" spans="1:14" ht="15.75" thickBot="1">
      <c r="B84" s="91" t="s">
        <v>974</v>
      </c>
      <c r="C84" s="92"/>
      <c r="D84" s="92"/>
      <c r="E84" s="92"/>
      <c r="F84" s="92"/>
      <c r="G84" s="92"/>
      <c r="H84" s="92"/>
      <c r="I84" s="93"/>
      <c r="J84" s="94"/>
      <c r="K84" s="305">
        <v>0.05</v>
      </c>
      <c r="L84" s="863">
        <f>N77*K84</f>
        <v>46.386650217722661</v>
      </c>
      <c r="M84" s="864"/>
      <c r="N84" s="51"/>
    </row>
    <row r="85" spans="1:14" ht="15.75" thickBot="1">
      <c r="B85" s="827" t="s">
        <v>953</v>
      </c>
      <c r="C85" s="828"/>
      <c r="D85" s="828"/>
      <c r="E85" s="828"/>
      <c r="F85" s="828"/>
      <c r="G85" s="828"/>
      <c r="H85" s="828"/>
      <c r="I85" s="828"/>
      <c r="J85" s="828"/>
      <c r="K85" s="828"/>
      <c r="L85" s="828"/>
      <c r="M85" s="829"/>
      <c r="N85" s="52">
        <f>L82+L83+L84</f>
        <v>278.31990130633596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1206.0529056607893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45</v>
      </c>
      <c r="N37" s="272">
        <f>K37/M37</f>
        <v>4394.3711951180039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12.881512978578222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8822.3406373663147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VLOOKUP(A48,MATERIALES!A5:D395,4,FALSE)</f>
        <v>72.744946539669343</v>
      </c>
      <c r="N48" s="272">
        <f>K48*M48</f>
        <v>1818.6236634917336</v>
      </c>
    </row>
    <row r="49" spans="1:14">
      <c r="A49" s="108" t="s">
        <v>519</v>
      </c>
      <c r="B49" s="43" t="str">
        <f>VLOOKUP(A49,MATERIALES!A6:D372,3,FALSE)</f>
        <v xml:space="preserve">Material  de afirmado de la Zona </v>
      </c>
      <c r="C49" s="281"/>
      <c r="D49" s="281"/>
      <c r="E49" s="281"/>
      <c r="F49" s="281"/>
      <c r="G49" s="281"/>
      <c r="H49" s="281"/>
      <c r="I49" s="268"/>
      <c r="J49" s="224" t="str">
        <f>VLOOKUP(A49,MATERIALES!A5:D372,2,FALSE)</f>
        <v>m3</v>
      </c>
      <c r="K49" s="282">
        <v>1.25</v>
      </c>
      <c r="L49" s="267"/>
      <c r="M49" s="402">
        <f>VLOOKUP(A49,MATERIALES!A6:D396,4,FALSE)</f>
        <v>23254.880679196765</v>
      </c>
      <c r="N49" s="272">
        <f>K49*M49</f>
        <v>29068.600848995957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30887.22451248769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31">
        <f>VLOOKUP(A58,TRANSPORTE!A5:D117,4,FALSE)</f>
        <v>1151.5493309248213</v>
      </c>
      <c r="M58" s="832"/>
      <c r="N58" s="287">
        <f>K58*L58</f>
        <v>1439.4366636560267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1439.4366636560267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644.07564892891105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41793.077462438945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8358.6154924877901</v>
      </c>
      <c r="M82" s="862"/>
      <c r="N82" s="51"/>
    </row>
    <row r="83" spans="1:14">
      <c r="B83" s="89" t="s">
        <v>973</v>
      </c>
      <c r="C83" s="90"/>
      <c r="D83" s="90"/>
      <c r="E83" s="90"/>
      <c r="F83" s="90"/>
      <c r="G83" s="90"/>
      <c r="H83" s="90"/>
      <c r="I83" s="87"/>
      <c r="J83" s="88"/>
      <c r="K83" s="304">
        <v>0.05</v>
      </c>
      <c r="L83" s="861">
        <f>N77*K83</f>
        <v>2089.6538731219475</v>
      </c>
      <c r="M83" s="862"/>
      <c r="N83" s="51"/>
    </row>
    <row r="84" spans="1:14" ht="15.75" thickBot="1">
      <c r="B84" s="91" t="s">
        <v>974</v>
      </c>
      <c r="C84" s="92"/>
      <c r="D84" s="92"/>
      <c r="E84" s="92"/>
      <c r="F84" s="92"/>
      <c r="G84" s="92"/>
      <c r="H84" s="92"/>
      <c r="I84" s="93"/>
      <c r="J84" s="94"/>
      <c r="K84" s="305">
        <v>0.05</v>
      </c>
      <c r="L84" s="863">
        <f>N77*K84</f>
        <v>2089.6538731219475</v>
      </c>
      <c r="M84" s="864"/>
      <c r="N84" s="51"/>
    </row>
    <row r="85" spans="1:14" ht="15.75" thickBot="1">
      <c r="B85" s="827" t="s">
        <v>953</v>
      </c>
      <c r="C85" s="828"/>
      <c r="D85" s="828"/>
      <c r="E85" s="828"/>
      <c r="F85" s="828"/>
      <c r="G85" s="828"/>
      <c r="H85" s="828"/>
      <c r="I85" s="828"/>
      <c r="J85" s="828"/>
      <c r="K85" s="828"/>
      <c r="L85" s="828"/>
      <c r="M85" s="829"/>
      <c r="N85" s="52">
        <f>L82+L83+L84</f>
        <v>12537.923238731686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54331.000701170633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29.25"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434</v>
      </c>
      <c r="B48" s="43" t="str">
        <f>VLOOKUP(A48,MATERIALES!A4:D372,3,FALSE)</f>
        <v>Cloruro De Calcio En Hojuelas (Flakes)</v>
      </c>
      <c r="C48" s="281"/>
      <c r="D48" s="281"/>
      <c r="E48" s="281"/>
      <c r="F48" s="281"/>
      <c r="G48" s="281"/>
      <c r="H48" s="281"/>
      <c r="I48" s="268"/>
      <c r="J48" s="224" t="str">
        <f>VLOOKUP(A48,MATERIALES!A4:D372,2,FALSE)</f>
        <v>kg</v>
      </c>
      <c r="K48" s="282">
        <v>1</v>
      </c>
      <c r="L48" s="267"/>
      <c r="M48" s="402">
        <f>VLOOKUP(A48,MATERIALES!A4:D394,4,FALSE)</f>
        <v>5667.3909119520868</v>
      </c>
      <c r="N48" s="272">
        <f>K48*M48</f>
        <v>5667.3909119520868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5667.3909119520868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5667.3909119520868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1133.4781823904175</v>
      </c>
      <c r="M83" s="862"/>
      <c r="N83" s="51"/>
    </row>
    <row r="84" spans="1:14">
      <c r="B84" s="89" t="s">
        <v>973</v>
      </c>
      <c r="C84" s="90"/>
      <c r="D84" s="90"/>
      <c r="E84" s="90"/>
      <c r="F84" s="90"/>
      <c r="G84" s="90"/>
      <c r="H84" s="90"/>
      <c r="I84" s="87"/>
      <c r="J84" s="88"/>
      <c r="K84" s="304">
        <v>0.05</v>
      </c>
      <c r="L84" s="861">
        <f>N78*K84</f>
        <v>283.36954559760437</v>
      </c>
      <c r="M84" s="862"/>
      <c r="N84" s="51"/>
    </row>
    <row r="85" spans="1:14" ht="15.75" thickBot="1">
      <c r="B85" s="91" t="s">
        <v>974</v>
      </c>
      <c r="C85" s="92"/>
      <c r="D85" s="92"/>
      <c r="E85" s="92"/>
      <c r="F85" s="92"/>
      <c r="G85" s="92"/>
      <c r="H85" s="92"/>
      <c r="I85" s="93"/>
      <c r="J85" s="94"/>
      <c r="K85" s="305">
        <v>0.05</v>
      </c>
      <c r="L85" s="863">
        <f>N78*K85</f>
        <v>283.36954559760437</v>
      </c>
      <c r="M85" s="864"/>
      <c r="N85" s="51"/>
    </row>
    <row r="86" spans="1:14" ht="15.75" thickBot="1">
      <c r="B86" s="827" t="s">
        <v>953</v>
      </c>
      <c r="C86" s="828"/>
      <c r="D86" s="828"/>
      <c r="E86" s="828"/>
      <c r="F86" s="828"/>
      <c r="G86" s="828"/>
      <c r="H86" s="828"/>
      <c r="I86" s="828"/>
      <c r="J86" s="828"/>
      <c r="K86" s="828"/>
      <c r="L86" s="828"/>
      <c r="M86" s="829"/>
      <c r="N86" s="52">
        <f>L83+L84+L85</f>
        <v>1700.2172735856263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7367.6081855377133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436</v>
      </c>
      <c r="B48" s="43" t="str">
        <f>VLOOKUP(A48,MATERIALES!A4:D372,3,FALSE)</f>
        <v>Cloruro De Calcio En Esferas (Pellets)</v>
      </c>
      <c r="C48" s="281"/>
      <c r="D48" s="281"/>
      <c r="E48" s="281"/>
      <c r="F48" s="281"/>
      <c r="G48" s="281"/>
      <c r="H48" s="281"/>
      <c r="I48" s="268"/>
      <c r="J48" s="224" t="str">
        <f>VLOOKUP(A48,MATERIALES!A4:D372,2,FALSE)</f>
        <v>kg</v>
      </c>
      <c r="K48" s="282">
        <v>1</v>
      </c>
      <c r="L48" s="267"/>
      <c r="M48" s="402">
        <f>VLOOKUP(A48,MATERIALES!A4:D394,4,FALSE)</f>
        <v>3956.2059387343256</v>
      </c>
      <c r="N48" s="272">
        <f>K48*M48</f>
        <v>3956.2059387343256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3956.2059387343256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3956.2059387343256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791.24118774686519</v>
      </c>
      <c r="M83" s="862"/>
      <c r="N83" s="51"/>
    </row>
    <row r="84" spans="1:14">
      <c r="B84" s="89" t="s">
        <v>973</v>
      </c>
      <c r="C84" s="90"/>
      <c r="D84" s="90"/>
      <c r="E84" s="90"/>
      <c r="F84" s="90"/>
      <c r="G84" s="90"/>
      <c r="H84" s="90"/>
      <c r="I84" s="87"/>
      <c r="J84" s="88"/>
      <c r="K84" s="304">
        <v>0.05</v>
      </c>
      <c r="L84" s="861">
        <f>N78*K84</f>
        <v>197.8102969367163</v>
      </c>
      <c r="M84" s="862"/>
      <c r="N84" s="51"/>
    </row>
    <row r="85" spans="1:14" ht="15.75" thickBot="1">
      <c r="B85" s="91" t="s">
        <v>974</v>
      </c>
      <c r="C85" s="92"/>
      <c r="D85" s="92"/>
      <c r="E85" s="92"/>
      <c r="F85" s="92"/>
      <c r="G85" s="92"/>
      <c r="H85" s="92"/>
      <c r="I85" s="93"/>
      <c r="J85" s="94"/>
      <c r="K85" s="305">
        <v>0.05</v>
      </c>
      <c r="L85" s="863">
        <f>N78*K85</f>
        <v>197.8102969367163</v>
      </c>
      <c r="M85" s="864"/>
      <c r="N85" s="51"/>
    </row>
    <row r="86" spans="1:14" ht="15.75" thickBot="1">
      <c r="B86" s="827" t="s">
        <v>953</v>
      </c>
      <c r="C86" s="828"/>
      <c r="D86" s="828"/>
      <c r="E86" s="828"/>
      <c r="F86" s="828"/>
      <c r="G86" s="828"/>
      <c r="H86" s="828"/>
      <c r="I86" s="828"/>
      <c r="J86" s="828"/>
      <c r="K86" s="828"/>
      <c r="L86" s="828"/>
      <c r="M86" s="829"/>
      <c r="N86" s="52">
        <f>L83+L84+L85</f>
        <v>1186.8617816202977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5143.0677203546238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VLOOKUP(A48,MATERIALES!A5:D372,3,FALSE)</f>
        <v>Agua</v>
      </c>
      <c r="C48" s="281"/>
      <c r="D48" s="281"/>
      <c r="E48" s="281"/>
      <c r="F48" s="281"/>
      <c r="G48" s="281"/>
      <c r="H48" s="281"/>
      <c r="I48" s="268"/>
      <c r="J48" s="224" t="str">
        <f>VLOOKUP(A48,MATERIALES!A4:D372,2,FALSE)</f>
        <v>lt</v>
      </c>
      <c r="K48" s="282">
        <v>1</v>
      </c>
      <c r="L48" s="267"/>
      <c r="M48" s="402">
        <f>VLOOKUP(A48,MATERIALES!A5:D395,4,FALSE)</f>
        <v>72.744946539669343</v>
      </c>
      <c r="N48" s="272">
        <f>K48*M48</f>
        <v>72.744946539669343</v>
      </c>
    </row>
    <row r="49" spans="1:14">
      <c r="A49" s="108" t="s">
        <v>436</v>
      </c>
      <c r="B49" s="43" t="str">
        <f>VLOOKUP(A49,MATERIALES!A6:D372,3,FALSE)</f>
        <v>Cloruro De Calcio En Esferas (Pellets)</v>
      </c>
      <c r="C49" s="281"/>
      <c r="D49" s="281"/>
      <c r="E49" s="281"/>
      <c r="F49" s="281"/>
      <c r="G49" s="281"/>
      <c r="H49" s="281"/>
      <c r="I49" s="268"/>
      <c r="J49" s="224" t="str">
        <f>VLOOKUP(A49,MATERIALES!A5:D372,2,FALSE)</f>
        <v>kg</v>
      </c>
      <c r="K49" s="282">
        <v>0.36</v>
      </c>
      <c r="L49" s="267"/>
      <c r="M49" s="402">
        <f>VLOOKUP(A49,MATERIALES!A6:D396,4,FALSE)</f>
        <v>3956.2059387343256</v>
      </c>
      <c r="N49" s="272">
        <f>K49*M49</f>
        <v>1424.2341379443571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1496.9790844840265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3" t="s">
        <v>963</v>
      </c>
      <c r="C68" s="854"/>
      <c r="D68" s="854"/>
      <c r="E68" s="854"/>
      <c r="F68" s="854"/>
      <c r="G68" s="854"/>
      <c r="H68" s="854"/>
      <c r="I68" s="73" t="s">
        <v>964</v>
      </c>
      <c r="J68" s="75" t="s">
        <v>1410</v>
      </c>
      <c r="K68" s="74" t="s">
        <v>966</v>
      </c>
      <c r="L68" s="855" t="s">
        <v>950</v>
      </c>
      <c r="M68" s="856"/>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4"/>
      <c r="C74" s="815"/>
      <c r="D74" s="815"/>
      <c r="E74" s="815"/>
      <c r="F74" s="815"/>
      <c r="G74" s="815"/>
      <c r="H74" s="815"/>
      <c r="I74" s="126"/>
      <c r="J74" s="126"/>
      <c r="K74" s="126"/>
      <c r="L74" s="915"/>
      <c r="M74" s="915"/>
      <c r="N74" s="45"/>
    </row>
    <row r="75" spans="2:15" ht="15.75" thickBot="1">
      <c r="B75" s="827" t="s">
        <v>953</v>
      </c>
      <c r="C75" s="828"/>
      <c r="D75" s="828"/>
      <c r="E75" s="828"/>
      <c r="F75" s="828"/>
      <c r="G75" s="828"/>
      <c r="H75" s="828"/>
      <c r="I75" s="834"/>
      <c r="J75" s="834"/>
      <c r="K75" s="834"/>
      <c r="L75" s="834"/>
      <c r="M75" s="835"/>
      <c r="N75" s="301"/>
    </row>
    <row r="76" spans="2:15" ht="15.75" thickBot="1">
      <c r="B76" s="33"/>
      <c r="C76" s="34"/>
      <c r="D76" s="34"/>
      <c r="E76" s="34"/>
      <c r="F76" s="34"/>
      <c r="G76" s="34"/>
      <c r="H76" s="34"/>
      <c r="I76" s="34"/>
      <c r="J76" s="34"/>
      <c r="K76" s="34"/>
      <c r="L76" s="34"/>
      <c r="M76" s="34"/>
      <c r="N76" s="35"/>
    </row>
    <row r="77" spans="2:15" ht="15.75" thickBot="1">
      <c r="B77" s="827" t="s">
        <v>967</v>
      </c>
      <c r="C77" s="828"/>
      <c r="D77" s="828"/>
      <c r="E77" s="828"/>
      <c r="F77" s="828"/>
      <c r="G77" s="828"/>
      <c r="H77" s="828"/>
      <c r="I77" s="828"/>
      <c r="J77" s="828"/>
      <c r="K77" s="828"/>
      <c r="L77" s="828"/>
      <c r="M77" s="829"/>
      <c r="N77" s="99">
        <f>N43+N53+N64+N75</f>
        <v>1496.9790844840265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299.39581689680534</v>
      </c>
      <c r="M82" s="862"/>
      <c r="N82" s="51"/>
    </row>
    <row r="83" spans="1:14">
      <c r="B83" s="89" t="s">
        <v>973</v>
      </c>
      <c r="C83" s="90"/>
      <c r="D83" s="90"/>
      <c r="E83" s="90"/>
      <c r="F83" s="90"/>
      <c r="G83" s="90"/>
      <c r="H83" s="90"/>
      <c r="I83" s="87"/>
      <c r="J83" s="88"/>
      <c r="K83" s="304">
        <v>0.05</v>
      </c>
      <c r="L83" s="861">
        <f>N77*K83</f>
        <v>74.848954224201336</v>
      </c>
      <c r="M83" s="862"/>
      <c r="N83" s="51"/>
    </row>
    <row r="84" spans="1:14" ht="15.75" thickBot="1">
      <c r="B84" s="91" t="s">
        <v>974</v>
      </c>
      <c r="C84" s="92"/>
      <c r="D84" s="92"/>
      <c r="E84" s="92"/>
      <c r="F84" s="92"/>
      <c r="G84" s="92"/>
      <c r="H84" s="92"/>
      <c r="I84" s="93"/>
      <c r="J84" s="94"/>
      <c r="K84" s="305">
        <v>0.05</v>
      </c>
      <c r="L84" s="863">
        <f>N77*K84</f>
        <v>74.848954224201336</v>
      </c>
      <c r="M84" s="864"/>
      <c r="N84" s="51"/>
    </row>
    <row r="85" spans="1:14" ht="15.75" thickBot="1">
      <c r="B85" s="827" t="s">
        <v>953</v>
      </c>
      <c r="C85" s="828"/>
      <c r="D85" s="828"/>
      <c r="E85" s="828"/>
      <c r="F85" s="828"/>
      <c r="G85" s="828"/>
      <c r="H85" s="828"/>
      <c r="I85" s="828"/>
      <c r="J85" s="828"/>
      <c r="K85" s="828"/>
      <c r="L85" s="828"/>
      <c r="M85" s="829"/>
      <c r="N85" s="52">
        <f>L82+L83+L84</f>
        <v>449.09372534520804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1946.0728098292345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45</v>
      </c>
      <c r="N37" s="272">
        <f>K37/M37</f>
        <v>4394.3711951180039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8815.8998808770266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519</v>
      </c>
      <c r="B48" s="43" t="str">
        <f>VLOOKUP(A48,MATERIALES!A4:D372,3,FALSE)</f>
        <v xml:space="preserve">Material  de afirmado de la Zona </v>
      </c>
      <c r="C48" s="281"/>
      <c r="D48" s="281"/>
      <c r="E48" s="281"/>
      <c r="F48" s="281"/>
      <c r="G48" s="281"/>
      <c r="H48" s="281"/>
      <c r="I48" s="268"/>
      <c r="J48" s="224" t="str">
        <f>VLOOKUP(A48,MATERIALES!A4:D372,2,FALSE)</f>
        <v>m3</v>
      </c>
      <c r="K48" s="282">
        <v>1.25</v>
      </c>
      <c r="L48" s="267"/>
      <c r="M48" s="402">
        <f>VLOOKUP(A48,MATERIALES!A4:D394,4,FALSE)</f>
        <v>23254.880679196765</v>
      </c>
      <c r="N48" s="272">
        <f>K48*M48</f>
        <v>29068.600848995957</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VLOOKUP(A49,MATERIALES!A5:D395,4,FALSE)</f>
        <v>72.744946539669343</v>
      </c>
      <c r="N49" s="272">
        <f>K49*M49</f>
        <v>1818.6236634917336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30887.22451248769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31">
        <f>VLOOKUP(A59,TRANSPORTE!A5:D123,4,FALSE)</f>
        <v>1151.5493309248213</v>
      </c>
      <c r="M59" s="832"/>
      <c r="N59" s="287">
        <f>K59*L59</f>
        <v>1439.4366636560267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1439.4366636560267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41786.636705949662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8357.3273411899336</v>
      </c>
      <c r="M83" s="862"/>
      <c r="N83" s="51"/>
    </row>
    <row r="84" spans="1:14">
      <c r="B84" s="89" t="s">
        <v>973</v>
      </c>
      <c r="C84" s="90"/>
      <c r="D84" s="90"/>
      <c r="E84" s="90"/>
      <c r="F84" s="90"/>
      <c r="G84" s="90"/>
      <c r="H84" s="90"/>
      <c r="I84" s="87"/>
      <c r="J84" s="88"/>
      <c r="K84" s="304">
        <v>0.05</v>
      </c>
      <c r="L84" s="861">
        <f>N78*K84</f>
        <v>2089.3318352974834</v>
      </c>
      <c r="M84" s="862"/>
      <c r="N84" s="51"/>
    </row>
    <row r="85" spans="1:14" ht="15.75" thickBot="1">
      <c r="B85" s="91" t="s">
        <v>974</v>
      </c>
      <c r="C85" s="92"/>
      <c r="D85" s="92"/>
      <c r="E85" s="92"/>
      <c r="F85" s="92"/>
      <c r="G85" s="92"/>
      <c r="H85" s="92"/>
      <c r="I85" s="93"/>
      <c r="J85" s="94"/>
      <c r="K85" s="305">
        <v>0.05</v>
      </c>
      <c r="L85" s="863">
        <f>N78*K85</f>
        <v>2089.3318352974834</v>
      </c>
      <c r="M85" s="864"/>
      <c r="N85" s="51"/>
    </row>
    <row r="86" spans="1:14" ht="15.75" thickBot="1">
      <c r="B86" s="827" t="s">
        <v>953</v>
      </c>
      <c r="C86" s="828"/>
      <c r="D86" s="828"/>
      <c r="E86" s="828"/>
      <c r="F86" s="828"/>
      <c r="G86" s="828"/>
      <c r="H86" s="828"/>
      <c r="I86" s="828"/>
      <c r="J86" s="828"/>
      <c r="K86" s="828"/>
      <c r="L86" s="828"/>
      <c r="M86" s="829"/>
      <c r="N86" s="52">
        <f>L83+L84+L85</f>
        <v>12535.991011784901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54322.627717734562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45</v>
      </c>
      <c r="N37" s="272">
        <f>K37/M37</f>
        <v>4394.3711951180039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8815.8998808770266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VLOOKUP(A48,MATERIALES!A4:D394,4,FALSE)</f>
        <v>28582.924412330896</v>
      </c>
      <c r="N48" s="272">
        <f>K48*M48</f>
        <v>37157.801736030167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38903.680452982233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49860.67011299044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9972.1340225980894</v>
      </c>
      <c r="M83" s="862"/>
      <c r="N83" s="51"/>
    </row>
    <row r="84" spans="1:14">
      <c r="B84" s="89" t="s">
        <v>973</v>
      </c>
      <c r="C84" s="90"/>
      <c r="D84" s="90"/>
      <c r="E84" s="90"/>
      <c r="F84" s="90"/>
      <c r="G84" s="90"/>
      <c r="H84" s="90"/>
      <c r="I84" s="87"/>
      <c r="J84" s="88"/>
      <c r="K84" s="304">
        <v>0.05</v>
      </c>
      <c r="L84" s="861">
        <f>N78*K84</f>
        <v>2493.0335056495223</v>
      </c>
      <c r="M84" s="862"/>
      <c r="N84" s="51"/>
    </row>
    <row r="85" spans="1:14" ht="15.75" thickBot="1">
      <c r="B85" s="91" t="s">
        <v>974</v>
      </c>
      <c r="C85" s="92"/>
      <c r="D85" s="92"/>
      <c r="E85" s="92"/>
      <c r="F85" s="92"/>
      <c r="G85" s="92"/>
      <c r="H85" s="92"/>
      <c r="I85" s="93"/>
      <c r="J85" s="94"/>
      <c r="K85" s="305">
        <v>0.05</v>
      </c>
      <c r="L85" s="863">
        <f>N78*K85</f>
        <v>2493.0335056495223</v>
      </c>
      <c r="M85" s="864"/>
      <c r="N85" s="51"/>
    </row>
    <row r="86" spans="1:14" ht="15.75" thickBot="1">
      <c r="B86" s="827" t="s">
        <v>953</v>
      </c>
      <c r="C86" s="828"/>
      <c r="D86" s="828"/>
      <c r="E86" s="828"/>
      <c r="F86" s="828"/>
      <c r="G86" s="828"/>
      <c r="H86" s="828"/>
      <c r="I86" s="828"/>
      <c r="J86" s="828"/>
      <c r="K86" s="828"/>
      <c r="L86" s="828"/>
      <c r="M86" s="829"/>
      <c r="N86" s="52">
        <f>L83+L84+L85</f>
        <v>14958.201033897134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64818.87114688757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45</v>
      </c>
      <c r="N37" s="272">
        <f>K37/M37</f>
        <v>4394.3711951180039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8815.8998808770266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VLOOKUP(A48,MATERIALES!A4:D394,4,FALSE)</f>
        <v>37097.684429184003</v>
      </c>
      <c r="N48" s="272">
        <f>K48*M48</f>
        <v>48226.989757939205</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49972.868474891271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60929.858134899478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12185.971626979896</v>
      </c>
      <c r="M83" s="862"/>
      <c r="N83" s="51"/>
    </row>
    <row r="84" spans="1:14">
      <c r="B84" s="89" t="s">
        <v>973</v>
      </c>
      <c r="C84" s="90"/>
      <c r="D84" s="90"/>
      <c r="E84" s="90"/>
      <c r="F84" s="90"/>
      <c r="G84" s="90"/>
      <c r="H84" s="90"/>
      <c r="I84" s="87"/>
      <c r="J84" s="88"/>
      <c r="K84" s="304">
        <v>0.05</v>
      </c>
      <c r="L84" s="861">
        <f>N78*K84</f>
        <v>3046.4929067449739</v>
      </c>
      <c r="M84" s="862"/>
      <c r="N84" s="51"/>
    </row>
    <row r="85" spans="1:14" ht="15.75" thickBot="1">
      <c r="B85" s="91" t="s">
        <v>974</v>
      </c>
      <c r="C85" s="92"/>
      <c r="D85" s="92"/>
      <c r="E85" s="92"/>
      <c r="F85" s="92"/>
      <c r="G85" s="92"/>
      <c r="H85" s="92"/>
      <c r="I85" s="93"/>
      <c r="J85" s="94"/>
      <c r="K85" s="305">
        <v>0.05</v>
      </c>
      <c r="L85" s="863">
        <f>N78*K85</f>
        <v>3046.4929067449739</v>
      </c>
      <c r="M85" s="864"/>
      <c r="N85" s="51"/>
    </row>
    <row r="86" spans="1:14" ht="15.75" thickBot="1">
      <c r="B86" s="827" t="s">
        <v>953</v>
      </c>
      <c r="C86" s="828"/>
      <c r="D86" s="828"/>
      <c r="E86" s="828"/>
      <c r="F86" s="828"/>
      <c r="G86" s="828"/>
      <c r="H86" s="828"/>
      <c r="I86" s="828"/>
      <c r="J86" s="828"/>
      <c r="K86" s="828"/>
      <c r="L86" s="828"/>
      <c r="M86" s="829"/>
      <c r="N86" s="52">
        <f>L83+L84+L85</f>
        <v>18278.957440469843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79208.815575369314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45</v>
      </c>
      <c r="N37" s="272">
        <f>K37/M37</f>
        <v>4394.3711951180039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8815.8998808770266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VLOOKUP(A48,MATERIALES!A4:D394,4,FALSE)</f>
        <v>40802.080937588704</v>
      </c>
      <c r="N48" s="272">
        <f>K48*M48</f>
        <v>53042.705218865318</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54788.583935817383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65745.573595825583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13149.114719165118</v>
      </c>
      <c r="M83" s="862"/>
      <c r="N83" s="51"/>
    </row>
    <row r="84" spans="1:14">
      <c r="B84" s="89" t="s">
        <v>973</v>
      </c>
      <c r="C84" s="90"/>
      <c r="D84" s="90"/>
      <c r="E84" s="90"/>
      <c r="F84" s="90"/>
      <c r="G84" s="90"/>
      <c r="H84" s="90"/>
      <c r="I84" s="87"/>
      <c r="J84" s="88"/>
      <c r="K84" s="304">
        <v>0.05</v>
      </c>
      <c r="L84" s="861">
        <f>N78*K84</f>
        <v>3287.2786797912795</v>
      </c>
      <c r="M84" s="862"/>
      <c r="N84" s="51"/>
    </row>
    <row r="85" spans="1:14" ht="15.75" thickBot="1">
      <c r="B85" s="91" t="s">
        <v>974</v>
      </c>
      <c r="C85" s="92"/>
      <c r="D85" s="92"/>
      <c r="E85" s="92"/>
      <c r="F85" s="92"/>
      <c r="G85" s="92"/>
      <c r="H85" s="92"/>
      <c r="I85" s="93"/>
      <c r="J85" s="94"/>
      <c r="K85" s="305">
        <v>0.05</v>
      </c>
      <c r="L85" s="863">
        <f>N78*K85</f>
        <v>3287.2786797912795</v>
      </c>
      <c r="M85" s="864"/>
      <c r="N85" s="51"/>
    </row>
    <row r="86" spans="1:14" ht="15.75" thickBot="1">
      <c r="B86" s="827" t="s">
        <v>953</v>
      </c>
      <c r="C86" s="828"/>
      <c r="D86" s="828"/>
      <c r="E86" s="828"/>
      <c r="F86" s="828"/>
      <c r="G86" s="828"/>
      <c r="H86" s="828"/>
      <c r="I86" s="828"/>
      <c r="J86" s="828"/>
      <c r="K86" s="828"/>
      <c r="L86" s="828"/>
      <c r="M86" s="829"/>
      <c r="N86" s="52">
        <f>L83+L84+L85</f>
        <v>19723.672078747673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85469.245674573263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271">
        <v>2.5</v>
      </c>
      <c r="N36" s="272">
        <f>K36/M36</f>
        <v>5151.4058696434031</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403"/>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6044.0264286794227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VLOOKUP(A48,MATERIALES!A4:D394,4,FALSE)</f>
        <v>28582.924412330896</v>
      </c>
      <c r="N48" s="272">
        <f>K48*M48</f>
        <v>37157.801736030167</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38903.680452982233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64297.132192584315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12859.426438516864</v>
      </c>
      <c r="M83" s="862"/>
      <c r="N83" s="51"/>
    </row>
    <row r="84" spans="1:14">
      <c r="B84" s="89" t="s">
        <v>973</v>
      </c>
      <c r="C84" s="90"/>
      <c r="D84" s="90"/>
      <c r="E84" s="90"/>
      <c r="F84" s="90"/>
      <c r="G84" s="90"/>
      <c r="H84" s="90"/>
      <c r="I84" s="87"/>
      <c r="J84" s="88"/>
      <c r="K84" s="304">
        <v>0.05</v>
      </c>
      <c r="L84" s="861">
        <f>N78*K84</f>
        <v>3214.8566096292161</v>
      </c>
      <c r="M84" s="862"/>
      <c r="N84" s="51"/>
    </row>
    <row r="85" spans="1:14" ht="15.75" thickBot="1">
      <c r="B85" s="91" t="s">
        <v>974</v>
      </c>
      <c r="C85" s="92"/>
      <c r="D85" s="92"/>
      <c r="E85" s="92"/>
      <c r="F85" s="92"/>
      <c r="G85" s="92"/>
      <c r="H85" s="92"/>
      <c r="I85" s="93"/>
      <c r="J85" s="94"/>
      <c r="K85" s="305">
        <v>0.05</v>
      </c>
      <c r="L85" s="863">
        <f>N78*K85</f>
        <v>3214.8566096292161</v>
      </c>
      <c r="M85" s="864"/>
      <c r="N85" s="51"/>
    </row>
    <row r="86" spans="1:14" ht="15.75" thickBot="1">
      <c r="B86" s="827" t="s">
        <v>953</v>
      </c>
      <c r="C86" s="828"/>
      <c r="D86" s="828"/>
      <c r="E86" s="828"/>
      <c r="F86" s="828"/>
      <c r="G86" s="828"/>
      <c r="H86" s="828"/>
      <c r="I86" s="828"/>
      <c r="J86" s="828"/>
      <c r="K86" s="828"/>
      <c r="L86" s="828"/>
      <c r="M86" s="829"/>
      <c r="N86" s="52">
        <f>L83+L84+L85</f>
        <v>19289.139657775297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83586.271850359612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271">
        <v>2.5</v>
      </c>
      <c r="N36" s="272">
        <f>K36/M36</f>
        <v>5151.4058696434031</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6044.0264286794227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VLOOKUP(A48,MATERIALES!A4:D394,4,FALSE)</f>
        <v>37097.684429184003</v>
      </c>
      <c r="N48" s="272">
        <f>K48*M48</f>
        <v>48226.989757939205</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49972.868474891271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75366.320214493346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15073.264042898671</v>
      </c>
      <c r="M83" s="862"/>
      <c r="N83" s="51"/>
    </row>
    <row r="84" spans="1:14">
      <c r="B84" s="89" t="s">
        <v>973</v>
      </c>
      <c r="C84" s="90"/>
      <c r="D84" s="90"/>
      <c r="E84" s="90"/>
      <c r="F84" s="90"/>
      <c r="G84" s="90"/>
      <c r="H84" s="90"/>
      <c r="I84" s="87"/>
      <c r="J84" s="88"/>
      <c r="K84" s="304">
        <v>0.05</v>
      </c>
      <c r="L84" s="861">
        <f>N78*K84</f>
        <v>3768.3160107246676</v>
      </c>
      <c r="M84" s="862"/>
      <c r="N84" s="51"/>
    </row>
    <row r="85" spans="1:14" ht="15.75" thickBot="1">
      <c r="B85" s="91" t="s">
        <v>974</v>
      </c>
      <c r="C85" s="92"/>
      <c r="D85" s="92"/>
      <c r="E85" s="92"/>
      <c r="F85" s="92"/>
      <c r="G85" s="92"/>
      <c r="H85" s="92"/>
      <c r="I85" s="93"/>
      <c r="J85" s="94"/>
      <c r="K85" s="305">
        <v>0.05</v>
      </c>
      <c r="L85" s="863">
        <f>N78*K85</f>
        <v>3768.3160107246676</v>
      </c>
      <c r="M85" s="864"/>
      <c r="N85" s="51"/>
    </row>
    <row r="86" spans="1:14" ht="15.75" thickBot="1">
      <c r="B86" s="827" t="s">
        <v>953</v>
      </c>
      <c r="C86" s="828"/>
      <c r="D86" s="828"/>
      <c r="E86" s="828"/>
      <c r="F86" s="828"/>
      <c r="G86" s="828"/>
      <c r="H86" s="828"/>
      <c r="I86" s="828"/>
      <c r="J86" s="828"/>
      <c r="K86" s="828"/>
      <c r="L86" s="828"/>
      <c r="M86" s="829"/>
      <c r="N86" s="52">
        <f>L83+L84+L85</f>
        <v>22609.896064348002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97976.216278841341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271">
        <v>2.5</v>
      </c>
      <c r="N36" s="272">
        <f>K36/M36</f>
        <v>5151.4058696434031</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6044.0264286794227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VLOOKUP(A48,MATERIALES!A4:D394,4,FALSE)</f>
        <v>40802.080937588704</v>
      </c>
      <c r="N48" s="272">
        <f>K48*M48</f>
        <v>53042.705218865318</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54788.583935817383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80182.035675419465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16036.407135083893</v>
      </c>
      <c r="M83" s="862"/>
      <c r="N83" s="51"/>
    </row>
    <row r="84" spans="1:14">
      <c r="B84" s="89" t="s">
        <v>973</v>
      </c>
      <c r="C84" s="90"/>
      <c r="D84" s="90"/>
      <c r="E84" s="90"/>
      <c r="F84" s="90"/>
      <c r="G84" s="90"/>
      <c r="H84" s="90"/>
      <c r="I84" s="87"/>
      <c r="J84" s="88"/>
      <c r="K84" s="304">
        <v>0.05</v>
      </c>
      <c r="L84" s="861">
        <f>N78*K84</f>
        <v>4009.1017837709733</v>
      </c>
      <c r="M84" s="862"/>
      <c r="N84" s="51"/>
    </row>
    <row r="85" spans="1:14" ht="15.75" thickBot="1">
      <c r="B85" s="91" t="s">
        <v>974</v>
      </c>
      <c r="C85" s="92"/>
      <c r="D85" s="92"/>
      <c r="E85" s="92"/>
      <c r="F85" s="92"/>
      <c r="G85" s="92"/>
      <c r="H85" s="92"/>
      <c r="I85" s="93"/>
      <c r="J85" s="94"/>
      <c r="K85" s="305">
        <v>0.05</v>
      </c>
      <c r="L85" s="863">
        <f>N78*K85</f>
        <v>4009.1017837709733</v>
      </c>
      <c r="M85" s="864"/>
      <c r="N85" s="51"/>
    </row>
    <row r="86" spans="1:14" ht="15.75" thickBot="1">
      <c r="B86" s="827" t="s">
        <v>953</v>
      </c>
      <c r="C86" s="828"/>
      <c r="D86" s="828"/>
      <c r="E86" s="828"/>
      <c r="F86" s="828"/>
      <c r="G86" s="828"/>
      <c r="H86" s="828"/>
      <c r="I86" s="828"/>
      <c r="J86" s="828"/>
      <c r="K86" s="828"/>
      <c r="L86" s="828"/>
      <c r="M86" s="829"/>
      <c r="N86" s="52">
        <f>L83+L84+L85</f>
        <v>24054.61070262584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104236.64637804531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45</v>
      </c>
      <c r="N37" s="272">
        <f>K37/M37</f>
        <v>4394.3711951180039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8815.8998808770266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57570.350691494328</v>
      </c>
      <c r="N48" s="272">
        <f>K48*M48</f>
        <v>74841.45589894263</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76587.334615894695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87544.324275902894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17508.864855180578</v>
      </c>
      <c r="M83" s="862"/>
      <c r="N83" s="51"/>
    </row>
    <row r="84" spans="1:14">
      <c r="B84" s="89" t="s">
        <v>973</v>
      </c>
      <c r="C84" s="90"/>
      <c r="D84" s="90"/>
      <c r="E84" s="90"/>
      <c r="F84" s="90"/>
      <c r="G84" s="90"/>
      <c r="H84" s="90"/>
      <c r="I84" s="87"/>
      <c r="J84" s="88"/>
      <c r="K84" s="304">
        <v>0.05</v>
      </c>
      <c r="L84" s="861">
        <f>N78*K84</f>
        <v>4377.2162137951445</v>
      </c>
      <c r="M84" s="862"/>
      <c r="N84" s="51"/>
    </row>
    <row r="85" spans="1:14" ht="15.75" thickBot="1">
      <c r="B85" s="91" t="s">
        <v>974</v>
      </c>
      <c r="C85" s="92"/>
      <c r="D85" s="92"/>
      <c r="E85" s="92"/>
      <c r="F85" s="92"/>
      <c r="G85" s="92"/>
      <c r="H85" s="92"/>
      <c r="I85" s="93"/>
      <c r="J85" s="94"/>
      <c r="K85" s="305">
        <v>0.05</v>
      </c>
      <c r="L85" s="863">
        <f>N78*K85</f>
        <v>4377.2162137951445</v>
      </c>
      <c r="M85" s="864"/>
      <c r="N85" s="51"/>
    </row>
    <row r="86" spans="1:14" ht="15.75" thickBot="1">
      <c r="B86" s="827" t="s">
        <v>953</v>
      </c>
      <c r="C86" s="828"/>
      <c r="D86" s="828"/>
      <c r="E86" s="828"/>
      <c r="F86" s="828"/>
      <c r="G86" s="828"/>
      <c r="H86" s="828"/>
      <c r="I86" s="828"/>
      <c r="J86" s="828"/>
      <c r="K86" s="828"/>
      <c r="L86" s="828"/>
      <c r="M86" s="829"/>
      <c r="N86" s="52">
        <f>L83+L84+L85</f>
        <v>26263.297282770869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113807.62155867377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45</v>
      </c>
      <c r="N37" s="272">
        <f>K37/M37</f>
        <v>4394.3711951180039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8815.8998808770266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75324.482343966039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86281.472003974239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17256.29440079485</v>
      </c>
      <c r="M83" s="862"/>
      <c r="N83" s="51"/>
    </row>
    <row r="84" spans="1:14">
      <c r="B84" s="89" t="s">
        <v>973</v>
      </c>
      <c r="C84" s="90"/>
      <c r="D84" s="90"/>
      <c r="E84" s="90"/>
      <c r="F84" s="90"/>
      <c r="G84" s="90"/>
      <c r="H84" s="90"/>
      <c r="I84" s="87"/>
      <c r="J84" s="88"/>
      <c r="K84" s="304">
        <v>0.05</v>
      </c>
      <c r="L84" s="861">
        <f>N78*K84</f>
        <v>4314.0736001987125</v>
      </c>
      <c r="M84" s="862"/>
      <c r="N84" s="51"/>
    </row>
    <row r="85" spans="1:14" ht="15.75" thickBot="1">
      <c r="B85" s="91" t="s">
        <v>974</v>
      </c>
      <c r="C85" s="92"/>
      <c r="D85" s="92"/>
      <c r="E85" s="92"/>
      <c r="F85" s="92"/>
      <c r="G85" s="92"/>
      <c r="H85" s="92"/>
      <c r="I85" s="93"/>
      <c r="J85" s="94"/>
      <c r="K85" s="305">
        <v>0.05</v>
      </c>
      <c r="L85" s="863">
        <f>N78*K85</f>
        <v>4314.0736001987125</v>
      </c>
      <c r="M85" s="864"/>
      <c r="N85" s="51"/>
    </row>
    <row r="86" spans="1:14" ht="15.75" thickBot="1">
      <c r="B86" s="827" t="s">
        <v>953</v>
      </c>
      <c r="C86" s="828"/>
      <c r="D86" s="828"/>
      <c r="E86" s="828"/>
      <c r="F86" s="828"/>
      <c r="G86" s="828"/>
      <c r="H86" s="828"/>
      <c r="I86" s="828"/>
      <c r="J86" s="828"/>
      <c r="K86" s="828"/>
      <c r="L86" s="828"/>
      <c r="M86" s="829"/>
      <c r="N86" s="52">
        <f>L83+L84+L85</f>
        <v>25884.441601192277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112165.91360516651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197746.70378031017</v>
      </c>
      <c r="L37" s="270"/>
      <c r="M37" s="271">
        <v>45</v>
      </c>
      <c r="N37" s="272">
        <f>K37/M37</f>
        <v>4394.3711951180039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8815.8998808770266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75324.482343966039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86281.472003974239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17256.29440079485</v>
      </c>
      <c r="M83" s="862"/>
      <c r="N83" s="51"/>
    </row>
    <row r="84" spans="1:14">
      <c r="B84" s="89" t="s">
        <v>973</v>
      </c>
      <c r="C84" s="90"/>
      <c r="D84" s="90"/>
      <c r="E84" s="90"/>
      <c r="F84" s="90"/>
      <c r="G84" s="90"/>
      <c r="H84" s="90"/>
      <c r="I84" s="87"/>
      <c r="J84" s="88"/>
      <c r="K84" s="304">
        <v>0.05</v>
      </c>
      <c r="L84" s="861">
        <f>N78*K84</f>
        <v>4314.0736001987125</v>
      </c>
      <c r="M84" s="862"/>
      <c r="N84" s="51"/>
    </row>
    <row r="85" spans="1:14" ht="15.75" thickBot="1">
      <c r="B85" s="91" t="s">
        <v>974</v>
      </c>
      <c r="C85" s="92"/>
      <c r="D85" s="92"/>
      <c r="E85" s="92"/>
      <c r="F85" s="92"/>
      <c r="G85" s="92"/>
      <c r="H85" s="92"/>
      <c r="I85" s="93"/>
      <c r="J85" s="94"/>
      <c r="K85" s="305">
        <v>0.05</v>
      </c>
      <c r="L85" s="863">
        <f>N78*K85</f>
        <v>4314.0736001987125</v>
      </c>
      <c r="M85" s="864"/>
      <c r="N85" s="51"/>
    </row>
    <row r="86" spans="1:14" ht="15.75" thickBot="1">
      <c r="B86" s="827" t="s">
        <v>953</v>
      </c>
      <c r="C86" s="828"/>
      <c r="D86" s="828"/>
      <c r="E86" s="828"/>
      <c r="F86" s="828"/>
      <c r="G86" s="828"/>
      <c r="H86" s="828"/>
      <c r="I86" s="828"/>
      <c r="J86" s="828"/>
      <c r="K86" s="828"/>
      <c r="L86" s="828"/>
      <c r="M86" s="829"/>
      <c r="N86" s="52">
        <f>L83+L84+L85</f>
        <v>25884.441601192277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112165.91360516651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271">
        <v>2.5</v>
      </c>
      <c r="N36" s="272">
        <f>K36/M36</f>
        <v>5151.4058696434031</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6044.0264286794227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57570.350691494328</v>
      </c>
      <c r="N48" s="272">
        <f>K48*M48</f>
        <v>74841.45589894263</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76587.334615894695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101980.78635549679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20396.157271099361</v>
      </c>
      <c r="M83" s="862"/>
      <c r="N83" s="51"/>
    </row>
    <row r="84" spans="1:14">
      <c r="B84" s="89" t="s">
        <v>973</v>
      </c>
      <c r="C84" s="90"/>
      <c r="D84" s="90"/>
      <c r="E84" s="90"/>
      <c r="F84" s="90"/>
      <c r="G84" s="90"/>
      <c r="H84" s="90"/>
      <c r="I84" s="87"/>
      <c r="J84" s="88"/>
      <c r="K84" s="304">
        <v>0.05</v>
      </c>
      <c r="L84" s="861">
        <f>N78*K84</f>
        <v>5099.0393177748401</v>
      </c>
      <c r="M84" s="862"/>
      <c r="N84" s="51"/>
    </row>
    <row r="85" spans="1:14" ht="15.75" thickBot="1">
      <c r="B85" s="91" t="s">
        <v>974</v>
      </c>
      <c r="C85" s="92"/>
      <c r="D85" s="92"/>
      <c r="E85" s="92"/>
      <c r="F85" s="92"/>
      <c r="G85" s="92"/>
      <c r="H85" s="92"/>
      <c r="I85" s="93"/>
      <c r="J85" s="94"/>
      <c r="K85" s="305">
        <v>0.05</v>
      </c>
      <c r="L85" s="863">
        <f>N78*K85</f>
        <v>5099.0393177748401</v>
      </c>
      <c r="M85" s="864"/>
      <c r="N85" s="51"/>
    </row>
    <row r="86" spans="1:14" ht="15.75" thickBot="1">
      <c r="B86" s="827" t="s">
        <v>953</v>
      </c>
      <c r="C86" s="828"/>
      <c r="D86" s="828"/>
      <c r="E86" s="828"/>
      <c r="F86" s="828"/>
      <c r="G86" s="828"/>
      <c r="H86" s="828"/>
      <c r="I86" s="828"/>
      <c r="J86" s="828"/>
      <c r="K86" s="828"/>
      <c r="L86" s="828"/>
      <c r="M86" s="829"/>
      <c r="N86" s="52">
        <f>L83+L84+L85</f>
        <v>30594.235906649043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132575.02226214582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271">
        <v>2.5</v>
      </c>
      <c r="N36" s="272">
        <f>K36/M36</f>
        <v>5151.4058696434031</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6044.0264286794227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75324.482343966039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100717.93408356814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20143.586816713629</v>
      </c>
      <c r="M83" s="862"/>
      <c r="N83" s="51"/>
    </row>
    <row r="84" spans="1:14">
      <c r="B84" s="89" t="s">
        <v>973</v>
      </c>
      <c r="C84" s="90"/>
      <c r="D84" s="90"/>
      <c r="E84" s="90"/>
      <c r="F84" s="90"/>
      <c r="G84" s="90"/>
      <c r="H84" s="90"/>
      <c r="I84" s="87"/>
      <c r="J84" s="88"/>
      <c r="K84" s="304">
        <v>0.05</v>
      </c>
      <c r="L84" s="861">
        <f>N78*K84</f>
        <v>5035.8967041784072</v>
      </c>
      <c r="M84" s="862"/>
      <c r="N84" s="51"/>
    </row>
    <row r="85" spans="1:14" ht="15.75" thickBot="1">
      <c r="B85" s="91" t="s">
        <v>974</v>
      </c>
      <c r="C85" s="92"/>
      <c r="D85" s="92"/>
      <c r="E85" s="92"/>
      <c r="F85" s="92"/>
      <c r="G85" s="92"/>
      <c r="H85" s="92"/>
      <c r="I85" s="93"/>
      <c r="J85" s="94"/>
      <c r="K85" s="305">
        <v>0.05</v>
      </c>
      <c r="L85" s="863">
        <f>N78*K85</f>
        <v>5035.8967041784072</v>
      </c>
      <c r="M85" s="864"/>
      <c r="N85" s="51"/>
    </row>
    <row r="86" spans="1:14" ht="15.75" thickBot="1">
      <c r="B86" s="827" t="s">
        <v>953</v>
      </c>
      <c r="C86" s="828"/>
      <c r="D86" s="828"/>
      <c r="E86" s="828"/>
      <c r="F86" s="828"/>
      <c r="G86" s="828"/>
      <c r="H86" s="828"/>
      <c r="I86" s="828"/>
      <c r="J86" s="828"/>
      <c r="K86" s="828"/>
      <c r="L86" s="828"/>
      <c r="M86" s="829"/>
      <c r="N86" s="52">
        <f>L83+L84+L85</f>
        <v>30215.380225070439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130933.31430863857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271">
        <v>2.5</v>
      </c>
      <c r="N36" s="272">
        <f>K36/M36</f>
        <v>5151.4058696434031</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6044.0264286794227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VLOOKUP(A49,MATERIALES!A5:D395,4,FALSE)</f>
        <v>72.744946539669343</v>
      </c>
      <c r="N49" s="272">
        <f>K49*M49</f>
        <v>1745.8787169520642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75324.482343966039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100717.93408356814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20143.586816713629</v>
      </c>
      <c r="M83" s="862"/>
      <c r="N83" s="51"/>
    </row>
    <row r="84" spans="1:14">
      <c r="B84" s="89" t="s">
        <v>973</v>
      </c>
      <c r="C84" s="90"/>
      <c r="D84" s="90"/>
      <c r="E84" s="90"/>
      <c r="F84" s="90"/>
      <c r="G84" s="90"/>
      <c r="H84" s="90"/>
      <c r="I84" s="87"/>
      <c r="J84" s="88"/>
      <c r="K84" s="304">
        <v>0.05</v>
      </c>
      <c r="L84" s="861">
        <f>N78*K84</f>
        <v>5035.8967041784072</v>
      </c>
      <c r="M84" s="862"/>
      <c r="N84" s="51"/>
    </row>
    <row r="85" spans="1:14" ht="15.75" thickBot="1">
      <c r="B85" s="91" t="s">
        <v>974</v>
      </c>
      <c r="C85" s="92"/>
      <c r="D85" s="92"/>
      <c r="E85" s="92"/>
      <c r="F85" s="92"/>
      <c r="G85" s="92"/>
      <c r="H85" s="92"/>
      <c r="I85" s="93"/>
      <c r="J85" s="94"/>
      <c r="K85" s="305">
        <v>0.05</v>
      </c>
      <c r="L85" s="863">
        <f>N78*K85</f>
        <v>5035.8967041784072</v>
      </c>
      <c r="M85" s="864"/>
      <c r="N85" s="51"/>
    </row>
    <row r="86" spans="1:14" ht="15.75" thickBot="1">
      <c r="B86" s="827" t="s">
        <v>953</v>
      </c>
      <c r="C86" s="828"/>
      <c r="D86" s="828"/>
      <c r="E86" s="828"/>
      <c r="F86" s="828"/>
      <c r="G86" s="828"/>
      <c r="H86" s="828"/>
      <c r="I86" s="828"/>
      <c r="J86" s="828"/>
      <c r="K86" s="828"/>
      <c r="L86" s="828"/>
      <c r="M86" s="829"/>
      <c r="N86" s="52">
        <f>L83+L84+L85</f>
        <v>30215.380225070439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130933.31430863857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30</v>
      </c>
      <c r="N36" s="272">
        <f>K36/M36</f>
        <v>2989.0821779235316</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30</v>
      </c>
      <c r="N37" s="272">
        <f>K37/M37</f>
        <v>5540.5961700573871</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30</v>
      </c>
      <c r="N38" s="272">
        <f>K38/M38</f>
        <v>4275.8849917496491</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9.6611347339336664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12815.224474464501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1.25</v>
      </c>
      <c r="L48" s="267"/>
      <c r="M48" s="402">
        <f>VLOOKUP(A48,MATERIALES!A4:D394,4,FALSE)</f>
        <v>57570.350691494328</v>
      </c>
      <c r="N48" s="272">
        <f>K48*M48</f>
        <v>71962.938364367903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71962.938364367903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VLOOKUP(A59,TRANSPORTE!A5:D123,4,FALSE)</f>
        <v>1151.5493309248213</v>
      </c>
      <c r="M59" s="832"/>
      <c r="N59" s="287">
        <f>K59*L59</f>
        <v>1439.4366636560267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1439.4366636560267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966.11347339336658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87183.712975881805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17436.742595176362</v>
      </c>
      <c r="M83" s="862"/>
      <c r="N83" s="51"/>
    </row>
    <row r="84" spans="1:14">
      <c r="B84" s="89" t="s">
        <v>973</v>
      </c>
      <c r="C84" s="90"/>
      <c r="D84" s="90"/>
      <c r="E84" s="90"/>
      <c r="F84" s="90"/>
      <c r="G84" s="90"/>
      <c r="H84" s="90"/>
      <c r="I84" s="87"/>
      <c r="J84" s="88"/>
      <c r="K84" s="304">
        <v>0.05</v>
      </c>
      <c r="L84" s="861">
        <f>N78*K84</f>
        <v>4359.1856487940904</v>
      </c>
      <c r="M84" s="862"/>
      <c r="N84" s="51"/>
    </row>
    <row r="85" spans="1:14" ht="15.75" thickBot="1">
      <c r="B85" s="91" t="s">
        <v>974</v>
      </c>
      <c r="C85" s="92"/>
      <c r="D85" s="92"/>
      <c r="E85" s="92"/>
      <c r="F85" s="92"/>
      <c r="G85" s="92"/>
      <c r="H85" s="92"/>
      <c r="I85" s="93"/>
      <c r="J85" s="94"/>
      <c r="K85" s="305">
        <v>0.05</v>
      </c>
      <c r="L85" s="863">
        <f>N78*K85</f>
        <v>4359.1856487940904</v>
      </c>
      <c r="M85" s="864"/>
      <c r="N85" s="51"/>
    </row>
    <row r="86" spans="1:14" ht="15.75" thickBot="1">
      <c r="B86" s="827" t="s">
        <v>953</v>
      </c>
      <c r="C86" s="828"/>
      <c r="D86" s="828"/>
      <c r="E86" s="828"/>
      <c r="F86" s="828"/>
      <c r="G86" s="828"/>
      <c r="H86" s="828"/>
      <c r="I86" s="828"/>
      <c r="J86" s="828"/>
      <c r="K86" s="828"/>
      <c r="L86" s="828"/>
      <c r="M86" s="829"/>
      <c r="N86" s="52">
        <f>L83+L84+L85</f>
        <v>26155.113892764541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113338.82686864634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30</v>
      </c>
      <c r="N36" s="272">
        <f>K36/M36</f>
        <v>2989.0821779235316</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30</v>
      </c>
      <c r="N37" s="272">
        <f>K37/M37</f>
        <v>5540.5961700573871</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30</v>
      </c>
      <c r="N38" s="272">
        <f>K38/M38</f>
        <v>4275.8849917496491</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9.6611347339336664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12815.224474464501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VLOOKUP(A48,MATERIALES!A4:D394,4,FALSE)</f>
        <v>56598.925866933823</v>
      </c>
      <c r="N48" s="272">
        <f>K48*M48</f>
        <v>70748.657333667274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70748.657333667274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VLOOKUP(A59,TRANSPORTE!A5:D123,4,FALSE)</f>
        <v>1151.5493309248213</v>
      </c>
      <c r="M59" s="832"/>
      <c r="N59" s="287">
        <f>K59*L59</f>
        <v>1439.4366636560267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1439.4366636560267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966.11347339336658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85969.431945181175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17193.886389036237</v>
      </c>
      <c r="M83" s="862"/>
      <c r="N83" s="51"/>
    </row>
    <row r="84" spans="1:14">
      <c r="B84" s="89" t="s">
        <v>973</v>
      </c>
      <c r="C84" s="90"/>
      <c r="D84" s="90"/>
      <c r="E84" s="90"/>
      <c r="F84" s="90"/>
      <c r="G84" s="90"/>
      <c r="H84" s="90"/>
      <c r="I84" s="87"/>
      <c r="J84" s="88"/>
      <c r="K84" s="304">
        <v>0.05</v>
      </c>
      <c r="L84" s="861">
        <f>N78*K84</f>
        <v>4298.4715972590593</v>
      </c>
      <c r="M84" s="862"/>
      <c r="N84" s="51"/>
    </row>
    <row r="85" spans="1:14" ht="15.75" thickBot="1">
      <c r="B85" s="91" t="s">
        <v>974</v>
      </c>
      <c r="C85" s="92"/>
      <c r="D85" s="92"/>
      <c r="E85" s="92"/>
      <c r="F85" s="92"/>
      <c r="G85" s="92"/>
      <c r="H85" s="92"/>
      <c r="I85" s="93"/>
      <c r="J85" s="94"/>
      <c r="K85" s="305">
        <v>0.05</v>
      </c>
      <c r="L85" s="863">
        <f>N78*K85</f>
        <v>4298.4715972590593</v>
      </c>
      <c r="M85" s="864"/>
      <c r="N85" s="51"/>
    </row>
    <row r="86" spans="1:14" ht="15.75" thickBot="1">
      <c r="B86" s="827" t="s">
        <v>953</v>
      </c>
      <c r="C86" s="828"/>
      <c r="D86" s="828"/>
      <c r="E86" s="828"/>
      <c r="F86" s="828"/>
      <c r="G86" s="828"/>
      <c r="H86" s="828"/>
      <c r="I86" s="828"/>
      <c r="J86" s="828"/>
      <c r="K86" s="828"/>
      <c r="L86" s="828"/>
      <c r="M86" s="829"/>
      <c r="N86" s="52">
        <f>L83+L84+L85</f>
        <v>25790.829583554358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111760.26152873553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30</v>
      </c>
      <c r="N36" s="272">
        <f>K36/M36</f>
        <v>2989.0821779235316</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30</v>
      </c>
      <c r="N37" s="272">
        <f>K37/M37</f>
        <v>5540.5961700573871</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30</v>
      </c>
      <c r="N38" s="272">
        <f>K38/M38</f>
        <v>4275.8849917496491</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9.6611347339336664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12815.224474464501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VLOOKUP(A48,MATERIALES!A4:D394,4,FALSE)</f>
        <v>56598.925866933823</v>
      </c>
      <c r="N48" s="272">
        <f>K48*M48</f>
        <v>70748.657333667274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70748.657333667274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VLOOKUP(A59,TRANSPORTE!A5:D123,4,FALSE)</f>
        <v>1151.5493309248213</v>
      </c>
      <c r="M59" s="832"/>
      <c r="N59" s="287">
        <f>K59*L59</f>
        <v>1439.4366636560267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1439.4366636560267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966.11347339336658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85969.431945181175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17193.886389036237</v>
      </c>
      <c r="M83" s="862"/>
      <c r="N83" s="51"/>
    </row>
    <row r="84" spans="1:14">
      <c r="B84" s="89" t="s">
        <v>973</v>
      </c>
      <c r="C84" s="90"/>
      <c r="D84" s="90"/>
      <c r="E84" s="90"/>
      <c r="F84" s="90"/>
      <c r="G84" s="90"/>
      <c r="H84" s="90"/>
      <c r="I84" s="87"/>
      <c r="J84" s="88"/>
      <c r="K84" s="304">
        <v>0.05</v>
      </c>
      <c r="L84" s="861">
        <f>N78*K84</f>
        <v>4298.4715972590593</v>
      </c>
      <c r="M84" s="862"/>
      <c r="N84" s="51"/>
    </row>
    <row r="85" spans="1:14" ht="15.75" thickBot="1">
      <c r="B85" s="91" t="s">
        <v>974</v>
      </c>
      <c r="C85" s="92"/>
      <c r="D85" s="92"/>
      <c r="E85" s="92"/>
      <c r="F85" s="92"/>
      <c r="G85" s="92"/>
      <c r="H85" s="92"/>
      <c r="I85" s="93"/>
      <c r="J85" s="94"/>
      <c r="K85" s="305">
        <v>0.05</v>
      </c>
      <c r="L85" s="863">
        <f>N78*K85</f>
        <v>4298.4715972590593</v>
      </c>
      <c r="M85" s="864"/>
      <c r="N85" s="51"/>
    </row>
    <row r="86" spans="1:14" ht="15.75" thickBot="1">
      <c r="B86" s="827" t="s">
        <v>953</v>
      </c>
      <c r="C86" s="828"/>
      <c r="D86" s="828"/>
      <c r="E86" s="828"/>
      <c r="F86" s="828"/>
      <c r="G86" s="828"/>
      <c r="H86" s="828"/>
      <c r="I86" s="828"/>
      <c r="J86" s="828"/>
      <c r="K86" s="828"/>
      <c r="L86" s="828"/>
      <c r="M86" s="829"/>
      <c r="N86" s="52">
        <f>L83+L84+L85</f>
        <v>25790.829583554358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111760.26152873553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57570.350691494328</v>
      </c>
      <c r="N48" s="272">
        <f>K48*M48</f>
        <v>74841.45589894263</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492.5057744893939</v>
      </c>
      <c r="N49" s="272">
        <f>K49*M49</f>
        <v>44325.519704045451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119166.97560298808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129423.32484791653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25884.664969583308</v>
      </c>
      <c r="M83" s="862"/>
      <c r="N83" s="51"/>
    </row>
    <row r="84" spans="1:14">
      <c r="B84" s="89" t="s">
        <v>973</v>
      </c>
      <c r="C84" s="90"/>
      <c r="D84" s="90"/>
      <c r="E84" s="90"/>
      <c r="F84" s="90"/>
      <c r="G84" s="90"/>
      <c r="H84" s="90"/>
      <c r="I84" s="87"/>
      <c r="J84" s="88"/>
      <c r="K84" s="304">
        <v>0.05</v>
      </c>
      <c r="L84" s="861">
        <f>N78*K84</f>
        <v>6471.1662423958269</v>
      </c>
      <c r="M84" s="862"/>
      <c r="N84" s="51"/>
    </row>
    <row r="85" spans="1:14" ht="15.75" thickBot="1">
      <c r="B85" s="91" t="s">
        <v>974</v>
      </c>
      <c r="C85" s="92"/>
      <c r="D85" s="92"/>
      <c r="E85" s="92"/>
      <c r="F85" s="92"/>
      <c r="G85" s="92"/>
      <c r="H85" s="92"/>
      <c r="I85" s="93"/>
      <c r="J85" s="94"/>
      <c r="K85" s="305">
        <v>0.05</v>
      </c>
      <c r="L85" s="863">
        <f>N78*K85</f>
        <v>6471.1662423958269</v>
      </c>
      <c r="M85" s="864"/>
      <c r="N85" s="51"/>
    </row>
    <row r="86" spans="1:14" ht="15.75" thickBot="1">
      <c r="B86" s="827" t="s">
        <v>953</v>
      </c>
      <c r="C86" s="828"/>
      <c r="D86" s="828"/>
      <c r="E86" s="828"/>
      <c r="F86" s="828"/>
      <c r="G86" s="828"/>
      <c r="H86" s="828"/>
      <c r="I86" s="828"/>
      <c r="J86" s="828"/>
      <c r="K86" s="828"/>
      <c r="L86" s="828"/>
      <c r="M86" s="829"/>
      <c r="N86" s="52">
        <f>L83+L84+L85</f>
        <v>38826.997454374963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168250.32230229149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492.5057744893939</v>
      </c>
      <c r="N49" s="272">
        <f>K49*M49</f>
        <v>44325.519704045451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117904.12333105943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128160.47257598788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25632.094515197576</v>
      </c>
      <c r="M83" s="862"/>
      <c r="N83" s="51"/>
    </row>
    <row r="84" spans="1:14">
      <c r="B84" s="89" t="s">
        <v>973</v>
      </c>
      <c r="C84" s="90"/>
      <c r="D84" s="90"/>
      <c r="E84" s="90"/>
      <c r="F84" s="90"/>
      <c r="G84" s="90"/>
      <c r="H84" s="90"/>
      <c r="I84" s="87"/>
      <c r="J84" s="88"/>
      <c r="K84" s="304">
        <v>0.05</v>
      </c>
      <c r="L84" s="861">
        <f>N78*K84</f>
        <v>6408.0236287993939</v>
      </c>
      <c r="M84" s="862"/>
      <c r="N84" s="51"/>
    </row>
    <row r="85" spans="1:14" ht="15.75" thickBot="1">
      <c r="B85" s="91" t="s">
        <v>974</v>
      </c>
      <c r="C85" s="92"/>
      <c r="D85" s="92"/>
      <c r="E85" s="92"/>
      <c r="F85" s="92"/>
      <c r="G85" s="92"/>
      <c r="H85" s="92"/>
      <c r="I85" s="93"/>
      <c r="J85" s="94"/>
      <c r="K85" s="305">
        <v>0.05</v>
      </c>
      <c r="L85" s="863">
        <f>N78*K85</f>
        <v>6408.0236287993939</v>
      </c>
      <c r="M85" s="864"/>
      <c r="N85" s="51"/>
    </row>
    <row r="86" spans="1:14" ht="15.75" thickBot="1">
      <c r="B86" s="827" t="s">
        <v>953</v>
      </c>
      <c r="C86" s="828"/>
      <c r="D86" s="828"/>
      <c r="E86" s="828"/>
      <c r="F86" s="828"/>
      <c r="G86" s="828"/>
      <c r="H86" s="828"/>
      <c r="I86" s="828"/>
      <c r="J86" s="828"/>
      <c r="K86" s="828"/>
      <c r="L86" s="828"/>
      <c r="M86" s="829"/>
      <c r="N86" s="52">
        <f>L83+L84+L85</f>
        <v>38448.141772796364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166608.61434878423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57570.350691494328</v>
      </c>
      <c r="N48" s="272">
        <f>K48*M48</f>
        <v>74841.45589894263</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492.5057744893939</v>
      </c>
      <c r="N49" s="272">
        <f>K49*M49</f>
        <v>44325.519704045451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119166.97560298808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129423.32484791653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25884.664969583308</v>
      </c>
      <c r="M83" s="862"/>
      <c r="N83" s="51"/>
    </row>
    <row r="84" spans="1:14">
      <c r="B84" s="89" t="s">
        <v>973</v>
      </c>
      <c r="C84" s="90"/>
      <c r="D84" s="90"/>
      <c r="E84" s="90"/>
      <c r="F84" s="90"/>
      <c r="G84" s="90"/>
      <c r="H84" s="90"/>
      <c r="I84" s="87"/>
      <c r="J84" s="88"/>
      <c r="K84" s="304">
        <v>0.05</v>
      </c>
      <c r="L84" s="861">
        <f>N78*K84</f>
        <v>6471.1662423958269</v>
      </c>
      <c r="M84" s="862"/>
      <c r="N84" s="51"/>
    </row>
    <row r="85" spans="1:14" ht="15.75" thickBot="1">
      <c r="B85" s="91" t="s">
        <v>974</v>
      </c>
      <c r="C85" s="92"/>
      <c r="D85" s="92"/>
      <c r="E85" s="92"/>
      <c r="F85" s="92"/>
      <c r="G85" s="92"/>
      <c r="H85" s="92"/>
      <c r="I85" s="93"/>
      <c r="J85" s="94"/>
      <c r="K85" s="305">
        <v>0.05</v>
      </c>
      <c r="L85" s="863">
        <f>N78*K85</f>
        <v>6471.1662423958269</v>
      </c>
      <c r="M85" s="864"/>
      <c r="N85" s="51"/>
    </row>
    <row r="86" spans="1:14" ht="15.75" thickBot="1">
      <c r="B86" s="827" t="s">
        <v>953</v>
      </c>
      <c r="C86" s="828"/>
      <c r="D86" s="828"/>
      <c r="E86" s="828"/>
      <c r="F86" s="828"/>
      <c r="G86" s="828"/>
      <c r="H86" s="828"/>
      <c r="I86" s="828"/>
      <c r="J86" s="828"/>
      <c r="K86" s="828"/>
      <c r="L86" s="828"/>
      <c r="M86" s="829"/>
      <c r="N86" s="52">
        <f>L83+L84+L85</f>
        <v>38826.997454374963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168250.32230229149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492.5057744893939</v>
      </c>
      <c r="N49" s="272">
        <f>K49*M49</f>
        <v>44325.519704045451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117904.12333105943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128160.47257598788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25632.094515197576</v>
      </c>
      <c r="M83" s="862"/>
      <c r="N83" s="51"/>
    </row>
    <row r="84" spans="1:14">
      <c r="B84" s="89" t="s">
        <v>973</v>
      </c>
      <c r="C84" s="90"/>
      <c r="D84" s="90"/>
      <c r="E84" s="90"/>
      <c r="F84" s="90"/>
      <c r="G84" s="90"/>
      <c r="H84" s="90"/>
      <c r="I84" s="87"/>
      <c r="J84" s="88"/>
      <c r="K84" s="304">
        <v>0.05</v>
      </c>
      <c r="L84" s="861">
        <f>N78*K84</f>
        <v>6408.0236287993939</v>
      </c>
      <c r="M84" s="862"/>
      <c r="N84" s="51"/>
    </row>
    <row r="85" spans="1:14" ht="15.75" thickBot="1">
      <c r="B85" s="91" t="s">
        <v>974</v>
      </c>
      <c r="C85" s="92"/>
      <c r="D85" s="92"/>
      <c r="E85" s="92"/>
      <c r="F85" s="92"/>
      <c r="G85" s="92"/>
      <c r="H85" s="92"/>
      <c r="I85" s="93"/>
      <c r="J85" s="94"/>
      <c r="K85" s="305">
        <v>0.05</v>
      </c>
      <c r="L85" s="863">
        <f>N78*K85</f>
        <v>6408.0236287993939</v>
      </c>
      <c r="M85" s="864"/>
      <c r="N85" s="51"/>
    </row>
    <row r="86" spans="1:14" ht="15.75" thickBot="1">
      <c r="B86" s="827" t="s">
        <v>953</v>
      </c>
      <c r="C86" s="828"/>
      <c r="D86" s="828"/>
      <c r="E86" s="828"/>
      <c r="F86" s="828"/>
      <c r="G86" s="828"/>
      <c r="H86" s="828"/>
      <c r="I86" s="828"/>
      <c r="J86" s="828"/>
      <c r="K86" s="828"/>
      <c r="L86" s="828"/>
      <c r="M86" s="829"/>
      <c r="N86" s="52">
        <f>L83+L84+L85</f>
        <v>38448.141772796364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166608.61434878423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57570.350691494328</v>
      </c>
      <c r="N48" s="272">
        <f>K48*M48</f>
        <v>74841.45589894263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74841.45589894263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85097.805143871083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17019.561028774217</v>
      </c>
      <c r="M83" s="862"/>
      <c r="N83" s="51"/>
    </row>
    <row r="84" spans="1:14">
      <c r="B84" s="89" t="s">
        <v>973</v>
      </c>
      <c r="C84" s="90"/>
      <c r="D84" s="90"/>
      <c r="E84" s="90"/>
      <c r="F84" s="90"/>
      <c r="G84" s="90"/>
      <c r="H84" s="90"/>
      <c r="I84" s="87"/>
      <c r="J84" s="88"/>
      <c r="K84" s="304">
        <v>0.05</v>
      </c>
      <c r="L84" s="861">
        <f>N78*K84</f>
        <v>4254.8902571935541</v>
      </c>
      <c r="M84" s="862"/>
      <c r="N84" s="51"/>
    </row>
    <row r="85" spans="1:14" ht="15.75" thickBot="1">
      <c r="B85" s="91" t="s">
        <v>974</v>
      </c>
      <c r="C85" s="92"/>
      <c r="D85" s="92"/>
      <c r="E85" s="92"/>
      <c r="F85" s="92"/>
      <c r="G85" s="92"/>
      <c r="H85" s="92"/>
      <c r="I85" s="93"/>
      <c r="J85" s="94"/>
      <c r="K85" s="305">
        <v>0.05</v>
      </c>
      <c r="L85" s="863">
        <f>N78*K85</f>
        <v>4254.8902571935541</v>
      </c>
      <c r="M85" s="864"/>
      <c r="N85" s="51"/>
    </row>
    <row r="86" spans="1:14" ht="15.75" thickBot="1">
      <c r="B86" s="827" t="s">
        <v>953</v>
      </c>
      <c r="C86" s="828"/>
      <c r="D86" s="828"/>
      <c r="E86" s="828"/>
      <c r="F86" s="828"/>
      <c r="G86" s="828"/>
      <c r="H86" s="828"/>
      <c r="I86" s="828"/>
      <c r="J86" s="828"/>
      <c r="K86" s="828"/>
      <c r="L86" s="828"/>
      <c r="M86" s="829"/>
      <c r="N86" s="52">
        <f>L83+L84+L85</f>
        <v>25529.341543161325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110627.14668703241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73578.603627013974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83834.952871942427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16766.990574388485</v>
      </c>
      <c r="M83" s="862"/>
      <c r="N83" s="51"/>
    </row>
    <row r="84" spans="1:14">
      <c r="B84" s="89" t="s">
        <v>973</v>
      </c>
      <c r="C84" s="90"/>
      <c r="D84" s="90"/>
      <c r="E84" s="90"/>
      <c r="F84" s="90"/>
      <c r="G84" s="90"/>
      <c r="H84" s="90"/>
      <c r="I84" s="87"/>
      <c r="J84" s="88"/>
      <c r="K84" s="304">
        <v>0.05</v>
      </c>
      <c r="L84" s="861">
        <f>N78*K84</f>
        <v>4191.7476435971212</v>
      </c>
      <c r="M84" s="862"/>
      <c r="N84" s="51"/>
    </row>
    <row r="85" spans="1:14" ht="15.75" thickBot="1">
      <c r="B85" s="91" t="s">
        <v>974</v>
      </c>
      <c r="C85" s="92"/>
      <c r="D85" s="92"/>
      <c r="E85" s="92"/>
      <c r="F85" s="92"/>
      <c r="G85" s="92"/>
      <c r="H85" s="92"/>
      <c r="I85" s="93"/>
      <c r="J85" s="94"/>
      <c r="K85" s="305">
        <v>0.05</v>
      </c>
      <c r="L85" s="863">
        <f>N78*K85</f>
        <v>4191.7476435971212</v>
      </c>
      <c r="M85" s="864"/>
      <c r="N85" s="51"/>
    </row>
    <row r="86" spans="1:14" ht="15.75" thickBot="1">
      <c r="B86" s="827" t="s">
        <v>953</v>
      </c>
      <c r="C86" s="828"/>
      <c r="D86" s="828"/>
      <c r="E86" s="828"/>
      <c r="F86" s="828"/>
      <c r="G86" s="828"/>
      <c r="H86" s="828"/>
      <c r="I86" s="828"/>
      <c r="J86" s="828"/>
      <c r="K86" s="828"/>
      <c r="L86" s="828"/>
      <c r="M86" s="829"/>
      <c r="N86" s="52">
        <f>L83+L84+L85</f>
        <v>25150.485861582729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108985.43873352515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VLOOKUP(A48,MATERIALES!A4:D394,4,FALSE)</f>
        <v>57570.350691494328</v>
      </c>
      <c r="N48" s="272">
        <f>K48*M48</f>
        <v>74841.45589894263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74841.45589894263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85097.805143871083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17019.561028774217</v>
      </c>
      <c r="M83" s="862"/>
      <c r="N83" s="51"/>
    </row>
    <row r="84" spans="1:14">
      <c r="B84" s="89" t="s">
        <v>973</v>
      </c>
      <c r="C84" s="90"/>
      <c r="D84" s="90"/>
      <c r="E84" s="90"/>
      <c r="F84" s="90"/>
      <c r="G84" s="90"/>
      <c r="H84" s="90"/>
      <c r="I84" s="87"/>
      <c r="J84" s="88"/>
      <c r="K84" s="304">
        <v>0.05</v>
      </c>
      <c r="L84" s="861">
        <f>N78*K84</f>
        <v>4254.8902571935541</v>
      </c>
      <c r="M84" s="862"/>
      <c r="N84" s="51"/>
    </row>
    <row r="85" spans="1:14" ht="15.75" thickBot="1">
      <c r="B85" s="91" t="s">
        <v>974</v>
      </c>
      <c r="C85" s="92"/>
      <c r="D85" s="92"/>
      <c r="E85" s="92"/>
      <c r="F85" s="92"/>
      <c r="G85" s="92"/>
      <c r="H85" s="92"/>
      <c r="I85" s="93"/>
      <c r="J85" s="94"/>
      <c r="K85" s="305">
        <v>0.05</v>
      </c>
      <c r="L85" s="863">
        <f>N78*K85</f>
        <v>4254.8902571935541</v>
      </c>
      <c r="M85" s="864"/>
      <c r="N85" s="51"/>
    </row>
    <row r="86" spans="1:14" ht="15.75" thickBot="1">
      <c r="B86" s="827" t="s">
        <v>953</v>
      </c>
      <c r="C86" s="828"/>
      <c r="D86" s="828"/>
      <c r="E86" s="828"/>
      <c r="F86" s="828"/>
      <c r="G86" s="828"/>
      <c r="H86" s="828"/>
      <c r="I86" s="828"/>
      <c r="J86" s="828"/>
      <c r="K86" s="828"/>
      <c r="L86" s="828"/>
      <c r="M86" s="829"/>
      <c r="N86" s="52">
        <f>L83+L84+L85</f>
        <v>25529.341543161325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110627.14668703241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73578.603627013974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83834.952871942427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16766.990574388485</v>
      </c>
      <c r="M83" s="862"/>
      <c r="N83" s="51"/>
    </row>
    <row r="84" spans="1:14">
      <c r="B84" s="89" t="s">
        <v>973</v>
      </c>
      <c r="C84" s="90"/>
      <c r="D84" s="90"/>
      <c r="E84" s="90"/>
      <c r="F84" s="90"/>
      <c r="G84" s="90"/>
      <c r="H84" s="90"/>
      <c r="I84" s="87"/>
      <c r="J84" s="88"/>
      <c r="K84" s="304">
        <v>0.05</v>
      </c>
      <c r="L84" s="861">
        <f>N78*K84</f>
        <v>4191.7476435971212</v>
      </c>
      <c r="M84" s="862"/>
      <c r="N84" s="51"/>
    </row>
    <row r="85" spans="1:14" ht="15.75" thickBot="1">
      <c r="B85" s="91" t="s">
        <v>974</v>
      </c>
      <c r="C85" s="92"/>
      <c r="D85" s="92"/>
      <c r="E85" s="92"/>
      <c r="F85" s="92"/>
      <c r="G85" s="92"/>
      <c r="H85" s="92"/>
      <c r="I85" s="93"/>
      <c r="J85" s="94"/>
      <c r="K85" s="305">
        <v>0.05</v>
      </c>
      <c r="L85" s="863">
        <f>N78*K85</f>
        <v>4191.7476435971212</v>
      </c>
      <c r="M85" s="864"/>
      <c r="N85" s="51"/>
    </row>
    <row r="86" spans="1:14" ht="15.75" thickBot="1">
      <c r="B86" s="827" t="s">
        <v>953</v>
      </c>
      <c r="C86" s="828"/>
      <c r="D86" s="828"/>
      <c r="E86" s="828"/>
      <c r="F86" s="828"/>
      <c r="G86" s="828"/>
      <c r="H86" s="828"/>
      <c r="I86" s="828"/>
      <c r="J86" s="828"/>
      <c r="K86" s="828"/>
      <c r="L86" s="828"/>
      <c r="M86" s="829"/>
      <c r="N86" s="52">
        <f>L83+L84+L85</f>
        <v>25150.485861582729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108985.43873352515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VLOOKUP(A48,MATERIALES!A4:D394,4,FALSE)</f>
        <v>492.5057744893939</v>
      </c>
      <c r="N48" s="272">
        <f>K48*M48</f>
        <v>492.5057744893939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492.5057744893939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492.5057744893939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98.501154897878791</v>
      </c>
      <c r="M83" s="862"/>
      <c r="N83" s="51"/>
    </row>
    <row r="84" spans="1:14">
      <c r="B84" s="89" t="s">
        <v>973</v>
      </c>
      <c r="C84" s="90"/>
      <c r="D84" s="90"/>
      <c r="E84" s="90"/>
      <c r="F84" s="90"/>
      <c r="G84" s="90"/>
      <c r="H84" s="90"/>
      <c r="I84" s="87"/>
      <c r="J84" s="88"/>
      <c r="K84" s="304">
        <v>0.05</v>
      </c>
      <c r="L84" s="861">
        <f>N78*K84</f>
        <v>24.625288724469698</v>
      </c>
      <c r="M84" s="862"/>
      <c r="N84" s="51"/>
    </row>
    <row r="85" spans="1:14" ht="15.75" thickBot="1">
      <c r="B85" s="91" t="s">
        <v>974</v>
      </c>
      <c r="C85" s="92"/>
      <c r="D85" s="92"/>
      <c r="E85" s="92"/>
      <c r="F85" s="92"/>
      <c r="G85" s="92"/>
      <c r="H85" s="92"/>
      <c r="I85" s="93"/>
      <c r="J85" s="94"/>
      <c r="K85" s="305">
        <v>0.05</v>
      </c>
      <c r="L85" s="863">
        <f>N78*K85</f>
        <v>24.625288724469698</v>
      </c>
      <c r="M85" s="864"/>
      <c r="N85" s="51"/>
    </row>
    <row r="86" spans="1:14" ht="15.75" thickBot="1">
      <c r="B86" s="827" t="s">
        <v>953</v>
      </c>
      <c r="C86" s="828"/>
      <c r="D86" s="828"/>
      <c r="E86" s="828"/>
      <c r="F86" s="828"/>
      <c r="G86" s="828"/>
      <c r="H86" s="828"/>
      <c r="I86" s="828"/>
      <c r="J86" s="828"/>
      <c r="K86" s="828"/>
      <c r="L86" s="828"/>
      <c r="M86" s="829"/>
      <c r="N86" s="52">
        <f>L83+L84+L85</f>
        <v>147.75173234681819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640.25750683621209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492.5057744893939</v>
      </c>
      <c r="N49" s="272">
        <f>K49*M49</f>
        <v>44325.519704045451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117904.12333105943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128160.47257598788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25632.094515197576</v>
      </c>
      <c r="M83" s="862"/>
      <c r="N83" s="51"/>
    </row>
    <row r="84" spans="1:14">
      <c r="B84" s="89" t="s">
        <v>973</v>
      </c>
      <c r="C84" s="90"/>
      <c r="D84" s="90"/>
      <c r="E84" s="90"/>
      <c r="F84" s="90"/>
      <c r="G84" s="90"/>
      <c r="H84" s="90"/>
      <c r="I84" s="87"/>
      <c r="J84" s="88"/>
      <c r="K84" s="304">
        <v>0.05</v>
      </c>
      <c r="L84" s="861">
        <f>N78*K84</f>
        <v>6408.0236287993939</v>
      </c>
      <c r="M84" s="862"/>
      <c r="N84" s="51"/>
    </row>
    <row r="85" spans="1:14" ht="15.75" thickBot="1">
      <c r="B85" s="91" t="s">
        <v>974</v>
      </c>
      <c r="C85" s="92"/>
      <c r="D85" s="92"/>
      <c r="E85" s="92"/>
      <c r="F85" s="92"/>
      <c r="G85" s="92"/>
      <c r="H85" s="92"/>
      <c r="I85" s="93"/>
      <c r="J85" s="94"/>
      <c r="K85" s="305">
        <v>0.05</v>
      </c>
      <c r="L85" s="863">
        <f>N78*K85</f>
        <v>6408.0236287993939</v>
      </c>
      <c r="M85" s="864"/>
      <c r="N85" s="51"/>
    </row>
    <row r="86" spans="1:14" ht="15.75" thickBot="1">
      <c r="B86" s="827" t="s">
        <v>953</v>
      </c>
      <c r="C86" s="828"/>
      <c r="D86" s="828"/>
      <c r="E86" s="828"/>
      <c r="F86" s="828"/>
      <c r="G86" s="828"/>
      <c r="H86" s="828"/>
      <c r="I86" s="828"/>
      <c r="J86" s="828"/>
      <c r="K86" s="828"/>
      <c r="L86" s="828"/>
      <c r="M86" s="829"/>
      <c r="N86" s="52">
        <f>L83+L84+L85</f>
        <v>38448.141772796364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166608.61434878423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VLOOKUP(A49,MATERIALES!A5:D395,4,FALSE)</f>
        <v>492.5057744893939</v>
      </c>
      <c r="N49" s="272">
        <f>K49*M49</f>
        <v>44325.519704045451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117904.12333105943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128160.47257598788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25632.094515197576</v>
      </c>
      <c r="M83" s="862"/>
      <c r="N83" s="51"/>
    </row>
    <row r="84" spans="1:14">
      <c r="B84" s="89" t="s">
        <v>973</v>
      </c>
      <c r="C84" s="90"/>
      <c r="D84" s="90"/>
      <c r="E84" s="90"/>
      <c r="F84" s="90"/>
      <c r="G84" s="90"/>
      <c r="H84" s="90"/>
      <c r="I84" s="87"/>
      <c r="J84" s="88"/>
      <c r="K84" s="304">
        <v>0.05</v>
      </c>
      <c r="L84" s="861">
        <f>N78*K84</f>
        <v>6408.0236287993939</v>
      </c>
      <c r="M84" s="862"/>
      <c r="N84" s="51"/>
    </row>
    <row r="85" spans="1:14" ht="15.75" thickBot="1">
      <c r="B85" s="91" t="s">
        <v>974</v>
      </c>
      <c r="C85" s="92"/>
      <c r="D85" s="92"/>
      <c r="E85" s="92"/>
      <c r="F85" s="92"/>
      <c r="G85" s="92"/>
      <c r="H85" s="92"/>
      <c r="I85" s="93"/>
      <c r="J85" s="94"/>
      <c r="K85" s="305">
        <v>0.05</v>
      </c>
      <c r="L85" s="863">
        <f>N78*K85</f>
        <v>6408.0236287993939</v>
      </c>
      <c r="M85" s="864"/>
      <c r="N85" s="51"/>
    </row>
    <row r="86" spans="1:14" ht="15.75" thickBot="1">
      <c r="B86" s="827" t="s">
        <v>953</v>
      </c>
      <c r="C86" s="828"/>
      <c r="D86" s="828"/>
      <c r="E86" s="828"/>
      <c r="F86" s="828"/>
      <c r="G86" s="828"/>
      <c r="H86" s="828"/>
      <c r="I86" s="828"/>
      <c r="J86" s="828"/>
      <c r="K86" s="828"/>
      <c r="L86" s="828"/>
      <c r="M86" s="829"/>
      <c r="N86" s="52">
        <f>L83+L84+L85</f>
        <v>38448.141772796364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166608.61434878423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73578.603627013974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83834.952871942427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16766.990574388485</v>
      </c>
      <c r="M83" s="862"/>
      <c r="N83" s="51"/>
    </row>
    <row r="84" spans="1:14">
      <c r="B84" s="89" t="s">
        <v>973</v>
      </c>
      <c r="C84" s="90"/>
      <c r="D84" s="90"/>
      <c r="E84" s="90"/>
      <c r="F84" s="90"/>
      <c r="G84" s="90"/>
      <c r="H84" s="90"/>
      <c r="I84" s="87"/>
      <c r="J84" s="88"/>
      <c r="K84" s="304">
        <v>0.05</v>
      </c>
      <c r="L84" s="861">
        <f>N78*K84</f>
        <v>4191.7476435971212</v>
      </c>
      <c r="M84" s="862"/>
      <c r="N84" s="51"/>
    </row>
    <row r="85" spans="1:14" ht="15.75" thickBot="1">
      <c r="B85" s="91" t="s">
        <v>974</v>
      </c>
      <c r="C85" s="92"/>
      <c r="D85" s="92"/>
      <c r="E85" s="92"/>
      <c r="F85" s="92"/>
      <c r="G85" s="92"/>
      <c r="H85" s="92"/>
      <c r="I85" s="93"/>
      <c r="J85" s="94"/>
      <c r="K85" s="305">
        <v>0.05</v>
      </c>
      <c r="L85" s="863">
        <f>N78*K85</f>
        <v>4191.7476435971212</v>
      </c>
      <c r="M85" s="864"/>
      <c r="N85" s="51"/>
    </row>
    <row r="86" spans="1:14" ht="15.75" thickBot="1">
      <c r="B86" s="827" t="s">
        <v>953</v>
      </c>
      <c r="C86" s="828"/>
      <c r="D86" s="828"/>
      <c r="E86" s="828"/>
      <c r="F86" s="828"/>
      <c r="G86" s="828"/>
      <c r="H86" s="828"/>
      <c r="I86" s="828"/>
      <c r="J86" s="828"/>
      <c r="K86" s="828"/>
      <c r="L86" s="828"/>
      <c r="M86" s="829"/>
      <c r="N86" s="52">
        <f>L83+L84+L85</f>
        <v>25150.485861582729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108985.43873352515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45</v>
      </c>
      <c r="N36" s="272">
        <f>K36/M36</f>
        <v>1564.4979347699675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166217.88510172162</v>
      </c>
      <c r="L37" s="270"/>
      <c r="M37" s="271">
        <v>45</v>
      </c>
      <c r="N37" s="272">
        <f>K37/M37</f>
        <v>3693.7307800382582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128276.54975248947</v>
      </c>
      <c r="L38" s="270"/>
      <c r="M38" s="271">
        <v>45</v>
      </c>
      <c r="N38" s="272">
        <f>K38/M38</f>
        <v>2850.5899944997659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8115.2594657972813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VLOOKUP(A48,MATERIALES!A4:D394,4,FALSE)</f>
        <v>56598.925866933823</v>
      </c>
      <c r="N48" s="272">
        <f>K48*M48</f>
        <v>73578.603627013974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73578.603627013974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1151.5493309248213</v>
      </c>
      <c r="M59" s="832"/>
      <c r="N59" s="287">
        <f>K59*L59</f>
        <v>1497.0141302022678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83834.952871942427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16766.990574388485</v>
      </c>
      <c r="M83" s="862"/>
      <c r="N83" s="51"/>
    </row>
    <row r="84" spans="1:14">
      <c r="B84" s="89" t="s">
        <v>973</v>
      </c>
      <c r="C84" s="90"/>
      <c r="D84" s="90"/>
      <c r="E84" s="90"/>
      <c r="F84" s="90"/>
      <c r="G84" s="90"/>
      <c r="H84" s="90"/>
      <c r="I84" s="87"/>
      <c r="J84" s="88"/>
      <c r="K84" s="304">
        <v>0.05</v>
      </c>
      <c r="L84" s="861">
        <f>N78*K84</f>
        <v>4191.7476435971212</v>
      </c>
      <c r="M84" s="862"/>
      <c r="N84" s="51"/>
    </row>
    <row r="85" spans="1:14" ht="15.75" thickBot="1">
      <c r="B85" s="91" t="s">
        <v>974</v>
      </c>
      <c r="C85" s="92"/>
      <c r="D85" s="92"/>
      <c r="E85" s="92"/>
      <c r="F85" s="92"/>
      <c r="G85" s="92"/>
      <c r="H85" s="92"/>
      <c r="I85" s="93"/>
      <c r="J85" s="94"/>
      <c r="K85" s="305">
        <v>0.05</v>
      </c>
      <c r="L85" s="863">
        <f>N78*K85</f>
        <v>4191.7476435971212</v>
      </c>
      <c r="M85" s="864"/>
      <c r="N85" s="51"/>
    </row>
    <row r="86" spans="1:14" ht="15.75" thickBot="1">
      <c r="B86" s="827" t="s">
        <v>953</v>
      </c>
      <c r="C86" s="828"/>
      <c r="D86" s="828"/>
      <c r="E86" s="828"/>
      <c r="F86" s="828"/>
      <c r="G86" s="828"/>
      <c r="H86" s="828"/>
      <c r="I86" s="828"/>
      <c r="J86" s="828"/>
      <c r="K86" s="828"/>
      <c r="L86" s="828"/>
      <c r="M86" s="829"/>
      <c r="N86" s="52">
        <f>L83+L84+L85</f>
        <v>25150.485861582729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108985.43873352515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VLOOKUP(A48,MATERIALES!A4:D394,4,FALSE)</f>
        <v>492.5057744893939</v>
      </c>
      <c r="N48" s="272">
        <f>K48*M48</f>
        <v>492.5057744893939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492.5057744893939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492.5057744893939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98.501154897878791</v>
      </c>
      <c r="M83" s="862"/>
      <c r="N83" s="51"/>
    </row>
    <row r="84" spans="1:14">
      <c r="B84" s="89" t="s">
        <v>973</v>
      </c>
      <c r="C84" s="90"/>
      <c r="D84" s="90"/>
      <c r="E84" s="90"/>
      <c r="F84" s="90"/>
      <c r="G84" s="90"/>
      <c r="H84" s="90"/>
      <c r="I84" s="87"/>
      <c r="J84" s="88"/>
      <c r="K84" s="304">
        <v>0.05</v>
      </c>
      <c r="L84" s="861">
        <f>N78*K84</f>
        <v>24.625288724469698</v>
      </c>
      <c r="M84" s="862"/>
      <c r="N84" s="51"/>
    </row>
    <row r="85" spans="1:14" ht="15.75" thickBot="1">
      <c r="B85" s="91" t="s">
        <v>974</v>
      </c>
      <c r="C85" s="92"/>
      <c r="D85" s="92"/>
      <c r="E85" s="92"/>
      <c r="F85" s="92"/>
      <c r="G85" s="92"/>
      <c r="H85" s="92"/>
      <c r="I85" s="93"/>
      <c r="J85" s="94"/>
      <c r="K85" s="305">
        <v>0.05</v>
      </c>
      <c r="L85" s="863">
        <f>N78*K85</f>
        <v>24.625288724469698</v>
      </c>
      <c r="M85" s="864"/>
      <c r="N85" s="51"/>
    </row>
    <row r="86" spans="1:14" ht="15.75" thickBot="1">
      <c r="B86" s="827" t="s">
        <v>953</v>
      </c>
      <c r="C86" s="828"/>
      <c r="D86" s="828"/>
      <c r="E86" s="828"/>
      <c r="F86" s="828"/>
      <c r="G86" s="828"/>
      <c r="H86" s="828"/>
      <c r="I86" s="828"/>
      <c r="J86" s="828"/>
      <c r="K86" s="828"/>
      <c r="L86" s="828"/>
      <c r="M86" s="829"/>
      <c r="N86" s="52">
        <f>L83+L84+L85</f>
        <v>147.75173234681819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640.25750683621209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452"/>
      <c r="L30" s="838" t="s">
        <v>945</v>
      </c>
      <c r="M30" s="83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810</v>
      </c>
      <c r="B48" s="43" t="str">
        <f>VLOOKUP(A48,MATERIALES!A4:D372,3,FALSE)</f>
        <v>Cemento Asfaltico 40-50</v>
      </c>
      <c r="C48" s="281"/>
      <c r="D48" s="281"/>
      <c r="E48" s="281"/>
      <c r="F48" s="281"/>
      <c r="G48" s="281"/>
      <c r="H48" s="281"/>
      <c r="I48" s="268"/>
      <c r="J48" s="224" t="str">
        <f>VLOOKUP(A48,MATERIALES!A4:D372,2,FALSE)</f>
        <v>kg</v>
      </c>
      <c r="K48" s="282">
        <v>1</v>
      </c>
      <c r="L48" s="267"/>
      <c r="M48" s="402">
        <f>VLOOKUP(A48,MATERIALES!A4:D394,4,FALSE)</f>
        <v>1654.1081690097126</v>
      </c>
      <c r="N48" s="272">
        <f>K48*M48</f>
        <v>1654.1081690097126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1654.1081690097126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1654.1081690097126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330.82163380194254</v>
      </c>
      <c r="M83" s="862"/>
      <c r="N83" s="51"/>
    </row>
    <row r="84" spans="1:14">
      <c r="B84" s="89" t="s">
        <v>973</v>
      </c>
      <c r="C84" s="90"/>
      <c r="D84" s="90"/>
      <c r="E84" s="90"/>
      <c r="F84" s="90"/>
      <c r="G84" s="90"/>
      <c r="H84" s="90"/>
      <c r="I84" s="87"/>
      <c r="J84" s="88"/>
      <c r="K84" s="304">
        <v>0.05</v>
      </c>
      <c r="L84" s="861">
        <f>N78*K84</f>
        <v>82.705408450485635</v>
      </c>
      <c r="M84" s="862"/>
      <c r="N84" s="51"/>
    </row>
    <row r="85" spans="1:14" ht="15.75" thickBot="1">
      <c r="B85" s="91" t="s">
        <v>974</v>
      </c>
      <c r="C85" s="92"/>
      <c r="D85" s="92"/>
      <c r="E85" s="92"/>
      <c r="F85" s="92"/>
      <c r="G85" s="92"/>
      <c r="H85" s="92"/>
      <c r="I85" s="93"/>
      <c r="J85" s="94"/>
      <c r="K85" s="305">
        <v>0.05</v>
      </c>
      <c r="L85" s="863">
        <f>N78*K85</f>
        <v>82.705408450485635</v>
      </c>
      <c r="M85" s="864"/>
      <c r="N85" s="51"/>
    </row>
    <row r="86" spans="1:14" ht="15.75" thickBot="1">
      <c r="B86" s="827" t="s">
        <v>953</v>
      </c>
      <c r="C86" s="828"/>
      <c r="D86" s="828"/>
      <c r="E86" s="828"/>
      <c r="F86" s="828"/>
      <c r="G86" s="828"/>
      <c r="H86" s="828"/>
      <c r="I86" s="828"/>
      <c r="J86" s="828"/>
      <c r="K86" s="828"/>
      <c r="L86" s="828"/>
      <c r="M86" s="829"/>
      <c r="N86" s="52">
        <f>L83+L84+L85</f>
        <v>496.23245070291375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2150.3406197126264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805</v>
      </c>
      <c r="B48" s="43" t="str">
        <f>VLOOKUP(A48,MATERIALES!A4:D372,3,FALSE)</f>
        <v>Cemento Asfaltico 60-70</v>
      </c>
      <c r="C48" s="281"/>
      <c r="D48" s="281"/>
      <c r="E48" s="281"/>
      <c r="F48" s="281"/>
      <c r="G48" s="281"/>
      <c r="H48" s="281"/>
      <c r="I48" s="268"/>
      <c r="J48" s="224" t="str">
        <f>VLOOKUP(A48,MATERIALES!A4:D372,2,FALSE)</f>
        <v>kg</v>
      </c>
      <c r="K48" s="282">
        <v>1</v>
      </c>
      <c r="L48" s="267"/>
      <c r="M48" s="402">
        <f>VLOOKUP(A48,MATERIALES!A4:D394,4,FALSE)</f>
        <v>1640.6783327254657</v>
      </c>
      <c r="N48" s="272">
        <f>K48*M48</f>
        <v>1640.6783327254657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1640.6783327254657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1640.6783327254657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328.13566654509316</v>
      </c>
      <c r="M83" s="862"/>
      <c r="N83" s="51"/>
    </row>
    <row r="84" spans="1:14">
      <c r="B84" s="89" t="s">
        <v>973</v>
      </c>
      <c r="C84" s="90"/>
      <c r="D84" s="90"/>
      <c r="E84" s="90"/>
      <c r="F84" s="90"/>
      <c r="G84" s="90"/>
      <c r="H84" s="90"/>
      <c r="I84" s="87"/>
      <c r="J84" s="88"/>
      <c r="K84" s="304">
        <v>0.05</v>
      </c>
      <c r="L84" s="861">
        <f>N78*K84</f>
        <v>82.03391663627329</v>
      </c>
      <c r="M84" s="862"/>
      <c r="N84" s="51"/>
    </row>
    <row r="85" spans="1:14" ht="15.75" thickBot="1">
      <c r="B85" s="91" t="s">
        <v>974</v>
      </c>
      <c r="C85" s="92"/>
      <c r="D85" s="92"/>
      <c r="E85" s="92"/>
      <c r="F85" s="92"/>
      <c r="G85" s="92"/>
      <c r="H85" s="92"/>
      <c r="I85" s="93"/>
      <c r="J85" s="94"/>
      <c r="K85" s="305">
        <v>0.05</v>
      </c>
      <c r="L85" s="863">
        <f>N78*K85</f>
        <v>82.03391663627329</v>
      </c>
      <c r="M85" s="864"/>
      <c r="N85" s="51"/>
    </row>
    <row r="86" spans="1:14" ht="15.75" thickBot="1">
      <c r="B86" s="827" t="s">
        <v>953</v>
      </c>
      <c r="C86" s="828"/>
      <c r="D86" s="828"/>
      <c r="E86" s="828"/>
      <c r="F86" s="828"/>
      <c r="G86" s="828"/>
      <c r="H86" s="828"/>
      <c r="I86" s="828"/>
      <c r="J86" s="828"/>
      <c r="K86" s="828"/>
      <c r="L86" s="828"/>
      <c r="M86" s="829"/>
      <c r="N86" s="52">
        <f>L83+L84+L85</f>
        <v>492.20349981763968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2132.8818325431052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808</v>
      </c>
      <c r="B48" s="43" t="str">
        <f>VLOOKUP(A48,MATERIALES!A4:D372,3,FALSE)</f>
        <v>Cemento Asfaltico 80-100</v>
      </c>
      <c r="C48" s="281"/>
      <c r="D48" s="281"/>
      <c r="E48" s="281"/>
      <c r="F48" s="281"/>
      <c r="G48" s="281"/>
      <c r="H48" s="281"/>
      <c r="I48" s="268"/>
      <c r="J48" s="224" t="str">
        <f>VLOOKUP(A48,MATERIALES!A4:D372,2,FALSE)</f>
        <v>kg</v>
      </c>
      <c r="K48" s="282">
        <v>1</v>
      </c>
      <c r="L48" s="267"/>
      <c r="M48" s="402">
        <f>VLOOKUP(A48,MATERIALES!A4:D394,4,FALSE)</f>
        <v>1627.248496441219</v>
      </c>
      <c r="N48" s="272">
        <f>K48*M48</f>
        <v>1627.248496441219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1627.248496441219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1627.248496441219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325.44969928824383</v>
      </c>
      <c r="M83" s="862"/>
      <c r="N83" s="51"/>
    </row>
    <row r="84" spans="1:14">
      <c r="B84" s="89" t="s">
        <v>973</v>
      </c>
      <c r="C84" s="90"/>
      <c r="D84" s="90"/>
      <c r="E84" s="90"/>
      <c r="F84" s="90"/>
      <c r="G84" s="90"/>
      <c r="H84" s="90"/>
      <c r="I84" s="87"/>
      <c r="J84" s="88"/>
      <c r="K84" s="304">
        <v>0.05</v>
      </c>
      <c r="L84" s="861">
        <f>N78*K84</f>
        <v>81.362424822060959</v>
      </c>
      <c r="M84" s="862"/>
      <c r="N84" s="51"/>
    </row>
    <row r="85" spans="1:14" ht="15.75" thickBot="1">
      <c r="B85" s="91" t="s">
        <v>974</v>
      </c>
      <c r="C85" s="92"/>
      <c r="D85" s="92"/>
      <c r="E85" s="92"/>
      <c r="F85" s="92"/>
      <c r="G85" s="92"/>
      <c r="H85" s="92"/>
      <c r="I85" s="93"/>
      <c r="J85" s="94"/>
      <c r="K85" s="305">
        <v>0.05</v>
      </c>
      <c r="L85" s="863">
        <f>N78*K85</f>
        <v>81.362424822060959</v>
      </c>
      <c r="M85" s="864"/>
      <c r="N85" s="51"/>
    </row>
    <row r="86" spans="1:14" ht="15.75" thickBot="1">
      <c r="B86" s="827" t="s">
        <v>953</v>
      </c>
      <c r="C86" s="828"/>
      <c r="D86" s="828"/>
      <c r="E86" s="828"/>
      <c r="F86" s="828"/>
      <c r="G86" s="828"/>
      <c r="H86" s="828"/>
      <c r="I86" s="828"/>
      <c r="J86" s="828"/>
      <c r="K86" s="828"/>
      <c r="L86" s="828"/>
      <c r="M86" s="829"/>
      <c r="N86" s="52">
        <f>L83+L84+L85</f>
        <v>488.17454893236578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2115.423045373585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854</v>
      </c>
      <c r="B48" s="43" t="str">
        <f>VLOOKUP(A48,MATERIALES!A4:D372,3,FALSE)</f>
        <v>Emulsión CRM</v>
      </c>
      <c r="C48" s="281"/>
      <c r="D48" s="281"/>
      <c r="E48" s="281"/>
      <c r="F48" s="281"/>
      <c r="G48" s="281"/>
      <c r="H48" s="281"/>
      <c r="I48" s="268"/>
      <c r="J48" s="224" t="str">
        <f>VLOOKUP(A48,MATERIALES!A4:D372,2,FALSE)</f>
        <v>lt</v>
      </c>
      <c r="K48" s="282">
        <v>1</v>
      </c>
      <c r="L48" s="267"/>
      <c r="M48" s="402">
        <f>VLOOKUP(A48,MATERIALES!A4:D394,4,FALSE)</f>
        <v>1942.8496491210155</v>
      </c>
      <c r="N48" s="272">
        <f>K48*M48</f>
        <v>1942.8496491210155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1942.8496491210155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1942.8496491210155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388.56992982420314</v>
      </c>
      <c r="M83" s="862"/>
      <c r="N83" s="51"/>
    </row>
    <row r="84" spans="1:14">
      <c r="B84" s="89" t="s">
        <v>973</v>
      </c>
      <c r="C84" s="90"/>
      <c r="D84" s="90"/>
      <c r="E84" s="90"/>
      <c r="F84" s="90"/>
      <c r="G84" s="90"/>
      <c r="H84" s="90"/>
      <c r="I84" s="87"/>
      <c r="J84" s="88"/>
      <c r="K84" s="304">
        <v>0.05</v>
      </c>
      <c r="L84" s="861">
        <f>N78*K84</f>
        <v>97.142482456050786</v>
      </c>
      <c r="M84" s="862"/>
      <c r="N84" s="51"/>
    </row>
    <row r="85" spans="1:14" ht="15.75" thickBot="1">
      <c r="B85" s="91" t="s">
        <v>974</v>
      </c>
      <c r="C85" s="92"/>
      <c r="D85" s="92"/>
      <c r="E85" s="92"/>
      <c r="F85" s="92"/>
      <c r="G85" s="92"/>
      <c r="H85" s="92"/>
      <c r="I85" s="93"/>
      <c r="J85" s="94"/>
      <c r="K85" s="305">
        <v>0.05</v>
      </c>
      <c r="L85" s="863">
        <f>N78*K85</f>
        <v>97.142482456050786</v>
      </c>
      <c r="M85" s="864"/>
      <c r="N85" s="51"/>
    </row>
    <row r="86" spans="1:14" ht="15.75" thickBot="1">
      <c r="B86" s="827" t="s">
        <v>953</v>
      </c>
      <c r="C86" s="828"/>
      <c r="D86" s="828"/>
      <c r="E86" s="828"/>
      <c r="F86" s="828"/>
      <c r="G86" s="828"/>
      <c r="H86" s="828"/>
      <c r="I86" s="828"/>
      <c r="J86" s="828"/>
      <c r="K86" s="828"/>
      <c r="L86" s="828"/>
      <c r="M86" s="829"/>
      <c r="N86" s="52">
        <f>L83+L84+L85</f>
        <v>582.85489473630469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2525.7045438573205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865</v>
      </c>
      <c r="B48" s="43" t="str">
        <f>VLOOKUP(A48,MATERIALES!A4:D372,3,FALSE)</f>
        <v>Emulsión Asfáltica de Rotura Lenta CRL</v>
      </c>
      <c r="C48" s="281"/>
      <c r="D48" s="281"/>
      <c r="E48" s="281"/>
      <c r="F48" s="281"/>
      <c r="G48" s="281"/>
      <c r="H48" s="281"/>
      <c r="I48" s="268"/>
      <c r="J48" s="224" t="str">
        <f>VLOOKUP(A48,MATERIALES!A4:D372,2,FALSE)</f>
        <v>lt</v>
      </c>
      <c r="K48" s="282">
        <v>1</v>
      </c>
      <c r="L48" s="267"/>
      <c r="M48" s="402">
        <f>VLOOKUP(A48,MATERIALES!A4:D394,4,FALSE)</f>
        <v>2318.8850650799213</v>
      </c>
      <c r="N48" s="272">
        <f>K48*M48</f>
        <v>2318.8850650799213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2318.8850650799213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2318.8850650799213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463.77701301598427</v>
      </c>
      <c r="M83" s="862"/>
      <c r="N83" s="51"/>
    </row>
    <row r="84" spans="1:14">
      <c r="B84" s="89" t="s">
        <v>973</v>
      </c>
      <c r="C84" s="90"/>
      <c r="D84" s="90"/>
      <c r="E84" s="90"/>
      <c r="F84" s="90"/>
      <c r="G84" s="90"/>
      <c r="H84" s="90"/>
      <c r="I84" s="87"/>
      <c r="J84" s="88"/>
      <c r="K84" s="304">
        <v>0.05</v>
      </c>
      <c r="L84" s="861">
        <f>N78*K84</f>
        <v>115.94425325399607</v>
      </c>
      <c r="M84" s="862"/>
      <c r="N84" s="51"/>
    </row>
    <row r="85" spans="1:14" ht="15.75" thickBot="1">
      <c r="B85" s="91" t="s">
        <v>974</v>
      </c>
      <c r="C85" s="92"/>
      <c r="D85" s="92"/>
      <c r="E85" s="92"/>
      <c r="F85" s="92"/>
      <c r="G85" s="92"/>
      <c r="H85" s="92"/>
      <c r="I85" s="93"/>
      <c r="J85" s="94"/>
      <c r="K85" s="305">
        <v>0.05</v>
      </c>
      <c r="L85" s="863">
        <f>N78*K85</f>
        <v>115.94425325399607</v>
      </c>
      <c r="M85" s="864"/>
      <c r="N85" s="51"/>
    </row>
    <row r="86" spans="1:14" ht="15.75" thickBot="1">
      <c r="B86" s="827" t="s">
        <v>953</v>
      </c>
      <c r="C86" s="828"/>
      <c r="D86" s="828"/>
      <c r="E86" s="828"/>
      <c r="F86" s="828"/>
      <c r="G86" s="828"/>
      <c r="H86" s="828"/>
      <c r="I86" s="828"/>
      <c r="J86" s="828"/>
      <c r="K86" s="828"/>
      <c r="L86" s="828"/>
      <c r="M86" s="829"/>
      <c r="N86" s="52">
        <f>L83+L84+L85</f>
        <v>695.6655195239764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3014.5505846038977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852</v>
      </c>
      <c r="B48" s="43" t="str">
        <f>VLOOKUP(A48,MATERIALES!A4:D372,3,FALSE)</f>
        <v>Emulsión CRL-1hm</v>
      </c>
      <c r="C48" s="281"/>
      <c r="D48" s="281"/>
      <c r="E48" s="281"/>
      <c r="F48" s="281"/>
      <c r="G48" s="281"/>
      <c r="H48" s="281"/>
      <c r="I48" s="268"/>
      <c r="J48" s="224" t="str">
        <f>VLOOKUP(A48,MATERIALES!A4:D372,2,FALSE)</f>
        <v>lt</v>
      </c>
      <c r="K48" s="282">
        <v>1</v>
      </c>
      <c r="L48" s="267"/>
      <c r="M48" s="402">
        <f>VLOOKUP(A48,MATERIALES!A4:D394,4,FALSE)</f>
        <v>2070.4330938213584</v>
      </c>
      <c r="N48" s="272">
        <f>K48*M48</f>
        <v>2070.4330938213584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2070.4330938213584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2070.4330938213584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414.08661876427169</v>
      </c>
      <c r="M83" s="862"/>
      <c r="N83" s="51"/>
    </row>
    <row r="84" spans="1:14">
      <c r="B84" s="89" t="s">
        <v>973</v>
      </c>
      <c r="C84" s="90"/>
      <c r="D84" s="90"/>
      <c r="E84" s="90"/>
      <c r="F84" s="90"/>
      <c r="G84" s="90"/>
      <c r="H84" s="90"/>
      <c r="I84" s="87"/>
      <c r="J84" s="88"/>
      <c r="K84" s="304">
        <v>0.05</v>
      </c>
      <c r="L84" s="861">
        <f>N78*K84</f>
        <v>103.52165469106792</v>
      </c>
      <c r="M84" s="862"/>
      <c r="N84" s="51"/>
    </row>
    <row r="85" spans="1:14" ht="15.75" thickBot="1">
      <c r="B85" s="91" t="s">
        <v>974</v>
      </c>
      <c r="C85" s="92"/>
      <c r="D85" s="92"/>
      <c r="E85" s="92"/>
      <c r="F85" s="92"/>
      <c r="G85" s="92"/>
      <c r="H85" s="92"/>
      <c r="I85" s="93"/>
      <c r="J85" s="94"/>
      <c r="K85" s="305">
        <v>0.05</v>
      </c>
      <c r="L85" s="863">
        <f>N78*K85</f>
        <v>103.52165469106792</v>
      </c>
      <c r="M85" s="864"/>
      <c r="N85" s="51"/>
    </row>
    <row r="86" spans="1:14" ht="15.75" thickBot="1">
      <c r="B86" s="827" t="s">
        <v>953</v>
      </c>
      <c r="C86" s="828"/>
      <c r="D86" s="828"/>
      <c r="E86" s="828"/>
      <c r="F86" s="828"/>
      <c r="G86" s="828"/>
      <c r="H86" s="828"/>
      <c r="I86" s="828"/>
      <c r="J86" s="828"/>
      <c r="K86" s="828"/>
      <c r="L86" s="828"/>
      <c r="M86" s="829"/>
      <c r="N86" s="52">
        <f>L83+L84+L85</f>
        <v>621.12992814640756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2691.563021967766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850</v>
      </c>
      <c r="B48" s="43" t="str">
        <f>VLOOKUP(A48,MATERIALES!A4:D372,3,FALSE)</f>
        <v>Emulsión CRL-1h</v>
      </c>
      <c r="C48" s="281"/>
      <c r="D48" s="281"/>
      <c r="E48" s="281"/>
      <c r="F48" s="281"/>
      <c r="G48" s="281"/>
      <c r="H48" s="281"/>
      <c r="I48" s="268"/>
      <c r="J48" s="224" t="str">
        <f>VLOOKUP(A48,MATERIALES!A4:D372,2,FALSE)</f>
        <v>lt</v>
      </c>
      <c r="K48" s="282">
        <v>1</v>
      </c>
      <c r="L48" s="267"/>
      <c r="M48" s="402">
        <f>VLOOKUP(A48,MATERIALES!A4:D394,4,FALSE)</f>
        <v>1901.4409872445881</v>
      </c>
      <c r="N48" s="272">
        <f>K48*M48</f>
        <v>1901.4409872445881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1901.4409872445881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1901.4409872445881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380.28819744891763</v>
      </c>
      <c r="M83" s="862"/>
      <c r="N83" s="51"/>
    </row>
    <row r="84" spans="1:14">
      <c r="B84" s="89" t="s">
        <v>973</v>
      </c>
      <c r="C84" s="90"/>
      <c r="D84" s="90"/>
      <c r="E84" s="90"/>
      <c r="F84" s="90"/>
      <c r="G84" s="90"/>
      <c r="H84" s="90"/>
      <c r="I84" s="87"/>
      <c r="J84" s="88"/>
      <c r="K84" s="304">
        <v>0.05</v>
      </c>
      <c r="L84" s="861">
        <f>N78*K84</f>
        <v>95.072049362229407</v>
      </c>
      <c r="M84" s="862"/>
      <c r="N84" s="51"/>
    </row>
    <row r="85" spans="1:14" ht="15.75" thickBot="1">
      <c r="B85" s="91" t="s">
        <v>974</v>
      </c>
      <c r="C85" s="92"/>
      <c r="D85" s="92"/>
      <c r="E85" s="92"/>
      <c r="F85" s="92"/>
      <c r="G85" s="92"/>
      <c r="H85" s="92"/>
      <c r="I85" s="93"/>
      <c r="J85" s="94"/>
      <c r="K85" s="305">
        <v>0.05</v>
      </c>
      <c r="L85" s="863">
        <f>N78*K85</f>
        <v>95.072049362229407</v>
      </c>
      <c r="M85" s="864"/>
      <c r="N85" s="51"/>
    </row>
    <row r="86" spans="1:14" ht="15.75" thickBot="1">
      <c r="B86" s="827" t="s">
        <v>953</v>
      </c>
      <c r="C86" s="828"/>
      <c r="D86" s="828"/>
      <c r="E86" s="828"/>
      <c r="F86" s="828"/>
      <c r="G86" s="828"/>
      <c r="H86" s="828"/>
      <c r="I86" s="828"/>
      <c r="J86" s="828"/>
      <c r="K86" s="828"/>
      <c r="L86" s="828"/>
      <c r="M86" s="829"/>
      <c r="N86" s="52">
        <f>L83+L84+L85</f>
        <v>570.43229617337647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2471.8732834179646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817</v>
      </c>
      <c r="B48" s="43" t="str">
        <f>VLOOKUP(A48,MATERIALES!A4:D372,3,FALSE)</f>
        <v>Cemento Asfáltico Modificado Con Grano De Caucho Reciclado Tipo I</v>
      </c>
      <c r="C48" s="281"/>
      <c r="D48" s="281"/>
      <c r="E48" s="281"/>
      <c r="F48" s="281"/>
      <c r="G48" s="281"/>
      <c r="H48" s="281"/>
      <c r="I48" s="268"/>
      <c r="J48" s="224" t="str">
        <f>VLOOKUP(A48,MATERIALES!A4:D372,2,FALSE)</f>
        <v>kg</v>
      </c>
      <c r="K48" s="282">
        <v>1</v>
      </c>
      <c r="L48" s="267"/>
      <c r="M48" s="402">
        <f>VLOOKUP(A48,MATERIALES!A4:D394,4,FALSE)</f>
        <v>2238.3060473744417</v>
      </c>
      <c r="N48" s="272">
        <f>K48*M48</f>
        <v>2238.3060473744417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2238.3060473744417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2238.3060473744417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447.66120947488838</v>
      </c>
      <c r="M83" s="862"/>
      <c r="N83" s="51"/>
    </row>
    <row r="84" spans="1:14">
      <c r="B84" s="89" t="s">
        <v>973</v>
      </c>
      <c r="C84" s="90"/>
      <c r="D84" s="90"/>
      <c r="E84" s="90"/>
      <c r="F84" s="90"/>
      <c r="G84" s="90"/>
      <c r="H84" s="90"/>
      <c r="I84" s="87"/>
      <c r="J84" s="88"/>
      <c r="K84" s="304">
        <v>0.05</v>
      </c>
      <c r="L84" s="861">
        <f>N78*K84</f>
        <v>111.9153023687221</v>
      </c>
      <c r="M84" s="862"/>
      <c r="N84" s="51"/>
    </row>
    <row r="85" spans="1:14" ht="15.75" thickBot="1">
      <c r="B85" s="91" t="s">
        <v>974</v>
      </c>
      <c r="C85" s="92"/>
      <c r="D85" s="92"/>
      <c r="E85" s="92"/>
      <c r="F85" s="92"/>
      <c r="G85" s="92"/>
      <c r="H85" s="92"/>
      <c r="I85" s="93"/>
      <c r="J85" s="94"/>
      <c r="K85" s="305">
        <v>0.05</v>
      </c>
      <c r="L85" s="863">
        <f>N78*K85</f>
        <v>111.9153023687221</v>
      </c>
      <c r="M85" s="864"/>
      <c r="N85" s="51"/>
    </row>
    <row r="86" spans="1:14" ht="15.75" thickBot="1">
      <c r="B86" s="827" t="s">
        <v>953</v>
      </c>
      <c r="C86" s="828"/>
      <c r="D86" s="828"/>
      <c r="E86" s="828"/>
      <c r="F86" s="828"/>
      <c r="G86" s="828"/>
      <c r="H86" s="828"/>
      <c r="I86" s="828"/>
      <c r="J86" s="828"/>
      <c r="K86" s="828"/>
      <c r="L86" s="828"/>
      <c r="M86" s="829"/>
      <c r="N86" s="52">
        <f>L83+L84+L85</f>
        <v>671.49181421233254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2909.7978615867742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819</v>
      </c>
      <c r="B48" s="43" t="str">
        <f>VLOOKUP(A48,MATERIALES!A4:D372,3,FALSE)</f>
        <v>Cemento Asfáltico Modificado Con Grano De Caucho Reciclado Tipo Il</v>
      </c>
      <c r="C48" s="281"/>
      <c r="D48" s="281"/>
      <c r="E48" s="281"/>
      <c r="F48" s="281"/>
      <c r="G48" s="281"/>
      <c r="H48" s="281"/>
      <c r="I48" s="268"/>
      <c r="J48" s="224" t="str">
        <f>VLOOKUP(A48,MATERIALES!A4:D372,2,FALSE)</f>
        <v>kg</v>
      </c>
      <c r="K48" s="282">
        <v>1</v>
      </c>
      <c r="L48" s="267"/>
      <c r="M48" s="402">
        <f>VLOOKUP(A48,MATERIALES!A4:D394,4,FALSE)</f>
        <v>2684.8481038256427</v>
      </c>
      <c r="N48" s="272">
        <f>K48*M48</f>
        <v>2684.8481038256427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2684.8481038256427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2684.8481038256427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536.96962076512852</v>
      </c>
      <c r="M83" s="862"/>
      <c r="N83" s="51"/>
    </row>
    <row r="84" spans="1:14">
      <c r="B84" s="89" t="s">
        <v>973</v>
      </c>
      <c r="C84" s="90"/>
      <c r="D84" s="90"/>
      <c r="E84" s="90"/>
      <c r="F84" s="90"/>
      <c r="G84" s="90"/>
      <c r="H84" s="90"/>
      <c r="I84" s="87"/>
      <c r="J84" s="88"/>
      <c r="K84" s="304">
        <v>0.05</v>
      </c>
      <c r="L84" s="861">
        <f>N78*K84</f>
        <v>134.24240519128213</v>
      </c>
      <c r="M84" s="862"/>
      <c r="N84" s="51"/>
    </row>
    <row r="85" spans="1:14" ht="15.75" thickBot="1">
      <c r="B85" s="91" t="s">
        <v>974</v>
      </c>
      <c r="C85" s="92"/>
      <c r="D85" s="92"/>
      <c r="E85" s="92"/>
      <c r="F85" s="92"/>
      <c r="G85" s="92"/>
      <c r="H85" s="92"/>
      <c r="I85" s="93"/>
      <c r="J85" s="94"/>
      <c r="K85" s="305">
        <v>0.05</v>
      </c>
      <c r="L85" s="863">
        <f>N78*K85</f>
        <v>134.24240519128213</v>
      </c>
      <c r="M85" s="864"/>
      <c r="N85" s="51"/>
    </row>
    <row r="86" spans="1:14" ht="15.75" thickBot="1">
      <c r="B86" s="827" t="s">
        <v>953</v>
      </c>
      <c r="C86" s="828"/>
      <c r="D86" s="828"/>
      <c r="E86" s="828"/>
      <c r="F86" s="828"/>
      <c r="G86" s="828"/>
      <c r="H86" s="828"/>
      <c r="I86" s="828"/>
      <c r="J86" s="828"/>
      <c r="K86" s="828"/>
      <c r="L86" s="828"/>
      <c r="M86" s="829"/>
      <c r="N86" s="52">
        <f>L83+L84+L85</f>
        <v>805.45443114769284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3490.3025349733357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820</v>
      </c>
      <c r="B48" s="43" t="str">
        <f>VLOOKUP(A48,MATERIALES!A4:D372,3,FALSE)</f>
        <v>Cemento Asfáltico Modificado Con Grano De Caucho Reciclado Tipo lll</v>
      </c>
      <c r="C48" s="281"/>
      <c r="D48" s="281"/>
      <c r="E48" s="281"/>
      <c r="F48" s="281"/>
      <c r="G48" s="281"/>
      <c r="H48" s="281"/>
      <c r="I48" s="268"/>
      <c r="J48" s="224" t="str">
        <f>VLOOKUP(A48,MATERIALES!A4:D372,2,FALSE)</f>
        <v>kg</v>
      </c>
      <c r="K48" s="282">
        <v>1</v>
      </c>
      <c r="L48" s="267"/>
      <c r="M48" s="402">
        <f>VLOOKUP(A48,MATERIALES!A4:D394,4,FALSE)</f>
        <v>2784.4527229338055</v>
      </c>
      <c r="N48" s="272">
        <f>K48*M48</f>
        <v>2784.4527229338055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2784.4527229338055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2784.4527229338055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556.89054458676117</v>
      </c>
      <c r="M83" s="862"/>
      <c r="N83" s="51"/>
    </row>
    <row r="84" spans="1:14">
      <c r="B84" s="89" t="s">
        <v>973</v>
      </c>
      <c r="C84" s="90"/>
      <c r="D84" s="90"/>
      <c r="E84" s="90"/>
      <c r="F84" s="90"/>
      <c r="G84" s="90"/>
      <c r="H84" s="90"/>
      <c r="I84" s="87"/>
      <c r="J84" s="88"/>
      <c r="K84" s="304">
        <v>0.05</v>
      </c>
      <c r="L84" s="861">
        <f>N78*K84</f>
        <v>139.22263614669029</v>
      </c>
      <c r="M84" s="862"/>
      <c r="N84" s="51"/>
    </row>
    <row r="85" spans="1:14" ht="15.75" thickBot="1">
      <c r="B85" s="91" t="s">
        <v>974</v>
      </c>
      <c r="C85" s="92"/>
      <c r="D85" s="92"/>
      <c r="E85" s="92"/>
      <c r="F85" s="92"/>
      <c r="G85" s="92"/>
      <c r="H85" s="92"/>
      <c r="I85" s="93"/>
      <c r="J85" s="94"/>
      <c r="K85" s="305">
        <v>0.05</v>
      </c>
      <c r="L85" s="863">
        <f>N78*K85</f>
        <v>139.22263614669029</v>
      </c>
      <c r="M85" s="864"/>
      <c r="N85" s="51"/>
    </row>
    <row r="86" spans="1:14" ht="15.75" thickBot="1">
      <c r="B86" s="827" t="s">
        <v>953</v>
      </c>
      <c r="C86" s="828"/>
      <c r="D86" s="828"/>
      <c r="E86" s="828"/>
      <c r="F86" s="828"/>
      <c r="G86" s="828"/>
      <c r="H86" s="828"/>
      <c r="I86" s="828"/>
      <c r="J86" s="828"/>
      <c r="K86" s="828"/>
      <c r="L86" s="828"/>
      <c r="M86" s="829"/>
      <c r="N86" s="52">
        <f>L83+L84+L85</f>
        <v>835.33581688014181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3619.7885398139474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812</v>
      </c>
      <c r="B48" s="43" t="str">
        <f>VLOOKUP(A48,MATERIALES!A4:D372,3,FALSE)</f>
        <v>Cemento asfaltico modificado con polímeros tipo I</v>
      </c>
      <c r="C48" s="281"/>
      <c r="D48" s="281"/>
      <c r="E48" s="281"/>
      <c r="F48" s="281"/>
      <c r="G48" s="281"/>
      <c r="H48" s="281"/>
      <c r="I48" s="268"/>
      <c r="J48" s="224" t="str">
        <f>VLOOKUP(A48,MATERIALES!A4:D372,2,FALSE)</f>
        <v>kg</v>
      </c>
      <c r="K48" s="282">
        <v>1</v>
      </c>
      <c r="L48" s="267"/>
      <c r="M48" s="402">
        <f>VLOOKUP(A48,MATERIALES!A4:D394,4,FALSE)</f>
        <v>2812.4315485259863</v>
      </c>
      <c r="N48" s="272">
        <f>K48*M48</f>
        <v>2812.4315485259863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2812.4315485259863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2812.4315485259863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562.4863097051973</v>
      </c>
      <c r="M83" s="862"/>
      <c r="N83" s="51"/>
    </row>
    <row r="84" spans="1:14">
      <c r="B84" s="89" t="s">
        <v>973</v>
      </c>
      <c r="C84" s="90"/>
      <c r="D84" s="90"/>
      <c r="E84" s="90"/>
      <c r="F84" s="90"/>
      <c r="G84" s="90"/>
      <c r="H84" s="90"/>
      <c r="I84" s="87"/>
      <c r="J84" s="88"/>
      <c r="K84" s="304">
        <v>0.05</v>
      </c>
      <c r="L84" s="861">
        <f>N78*K84</f>
        <v>140.62157742629932</v>
      </c>
      <c r="M84" s="862"/>
      <c r="N84" s="51"/>
    </row>
    <row r="85" spans="1:14" ht="15.75" thickBot="1">
      <c r="B85" s="91" t="s">
        <v>974</v>
      </c>
      <c r="C85" s="92"/>
      <c r="D85" s="92"/>
      <c r="E85" s="92"/>
      <c r="F85" s="92"/>
      <c r="G85" s="92"/>
      <c r="H85" s="92"/>
      <c r="I85" s="93"/>
      <c r="J85" s="94"/>
      <c r="K85" s="305">
        <v>0.05</v>
      </c>
      <c r="L85" s="863">
        <f>N78*K85</f>
        <v>140.62157742629932</v>
      </c>
      <c r="M85" s="864"/>
      <c r="N85" s="51"/>
    </row>
    <row r="86" spans="1:14" ht="15.75" thickBot="1">
      <c r="B86" s="827" t="s">
        <v>953</v>
      </c>
      <c r="C86" s="828"/>
      <c r="D86" s="828"/>
      <c r="E86" s="828"/>
      <c r="F86" s="828"/>
      <c r="G86" s="828"/>
      <c r="H86" s="828"/>
      <c r="I86" s="828"/>
      <c r="J86" s="828"/>
      <c r="K86" s="828"/>
      <c r="L86" s="828"/>
      <c r="M86" s="829"/>
      <c r="N86" s="52">
        <f>L83+L84+L85</f>
        <v>843.72946455779606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3656.1610130837826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VLOOKUP(A48,MATERIALES!A4:D394,4,FALSE)</f>
        <v>2812.4315485259863</v>
      </c>
      <c r="N48" s="272">
        <f>K48*M48</f>
        <v>2812.4315485259863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2812.4315485259863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2812.4315485259863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562.4863097051973</v>
      </c>
      <c r="M83" s="862"/>
      <c r="N83" s="51"/>
    </row>
    <row r="84" spans="1:14">
      <c r="B84" s="89" t="s">
        <v>973</v>
      </c>
      <c r="C84" s="90"/>
      <c r="D84" s="90"/>
      <c r="E84" s="90"/>
      <c r="F84" s="90"/>
      <c r="G84" s="90"/>
      <c r="H84" s="90"/>
      <c r="I84" s="87"/>
      <c r="J84" s="88"/>
      <c r="K84" s="304">
        <v>0.05</v>
      </c>
      <c r="L84" s="861">
        <f>N78*K84</f>
        <v>140.62157742629932</v>
      </c>
      <c r="M84" s="862"/>
      <c r="N84" s="51"/>
    </row>
    <row r="85" spans="1:14" ht="15.75" thickBot="1">
      <c r="B85" s="91" t="s">
        <v>974</v>
      </c>
      <c r="C85" s="92"/>
      <c r="D85" s="92"/>
      <c r="E85" s="92"/>
      <c r="F85" s="92"/>
      <c r="G85" s="92"/>
      <c r="H85" s="92"/>
      <c r="I85" s="93"/>
      <c r="J85" s="94"/>
      <c r="K85" s="305">
        <v>0.05</v>
      </c>
      <c r="L85" s="863">
        <f>N78*K85</f>
        <v>140.62157742629932</v>
      </c>
      <c r="M85" s="864"/>
      <c r="N85" s="51"/>
    </row>
    <row r="86" spans="1:14" ht="15.75" thickBot="1">
      <c r="B86" s="827" t="s">
        <v>953</v>
      </c>
      <c r="C86" s="828"/>
      <c r="D86" s="828"/>
      <c r="E86" s="828"/>
      <c r="F86" s="828"/>
      <c r="G86" s="828"/>
      <c r="H86" s="828"/>
      <c r="I86" s="828"/>
      <c r="J86" s="828"/>
      <c r="K86" s="828"/>
      <c r="L86" s="828"/>
      <c r="M86" s="829"/>
      <c r="N86" s="52">
        <f>L83+L84+L85</f>
        <v>843.72946455779606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3656.1610130837826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VLOOKUP(A48,MATERIALES!A4:D394,4,FALSE)</f>
        <v>2812.4315485259863</v>
      </c>
      <c r="N48" s="272">
        <f>K48*M48</f>
        <v>2812.4315485259863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2812.4315485259863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2812.4315485259863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562.4863097051973</v>
      </c>
      <c r="M83" s="862"/>
      <c r="N83" s="51"/>
    </row>
    <row r="84" spans="1:14">
      <c r="B84" s="89" t="s">
        <v>973</v>
      </c>
      <c r="C84" s="90"/>
      <c r="D84" s="90"/>
      <c r="E84" s="90"/>
      <c r="F84" s="90"/>
      <c r="G84" s="90"/>
      <c r="H84" s="90"/>
      <c r="I84" s="87"/>
      <c r="J84" s="88"/>
      <c r="K84" s="304">
        <v>0.05</v>
      </c>
      <c r="L84" s="861">
        <f>N78*K84</f>
        <v>140.62157742629932</v>
      </c>
      <c r="M84" s="862"/>
      <c r="N84" s="51"/>
    </row>
    <row r="85" spans="1:14" ht="15.75" thickBot="1">
      <c r="B85" s="91" t="s">
        <v>974</v>
      </c>
      <c r="C85" s="92"/>
      <c r="D85" s="92"/>
      <c r="E85" s="92"/>
      <c r="F85" s="92"/>
      <c r="G85" s="92"/>
      <c r="H85" s="92"/>
      <c r="I85" s="93"/>
      <c r="J85" s="94"/>
      <c r="K85" s="305">
        <v>0.05</v>
      </c>
      <c r="L85" s="863">
        <f>N78*K85</f>
        <v>140.62157742629932</v>
      </c>
      <c r="M85" s="864"/>
      <c r="N85" s="51"/>
    </row>
    <row r="86" spans="1:14" ht="15.75" thickBot="1">
      <c r="B86" s="827" t="s">
        <v>953</v>
      </c>
      <c r="C86" s="828"/>
      <c r="D86" s="828"/>
      <c r="E86" s="828"/>
      <c r="F86" s="828"/>
      <c r="G86" s="828"/>
      <c r="H86" s="828"/>
      <c r="I86" s="828"/>
      <c r="J86" s="828"/>
      <c r="K86" s="828"/>
      <c r="L86" s="828"/>
      <c r="M86" s="829"/>
      <c r="N86" s="52">
        <f>L83+L84+L85</f>
        <v>843.72946455779606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3656.1610130837826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814</v>
      </c>
      <c r="B48" s="43" t="str">
        <f>VLOOKUP(A48,MATERIALES!A4:D372,3,FALSE)</f>
        <v>Cemento asfaltico modificado con polímeros tipo III</v>
      </c>
      <c r="C48" s="281"/>
      <c r="D48" s="281"/>
      <c r="E48" s="281"/>
      <c r="F48" s="281"/>
      <c r="G48" s="281"/>
      <c r="H48" s="281"/>
      <c r="I48" s="268"/>
      <c r="J48" s="224" t="str">
        <f>VLOOKUP(A48,MATERIALES!A4:D372,2,FALSE)</f>
        <v>kg</v>
      </c>
      <c r="K48" s="282">
        <v>1</v>
      </c>
      <c r="L48" s="267"/>
      <c r="M48" s="402">
        <f>VLOOKUP(A48,MATERIALES!A4:D394,4,FALSE)</f>
        <v>2692.6821749914534</v>
      </c>
      <c r="N48" s="272">
        <f>K48*M48</f>
        <v>2692.6821749914534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2692.6821749914534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2692.6821749914534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538.5364349982907</v>
      </c>
      <c r="M83" s="862"/>
      <c r="N83" s="51"/>
    </row>
    <row r="84" spans="1:14">
      <c r="B84" s="89" t="s">
        <v>973</v>
      </c>
      <c r="C84" s="90"/>
      <c r="D84" s="90"/>
      <c r="E84" s="90"/>
      <c r="F84" s="90"/>
      <c r="G84" s="90"/>
      <c r="H84" s="90"/>
      <c r="I84" s="87"/>
      <c r="J84" s="88"/>
      <c r="K84" s="304">
        <v>0.05</v>
      </c>
      <c r="L84" s="861">
        <f>N78*K84</f>
        <v>134.63410874957268</v>
      </c>
      <c r="M84" s="862"/>
      <c r="N84" s="51"/>
    </row>
    <row r="85" spans="1:14" ht="15.75" thickBot="1">
      <c r="B85" s="91" t="s">
        <v>974</v>
      </c>
      <c r="C85" s="92"/>
      <c r="D85" s="92"/>
      <c r="E85" s="92"/>
      <c r="F85" s="92"/>
      <c r="G85" s="92"/>
      <c r="H85" s="92"/>
      <c r="I85" s="93"/>
      <c r="J85" s="94"/>
      <c r="K85" s="305">
        <v>0.05</v>
      </c>
      <c r="L85" s="863">
        <f>N78*K85</f>
        <v>134.63410874957268</v>
      </c>
      <c r="M85" s="864"/>
      <c r="N85" s="51"/>
    </row>
    <row r="86" spans="1:14" ht="15.75" thickBot="1">
      <c r="B86" s="827" t="s">
        <v>953</v>
      </c>
      <c r="C86" s="828"/>
      <c r="D86" s="828"/>
      <c r="E86" s="828"/>
      <c r="F86" s="828"/>
      <c r="G86" s="828"/>
      <c r="H86" s="828"/>
      <c r="I86" s="828"/>
      <c r="J86" s="828"/>
      <c r="K86" s="828"/>
      <c r="L86" s="828"/>
      <c r="M86" s="829"/>
      <c r="N86" s="52">
        <f>L83+L84+L85</f>
        <v>807.804652497436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3500.4868274888895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815</v>
      </c>
      <c r="B48" s="43" t="str">
        <f>VLOOKUP(A48,MATERIALES!A4:D372,3,FALSE)</f>
        <v>Cemento asfaltico modificado con polímeros tipo IV</v>
      </c>
      <c r="C48" s="281"/>
      <c r="D48" s="281"/>
      <c r="E48" s="281"/>
      <c r="F48" s="281"/>
      <c r="G48" s="281"/>
      <c r="H48" s="281"/>
      <c r="I48" s="268"/>
      <c r="J48" s="224" t="str">
        <f>VLOOKUP(A48,MATERIALES!A4:D372,2,FALSE)</f>
        <v>kg</v>
      </c>
      <c r="K48" s="282">
        <v>1</v>
      </c>
      <c r="L48" s="267"/>
      <c r="M48" s="402">
        <f>VLOOKUP(A48,MATERIALES!A4:D394,4,FALSE)</f>
        <v>2578.5285665753568</v>
      </c>
      <c r="N48" s="272">
        <f>K48*M48</f>
        <v>2578.5285665753568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2578.5285665753568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2578.5285665753568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515.70571331507142</v>
      </c>
      <c r="M83" s="862"/>
      <c r="N83" s="51"/>
    </row>
    <row r="84" spans="1:14">
      <c r="B84" s="89" t="s">
        <v>973</v>
      </c>
      <c r="C84" s="90"/>
      <c r="D84" s="90"/>
      <c r="E84" s="90"/>
      <c r="F84" s="90"/>
      <c r="G84" s="90"/>
      <c r="H84" s="90"/>
      <c r="I84" s="87"/>
      <c r="J84" s="88"/>
      <c r="K84" s="304">
        <v>0.05</v>
      </c>
      <c r="L84" s="861">
        <f>N78*K84</f>
        <v>128.92642832876786</v>
      </c>
      <c r="M84" s="862"/>
      <c r="N84" s="51"/>
    </row>
    <row r="85" spans="1:14" ht="15.75" thickBot="1">
      <c r="B85" s="91" t="s">
        <v>974</v>
      </c>
      <c r="C85" s="92"/>
      <c r="D85" s="92"/>
      <c r="E85" s="92"/>
      <c r="F85" s="92"/>
      <c r="G85" s="92"/>
      <c r="H85" s="92"/>
      <c r="I85" s="93"/>
      <c r="J85" s="94"/>
      <c r="K85" s="305">
        <v>0.05</v>
      </c>
      <c r="L85" s="863">
        <f>N78*K85</f>
        <v>128.92642832876786</v>
      </c>
      <c r="M85" s="864"/>
      <c r="N85" s="51"/>
    </row>
    <row r="86" spans="1:14" ht="15.75" thickBot="1">
      <c r="B86" s="827" t="s">
        <v>953</v>
      </c>
      <c r="C86" s="828"/>
      <c r="D86" s="828"/>
      <c r="E86" s="828"/>
      <c r="F86" s="828"/>
      <c r="G86" s="828"/>
      <c r="H86" s="828"/>
      <c r="I86" s="828"/>
      <c r="J86" s="828"/>
      <c r="K86" s="828"/>
      <c r="L86" s="828"/>
      <c r="M86" s="829"/>
      <c r="N86" s="52">
        <f>L83+L84+L85</f>
        <v>773.55856997260719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3352.0871365479638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816</v>
      </c>
      <c r="B48" s="43" t="str">
        <f>VLOOKUP(A48,MATERIALES!A4:D372,3,FALSE)</f>
        <v>Cemento asfaltico modificado con polímeros tipo V</v>
      </c>
      <c r="C48" s="281"/>
      <c r="D48" s="281"/>
      <c r="E48" s="281"/>
      <c r="F48" s="281"/>
      <c r="G48" s="281"/>
      <c r="H48" s="281"/>
      <c r="I48" s="268"/>
      <c r="J48" s="224" t="str">
        <f>VLOOKUP(A48,MATERIALES!A4:D372,2,FALSE)</f>
        <v>kg</v>
      </c>
      <c r="K48" s="282">
        <v>1</v>
      </c>
      <c r="L48" s="267"/>
      <c r="M48" s="402">
        <f>VLOOKUP(A48,MATERIALES!A4:D394,4,FALSE)</f>
        <v>3151.5349147032143</v>
      </c>
      <c r="N48" s="272">
        <f>K48*M48</f>
        <v>3151.5349147032143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3151.5349147032143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3151.5349147032143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630.30698294064291</v>
      </c>
      <c r="M83" s="862"/>
      <c r="N83" s="51"/>
    </row>
    <row r="84" spans="1:14">
      <c r="B84" s="89" t="s">
        <v>973</v>
      </c>
      <c r="C84" s="90"/>
      <c r="D84" s="90"/>
      <c r="E84" s="90"/>
      <c r="F84" s="90"/>
      <c r="G84" s="90"/>
      <c r="H84" s="90"/>
      <c r="I84" s="87"/>
      <c r="J84" s="88"/>
      <c r="K84" s="304">
        <v>0.05</v>
      </c>
      <c r="L84" s="861">
        <f>N78*K84</f>
        <v>157.57674573516073</v>
      </c>
      <c r="M84" s="862"/>
      <c r="N84" s="51"/>
    </row>
    <row r="85" spans="1:14" ht="15.75" thickBot="1">
      <c r="B85" s="91" t="s">
        <v>974</v>
      </c>
      <c r="C85" s="92"/>
      <c r="D85" s="92"/>
      <c r="E85" s="92"/>
      <c r="F85" s="92"/>
      <c r="G85" s="92"/>
      <c r="H85" s="92"/>
      <c r="I85" s="93"/>
      <c r="J85" s="94"/>
      <c r="K85" s="305">
        <v>0.05</v>
      </c>
      <c r="L85" s="863">
        <f>N78*K85</f>
        <v>157.57674573516073</v>
      </c>
      <c r="M85" s="864"/>
      <c r="N85" s="51"/>
    </row>
    <row r="86" spans="1:14" ht="15.75" thickBot="1">
      <c r="B86" s="827" t="s">
        <v>953</v>
      </c>
      <c r="C86" s="828"/>
      <c r="D86" s="828"/>
      <c r="E86" s="828"/>
      <c r="F86" s="828"/>
      <c r="G86" s="828"/>
      <c r="H86" s="828"/>
      <c r="I86" s="828"/>
      <c r="J86" s="828"/>
      <c r="K86" s="828"/>
      <c r="L86" s="828"/>
      <c r="M86" s="829"/>
      <c r="N86" s="52">
        <f>L83+L84+L85</f>
        <v>945.46047441096448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4096.9953891141786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866</v>
      </c>
      <c r="B48" s="43" t="str">
        <f>VLOOKUP(A48,MATERIALES!A4:D372,3,FALSE)</f>
        <v>Emulsión Asfáltica de Rotura Media Modificada Con Polímeros CRM-m</v>
      </c>
      <c r="C48" s="281"/>
      <c r="D48" s="281"/>
      <c r="E48" s="281"/>
      <c r="F48" s="281"/>
      <c r="G48" s="281"/>
      <c r="H48" s="281"/>
      <c r="I48" s="268"/>
      <c r="J48" s="224" t="str">
        <f>VLOOKUP(A48,MATERIALES!A4:D372,2,FALSE)</f>
        <v>lt</v>
      </c>
      <c r="K48" s="282">
        <v>1</v>
      </c>
      <c r="L48" s="267"/>
      <c r="M48" s="402">
        <f>VLOOKUP(A48,MATERIALES!A4:D394,4,FALSE)</f>
        <v>2812.4315485259863</v>
      </c>
      <c r="N48" s="272">
        <f>K48*M48</f>
        <v>2812.4315485259863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2812.4315485259863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2812.4315485259863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562.4863097051973</v>
      </c>
      <c r="M83" s="862"/>
      <c r="N83" s="51"/>
    </row>
    <row r="84" spans="1:14">
      <c r="B84" s="89" t="s">
        <v>973</v>
      </c>
      <c r="C84" s="90"/>
      <c r="D84" s="90"/>
      <c r="E84" s="90"/>
      <c r="F84" s="90"/>
      <c r="G84" s="90"/>
      <c r="H84" s="90"/>
      <c r="I84" s="87"/>
      <c r="J84" s="88"/>
      <c r="K84" s="304">
        <v>0.05</v>
      </c>
      <c r="L84" s="861">
        <f>N78*K84</f>
        <v>140.62157742629932</v>
      </c>
      <c r="M84" s="862"/>
      <c r="N84" s="51"/>
    </row>
    <row r="85" spans="1:14" ht="15.75" thickBot="1">
      <c r="B85" s="91" t="s">
        <v>974</v>
      </c>
      <c r="C85" s="92"/>
      <c r="D85" s="92"/>
      <c r="E85" s="92"/>
      <c r="F85" s="92"/>
      <c r="G85" s="92"/>
      <c r="H85" s="92"/>
      <c r="I85" s="93"/>
      <c r="J85" s="94"/>
      <c r="K85" s="305">
        <v>0.05</v>
      </c>
      <c r="L85" s="863">
        <f>N78*K85</f>
        <v>140.62157742629932</v>
      </c>
      <c r="M85" s="864"/>
      <c r="N85" s="51"/>
    </row>
    <row r="86" spans="1:14" ht="15.75" thickBot="1">
      <c r="B86" s="827" t="s">
        <v>953</v>
      </c>
      <c r="C86" s="828"/>
      <c r="D86" s="828"/>
      <c r="E86" s="828"/>
      <c r="F86" s="828"/>
      <c r="G86" s="828"/>
      <c r="H86" s="828"/>
      <c r="I86" s="828"/>
      <c r="J86" s="828"/>
      <c r="K86" s="828"/>
      <c r="L86" s="828"/>
      <c r="M86" s="829"/>
      <c r="N86" s="52">
        <f>L83+L84+L85</f>
        <v>843.72946455779606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3656.1610130837826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500</v>
      </c>
      <c r="N36" s="272">
        <f>K36/M36</f>
        <v>179.34493067541189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500</v>
      </c>
      <c r="N37" s="272">
        <f>K37/M37</f>
        <v>141.29977862129115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321.27061424670302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846</v>
      </c>
      <c r="B48" s="43" t="str">
        <f>VLOOKUP(A48,MATERIALES!A4:D372,3,FALSE)</f>
        <v>Emulsión CRL-0</v>
      </c>
      <c r="C48" s="281"/>
      <c r="D48" s="281"/>
      <c r="E48" s="281"/>
      <c r="F48" s="281"/>
      <c r="G48" s="281"/>
      <c r="H48" s="281"/>
      <c r="I48" s="268"/>
      <c r="J48" s="224" t="str">
        <f>VLOOKUP(A48,MATERIALES!A4:D372,2,FALSE)</f>
        <v>lt</v>
      </c>
      <c r="K48" s="282">
        <v>1</v>
      </c>
      <c r="L48" s="267"/>
      <c r="M48" s="402">
        <f>VLOOKUP(A48,MATERIALES!A4:D394,4,FALSE)</f>
        <v>1922.7048946946456</v>
      </c>
      <c r="N48" s="272">
        <f>K48*M48</f>
        <v>1922.7048946946456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1922.7048946946456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4" ht="15.75" thickBot="1">
      <c r="B65" s="833" t="s">
        <v>953</v>
      </c>
      <c r="C65" s="834"/>
      <c r="D65" s="834"/>
      <c r="E65" s="834"/>
      <c r="F65" s="834"/>
      <c r="G65" s="834"/>
      <c r="H65" s="834"/>
      <c r="I65" s="834"/>
      <c r="J65" s="834"/>
      <c r="K65" s="834"/>
      <c r="L65" s="834"/>
      <c r="M65" s="835"/>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3" t="s">
        <v>963</v>
      </c>
      <c r="C69" s="854"/>
      <c r="D69" s="854"/>
      <c r="E69" s="854"/>
      <c r="F69" s="854"/>
      <c r="G69" s="854"/>
      <c r="H69" s="854"/>
      <c r="I69" s="73" t="s">
        <v>964</v>
      </c>
      <c r="J69" s="75" t="s">
        <v>1410</v>
      </c>
      <c r="K69" s="74" t="s">
        <v>966</v>
      </c>
      <c r="L69" s="855" t="s">
        <v>950</v>
      </c>
      <c r="M69" s="856"/>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4"/>
      <c r="C74" s="815"/>
      <c r="D74" s="815"/>
      <c r="E74" s="815"/>
      <c r="F74" s="815"/>
      <c r="G74" s="815"/>
      <c r="H74" s="815"/>
      <c r="I74" s="126"/>
      <c r="J74" s="126"/>
      <c r="K74" s="126"/>
      <c r="L74" s="915"/>
      <c r="M74" s="915"/>
      <c r="N74" s="45"/>
    </row>
    <row r="75" spans="1:14" ht="15.75" thickBot="1">
      <c r="B75" s="833" t="s">
        <v>953</v>
      </c>
      <c r="C75" s="834"/>
      <c r="D75" s="834"/>
      <c r="E75" s="834"/>
      <c r="F75" s="834"/>
      <c r="G75" s="834"/>
      <c r="H75" s="834"/>
      <c r="I75" s="834"/>
      <c r="J75" s="834"/>
      <c r="K75" s="834"/>
      <c r="L75" s="834"/>
      <c r="M75" s="835"/>
      <c r="N75" s="301">
        <f>SUM(N70:N74)</f>
        <v>62.590494999999997</v>
      </c>
    </row>
    <row r="76" spans="1:14" ht="15.75" thickBot="1">
      <c r="B76" s="33"/>
      <c r="C76" s="34"/>
      <c r="D76" s="34"/>
      <c r="E76" s="34"/>
      <c r="F76" s="34"/>
      <c r="G76" s="34"/>
      <c r="H76" s="34"/>
      <c r="I76" s="34"/>
      <c r="J76" s="34"/>
      <c r="K76" s="34"/>
      <c r="L76" s="34"/>
      <c r="M76" s="34"/>
      <c r="N76" s="35"/>
    </row>
    <row r="77" spans="1:14" ht="15.75" thickBot="1">
      <c r="B77" s="827" t="s">
        <v>967</v>
      </c>
      <c r="C77" s="828"/>
      <c r="D77" s="828"/>
      <c r="E77" s="828"/>
      <c r="F77" s="828"/>
      <c r="G77" s="828"/>
      <c r="H77" s="828"/>
      <c r="I77" s="828"/>
      <c r="J77" s="828"/>
      <c r="K77" s="828"/>
      <c r="L77" s="828"/>
      <c r="M77" s="829"/>
      <c r="N77" s="99">
        <f>N43+N54+N65+N75</f>
        <v>2306.5660039413488</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461.3132007882698</v>
      </c>
      <c r="M82" s="862"/>
      <c r="N82" s="51"/>
    </row>
    <row r="83" spans="1:14">
      <c r="B83" s="89" t="s">
        <v>973</v>
      </c>
      <c r="C83" s="90"/>
      <c r="D83" s="90"/>
      <c r="E83" s="90"/>
      <c r="F83" s="90"/>
      <c r="G83" s="90"/>
      <c r="H83" s="90"/>
      <c r="I83" s="87"/>
      <c r="J83" s="88"/>
      <c r="K83" s="304">
        <v>0.05</v>
      </c>
      <c r="L83" s="861">
        <f>N77*K83</f>
        <v>115.32830019706745</v>
      </c>
      <c r="M83" s="862"/>
      <c r="N83" s="51"/>
    </row>
    <row r="84" spans="1:14" ht="15.75" thickBot="1">
      <c r="B84" s="91" t="s">
        <v>974</v>
      </c>
      <c r="C84" s="92"/>
      <c r="D84" s="92"/>
      <c r="E84" s="92"/>
      <c r="F84" s="92"/>
      <c r="G84" s="92"/>
      <c r="H84" s="92"/>
      <c r="I84" s="93"/>
      <c r="J84" s="94"/>
      <c r="K84" s="305">
        <v>0.05</v>
      </c>
      <c r="L84" s="863">
        <f>N77*K84</f>
        <v>115.32830019706745</v>
      </c>
      <c r="M84" s="864"/>
      <c r="N84" s="51"/>
    </row>
    <row r="85" spans="1:14" ht="15.75" thickBot="1">
      <c r="B85" s="827" t="s">
        <v>953</v>
      </c>
      <c r="C85" s="828"/>
      <c r="D85" s="828"/>
      <c r="E85" s="828"/>
      <c r="F85" s="828"/>
      <c r="G85" s="828"/>
      <c r="H85" s="828"/>
      <c r="I85" s="828"/>
      <c r="J85" s="828"/>
      <c r="K85" s="828"/>
      <c r="L85" s="828"/>
      <c r="M85" s="829"/>
      <c r="N85" s="52">
        <f>L82+L83+L84</f>
        <v>691.96980118240458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2998.5358051237536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500</v>
      </c>
      <c r="N36" s="272">
        <f>K36/M36</f>
        <v>179.34493067541189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500</v>
      </c>
      <c r="N37" s="272">
        <f>K37/M37</f>
        <v>141.29977862129115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321.27061424670302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848</v>
      </c>
      <c r="B48" s="43" t="str">
        <f>VLOOKUP(A48,MATERIALES!A4:D372,3,FALSE)</f>
        <v>Emulsión CRL-1</v>
      </c>
      <c r="C48" s="281"/>
      <c r="D48" s="281"/>
      <c r="E48" s="281"/>
      <c r="F48" s="281"/>
      <c r="G48" s="281"/>
      <c r="H48" s="281"/>
      <c r="I48" s="268"/>
      <c r="J48" s="224" t="str">
        <f>VLOOKUP(A48,MATERIALES!A4:D372,2,FALSE)</f>
        <v>lt</v>
      </c>
      <c r="K48" s="282">
        <v>1</v>
      </c>
      <c r="L48" s="267"/>
      <c r="M48" s="402">
        <f>VLOOKUP(A48,MATERIALES!A4:D394,4,FALSE)</f>
        <v>1861.1514783918483</v>
      </c>
      <c r="N48" s="272">
        <f>K48*M48</f>
        <v>1861.1514783918483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1861.1514783918483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2245.0125876385514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449.00251752771032</v>
      </c>
      <c r="M83" s="862"/>
      <c r="N83" s="51"/>
    </row>
    <row r="84" spans="1:14">
      <c r="B84" s="89" t="s">
        <v>973</v>
      </c>
      <c r="C84" s="90"/>
      <c r="D84" s="90"/>
      <c r="E84" s="90"/>
      <c r="F84" s="90"/>
      <c r="G84" s="90"/>
      <c r="H84" s="90"/>
      <c r="I84" s="87"/>
      <c r="J84" s="88"/>
      <c r="K84" s="304">
        <v>0.05</v>
      </c>
      <c r="L84" s="861">
        <f>N78*K84</f>
        <v>112.25062938192758</v>
      </c>
      <c r="M84" s="862"/>
      <c r="N84" s="51"/>
    </row>
    <row r="85" spans="1:14" ht="15.75" thickBot="1">
      <c r="B85" s="91" t="s">
        <v>974</v>
      </c>
      <c r="C85" s="92"/>
      <c r="D85" s="92"/>
      <c r="E85" s="92"/>
      <c r="F85" s="92"/>
      <c r="G85" s="92"/>
      <c r="H85" s="92"/>
      <c r="I85" s="93"/>
      <c r="J85" s="94"/>
      <c r="K85" s="305">
        <v>0.05</v>
      </c>
      <c r="L85" s="863">
        <f>N78*K85</f>
        <v>112.25062938192758</v>
      </c>
      <c r="M85" s="864"/>
      <c r="N85" s="51"/>
    </row>
    <row r="86" spans="1:14" ht="15.75" thickBot="1">
      <c r="B86" s="827" t="s">
        <v>953</v>
      </c>
      <c r="C86" s="828"/>
      <c r="D86" s="828"/>
      <c r="E86" s="828"/>
      <c r="F86" s="828"/>
      <c r="G86" s="828"/>
      <c r="H86" s="828"/>
      <c r="I86" s="828"/>
      <c r="J86" s="828"/>
      <c r="K86" s="828"/>
      <c r="L86" s="828"/>
      <c r="M86" s="829"/>
      <c r="N86" s="52">
        <f>L83+L84+L85</f>
        <v>673.5037762915656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2918.5163639301172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500</v>
      </c>
      <c r="N36" s="272">
        <f>K36/M36</f>
        <v>179.34493067541189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500</v>
      </c>
      <c r="N37" s="272">
        <f>K37/M37</f>
        <v>141.29977862129115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321.27061424670302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792</v>
      </c>
      <c r="B48" s="43" t="str">
        <f>VLOOKUP(A48,MATERIALES!A4:D372,3,FALSE)</f>
        <v>Asfalto liquido RC 250</v>
      </c>
      <c r="C48" s="281"/>
      <c r="D48" s="281"/>
      <c r="E48" s="281"/>
      <c r="F48" s="281"/>
      <c r="G48" s="281"/>
      <c r="H48" s="281"/>
      <c r="I48" s="268"/>
      <c r="J48" s="224" t="str">
        <f>VLOOKUP(A48,MATERIALES!A4:D372,2,FALSE)</f>
        <v>gal</v>
      </c>
      <c r="K48" s="282">
        <v>0.3</v>
      </c>
      <c r="L48" s="267"/>
      <c r="M48" s="402">
        <f>VLOOKUP(A48,MATERIALES!A4:D394,4,FALSE)</f>
        <v>4269.8491699035858</v>
      </c>
      <c r="N48" s="272">
        <f>K48*M48</f>
        <v>1280.9547509710758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1280.9547509710758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1664.8158602177787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332.96317204355574</v>
      </c>
      <c r="M83" s="862"/>
      <c r="N83" s="51"/>
    </row>
    <row r="84" spans="1:14">
      <c r="B84" s="89" t="s">
        <v>973</v>
      </c>
      <c r="C84" s="90"/>
      <c r="D84" s="90"/>
      <c r="E84" s="90"/>
      <c r="F84" s="90"/>
      <c r="G84" s="90"/>
      <c r="H84" s="90"/>
      <c r="I84" s="87"/>
      <c r="J84" s="88"/>
      <c r="K84" s="304">
        <v>0.05</v>
      </c>
      <c r="L84" s="861">
        <f>N78*K84</f>
        <v>83.240793010888936</v>
      </c>
      <c r="M84" s="862"/>
      <c r="N84" s="51"/>
    </row>
    <row r="85" spans="1:14" ht="15.75" thickBot="1">
      <c r="B85" s="91" t="s">
        <v>974</v>
      </c>
      <c r="C85" s="92"/>
      <c r="D85" s="92"/>
      <c r="E85" s="92"/>
      <c r="F85" s="92"/>
      <c r="G85" s="92"/>
      <c r="H85" s="92"/>
      <c r="I85" s="93"/>
      <c r="J85" s="94"/>
      <c r="K85" s="305">
        <v>0.05</v>
      </c>
      <c r="L85" s="863">
        <f>N78*K85</f>
        <v>83.240793010888936</v>
      </c>
      <c r="M85" s="864"/>
      <c r="N85" s="51"/>
    </row>
    <row r="86" spans="1:14" ht="15.75" thickBot="1">
      <c r="B86" s="827" t="s">
        <v>953</v>
      </c>
      <c r="C86" s="828"/>
      <c r="D86" s="828"/>
      <c r="E86" s="828"/>
      <c r="F86" s="828"/>
      <c r="G86" s="828"/>
      <c r="H86" s="828"/>
      <c r="I86" s="828"/>
      <c r="J86" s="828"/>
      <c r="K86" s="828"/>
      <c r="L86" s="828"/>
      <c r="M86" s="829"/>
      <c r="N86" s="52">
        <f>L83+L84+L85</f>
        <v>499.44475806533359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2164.2606182831123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957" t="str">
        <f>VLOOKUP(A36,EQUIPOS!A6:D154,3,FALSE)</f>
        <v>Carrotanque Irrigador de asfalto, 1000 GALONES DE CAPACIDAD</v>
      </c>
      <c r="C36" s="958"/>
      <c r="D36" s="958"/>
      <c r="E36" s="958"/>
      <c r="F36" s="958"/>
      <c r="G36" s="958"/>
      <c r="H36" s="959"/>
      <c r="I36" s="267"/>
      <c r="J36" s="268"/>
      <c r="K36" s="269">
        <f>VLOOKUP(A36,EQUIPOS!A6:D163,4,FALSE)</f>
        <v>89672.465337705944</v>
      </c>
      <c r="L36" s="270"/>
      <c r="M36" s="271">
        <v>500</v>
      </c>
      <c r="N36" s="272">
        <f>K36/M36</f>
        <v>179.34493067541189</v>
      </c>
    </row>
    <row r="37" spans="1:14">
      <c r="A37" s="113" t="s">
        <v>176</v>
      </c>
      <c r="B37" s="957" t="str">
        <f>VLOOKUP(A37,EQUIPOS!A7:D154,3,FALSE)</f>
        <v xml:space="preserve">Compresor (barrido y soplado)
</v>
      </c>
      <c r="C37" s="958"/>
      <c r="D37" s="958"/>
      <c r="E37" s="958"/>
      <c r="F37" s="958"/>
      <c r="G37" s="958"/>
      <c r="H37" s="959"/>
      <c r="I37" s="267"/>
      <c r="J37" s="268"/>
      <c r="K37" s="269">
        <f>VLOOKUP(A37,EQUIPOS!A7:D164,4,FALSE)</f>
        <v>70649.88931064558</v>
      </c>
      <c r="L37" s="270"/>
      <c r="M37" s="271">
        <v>500</v>
      </c>
      <c r="N37" s="272">
        <f>K37/M37</f>
        <v>141.29977862129115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321.27061424670302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858</v>
      </c>
      <c r="B48" s="43" t="str">
        <f>VLOOKUP(A48,MATERIALES!A4:D372,3,FALSE)</f>
        <v>Emulsión CRR-1</v>
      </c>
      <c r="C48" s="281"/>
      <c r="D48" s="281"/>
      <c r="E48" s="281"/>
      <c r="F48" s="281"/>
      <c r="G48" s="281"/>
      <c r="H48" s="281"/>
      <c r="I48" s="268"/>
      <c r="J48" s="224" t="str">
        <f>VLOOKUP(A48,MATERIALES!A4:D372,2,FALSE)</f>
        <v>lt</v>
      </c>
      <c r="K48" s="282">
        <v>0.45</v>
      </c>
      <c r="L48" s="267"/>
      <c r="M48" s="402">
        <f>VLOOKUP(A48,MATERIALES!A4:D394,4,FALSE)</f>
        <v>2591.1520323024588</v>
      </c>
      <c r="N48" s="272">
        <f>K48*M48</f>
        <v>1166.0184145361065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1166.0184145361065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1549.8795237828094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309.97590475656193</v>
      </c>
      <c r="M83" s="862"/>
      <c r="N83" s="51"/>
    </row>
    <row r="84" spans="1:14">
      <c r="B84" s="89" t="s">
        <v>973</v>
      </c>
      <c r="C84" s="90"/>
      <c r="D84" s="90"/>
      <c r="E84" s="90"/>
      <c r="F84" s="90"/>
      <c r="G84" s="90"/>
      <c r="H84" s="90"/>
      <c r="I84" s="87"/>
      <c r="J84" s="88"/>
      <c r="K84" s="304">
        <v>0.05</v>
      </c>
      <c r="L84" s="861">
        <f>N78*K84</f>
        <v>77.493976189140483</v>
      </c>
      <c r="M84" s="862"/>
      <c r="N84" s="51"/>
    </row>
    <row r="85" spans="1:14" ht="15.75" thickBot="1">
      <c r="B85" s="91" t="s">
        <v>974</v>
      </c>
      <c r="C85" s="92"/>
      <c r="D85" s="92"/>
      <c r="E85" s="92"/>
      <c r="F85" s="92"/>
      <c r="G85" s="92"/>
      <c r="H85" s="92"/>
      <c r="I85" s="93"/>
      <c r="J85" s="94"/>
      <c r="K85" s="305">
        <v>0.05</v>
      </c>
      <c r="L85" s="863">
        <f>N78*K85</f>
        <v>77.493976189140483</v>
      </c>
      <c r="M85" s="864"/>
      <c r="N85" s="51"/>
    </row>
    <row r="86" spans="1:14" ht="15.75" thickBot="1">
      <c r="B86" s="827" t="s">
        <v>953</v>
      </c>
      <c r="C86" s="828"/>
      <c r="D86" s="828"/>
      <c r="E86" s="828"/>
      <c r="F86" s="828"/>
      <c r="G86" s="828"/>
      <c r="H86" s="828"/>
      <c r="I86" s="828"/>
      <c r="J86" s="828"/>
      <c r="K86" s="828"/>
      <c r="L86" s="828"/>
      <c r="M86" s="829"/>
      <c r="N86" s="52">
        <f>L83+L84+L85</f>
        <v>464.9638571348429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2014.8433809176522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500</v>
      </c>
      <c r="N36" s="272">
        <f>K36/M36</f>
        <v>179.34493067541189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500</v>
      </c>
      <c r="N37" s="272">
        <f>K37/M37</f>
        <v>141.29977862129115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321.27061424670302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VLOOKUP(A48,MATERIALES!A4:D372,3,FALSE)</f>
        <v>Emulsión CRR-2</v>
      </c>
      <c r="C48" s="281"/>
      <c r="D48" s="281"/>
      <c r="E48" s="281"/>
      <c r="F48" s="281"/>
      <c r="G48" s="281"/>
      <c r="H48" s="281"/>
      <c r="I48" s="268"/>
      <c r="J48" s="224" t="str">
        <f>VLOOKUP(A48,MATERIALES!A4:D372,2,FALSE)</f>
        <v>lt</v>
      </c>
      <c r="K48" s="282">
        <v>0.45</v>
      </c>
      <c r="L48" s="267"/>
      <c r="M48" s="402">
        <f>VLOOKUP(A48,MATERIALES!A4:D394,4,FALSE)</f>
        <v>1909.275058410399</v>
      </c>
      <c r="N48" s="272">
        <f>K48*M48</f>
        <v>859.17377628467955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859.17377628467955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1243.0348855313825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248.60697710627653</v>
      </c>
      <c r="M83" s="862"/>
      <c r="N83" s="51"/>
    </row>
    <row r="84" spans="1:14">
      <c r="B84" s="89" t="s">
        <v>973</v>
      </c>
      <c r="C84" s="90"/>
      <c r="D84" s="90"/>
      <c r="E84" s="90"/>
      <c r="F84" s="90"/>
      <c r="G84" s="90"/>
      <c r="H84" s="90"/>
      <c r="I84" s="87"/>
      <c r="J84" s="88"/>
      <c r="K84" s="304">
        <v>0.05</v>
      </c>
      <c r="L84" s="861">
        <f>N78*K84</f>
        <v>62.151744276569133</v>
      </c>
      <c r="M84" s="862"/>
      <c r="N84" s="51"/>
    </row>
    <row r="85" spans="1:14" ht="15.75" thickBot="1">
      <c r="B85" s="91" t="s">
        <v>974</v>
      </c>
      <c r="C85" s="92"/>
      <c r="D85" s="92"/>
      <c r="E85" s="92"/>
      <c r="F85" s="92"/>
      <c r="G85" s="92"/>
      <c r="H85" s="92"/>
      <c r="I85" s="93"/>
      <c r="J85" s="94"/>
      <c r="K85" s="305">
        <v>0.05</v>
      </c>
      <c r="L85" s="863">
        <f>N78*K85</f>
        <v>62.151744276569133</v>
      </c>
      <c r="M85" s="864"/>
      <c r="N85" s="51"/>
    </row>
    <row r="86" spans="1:14" ht="15.75" thickBot="1">
      <c r="B86" s="827" t="s">
        <v>953</v>
      </c>
      <c r="C86" s="828"/>
      <c r="D86" s="828"/>
      <c r="E86" s="828"/>
      <c r="F86" s="828"/>
      <c r="G86" s="828"/>
      <c r="H86" s="828"/>
      <c r="I86" s="828"/>
      <c r="J86" s="828"/>
      <c r="K86" s="828"/>
      <c r="L86" s="828"/>
      <c r="M86" s="829"/>
      <c r="N86" s="52">
        <f>L83+L84+L85</f>
        <v>372.91046565941485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1615.9453511907973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500</v>
      </c>
      <c r="N36" s="272">
        <f>K36/M36</f>
        <v>179.34493067541189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500</v>
      </c>
      <c r="N37" s="272">
        <f>K37/M37</f>
        <v>141.29977862129115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321.27061424670302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856</v>
      </c>
      <c r="B48" s="43" t="str">
        <f>VLOOKUP(A48,MATERIALES!A4:D372,3,FALSE)</f>
        <v>Emulsión CRR-1m</v>
      </c>
      <c r="C48" s="281"/>
      <c r="D48" s="281"/>
      <c r="E48" s="281"/>
      <c r="F48" s="281"/>
      <c r="G48" s="281"/>
      <c r="H48" s="281"/>
      <c r="I48" s="268"/>
      <c r="J48" s="224" t="str">
        <f>VLOOKUP(A48,MATERIALES!A4:D372,2,FALSE)</f>
        <v>lt</v>
      </c>
      <c r="K48" s="282">
        <v>0.45</v>
      </c>
      <c r="L48" s="267"/>
      <c r="M48" s="402">
        <f>VLOOKUP(A48,MATERIALES!A4:D394,4,FALSE)</f>
        <v>1942.8496491210155</v>
      </c>
      <c r="N48" s="272">
        <f>K48*M48</f>
        <v>874.28234210445703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874.28234210445703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1258.1434513511599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251.628690270232</v>
      </c>
      <c r="M83" s="862"/>
      <c r="N83" s="51"/>
    </row>
    <row r="84" spans="1:14">
      <c r="B84" s="89" t="s">
        <v>973</v>
      </c>
      <c r="C84" s="90"/>
      <c r="D84" s="90"/>
      <c r="E84" s="90"/>
      <c r="F84" s="90"/>
      <c r="G84" s="90"/>
      <c r="H84" s="90"/>
      <c r="I84" s="87"/>
      <c r="J84" s="88"/>
      <c r="K84" s="304">
        <v>0.05</v>
      </c>
      <c r="L84" s="861">
        <f>N78*K84</f>
        <v>62.907172567558</v>
      </c>
      <c r="M84" s="862"/>
      <c r="N84" s="51"/>
    </row>
    <row r="85" spans="1:14" ht="15.75" thickBot="1">
      <c r="B85" s="91" t="s">
        <v>974</v>
      </c>
      <c r="C85" s="92"/>
      <c r="D85" s="92"/>
      <c r="E85" s="92"/>
      <c r="F85" s="92"/>
      <c r="G85" s="92"/>
      <c r="H85" s="92"/>
      <c r="I85" s="93"/>
      <c r="J85" s="94"/>
      <c r="K85" s="305">
        <v>0.05</v>
      </c>
      <c r="L85" s="863">
        <f>N78*K85</f>
        <v>62.907172567558</v>
      </c>
      <c r="M85" s="864"/>
      <c r="N85" s="51"/>
    </row>
    <row r="86" spans="1:14" ht="15.75" thickBot="1">
      <c r="B86" s="827" t="s">
        <v>953</v>
      </c>
      <c r="C86" s="828"/>
      <c r="D86" s="828"/>
      <c r="E86" s="828"/>
      <c r="F86" s="828"/>
      <c r="G86" s="828"/>
      <c r="H86" s="828"/>
      <c r="I86" s="828"/>
      <c r="J86" s="828"/>
      <c r="K86" s="828"/>
      <c r="L86" s="828"/>
      <c r="M86" s="829"/>
      <c r="N86" s="52">
        <f>L83+L84+L85</f>
        <v>377.44303540534798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1635.5864867565078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500</v>
      </c>
      <c r="N36" s="272">
        <f>K36/M36</f>
        <v>179.34493067541189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500</v>
      </c>
      <c r="N37" s="272">
        <f>K37/M37</f>
        <v>141.29977862129115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321.27061424670302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862</v>
      </c>
      <c r="B48" s="43" t="str">
        <f>VLOOKUP(A48,MATERIALES!A4:D372,3,FALSE)</f>
        <v>Emulsión CRR-2m</v>
      </c>
      <c r="C48" s="281"/>
      <c r="D48" s="281"/>
      <c r="E48" s="281"/>
      <c r="F48" s="281"/>
      <c r="G48" s="281"/>
      <c r="H48" s="281"/>
      <c r="I48" s="268"/>
      <c r="J48" s="224" t="str">
        <f>VLOOKUP(A48,MATERIALES!A4:D372,2,FALSE)</f>
        <v>lt</v>
      </c>
      <c r="K48" s="282">
        <v>0.45</v>
      </c>
      <c r="L48" s="267"/>
      <c r="M48" s="402">
        <f>VLOOKUP(A48,MATERIALES!A4:D394,4,FALSE)</f>
        <v>1988.7349230921916</v>
      </c>
      <c r="N48" s="272">
        <f>K48*M48</f>
        <v>894.93071539148627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894.93071539148627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1278.7918246381892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255.75836492763784</v>
      </c>
      <c r="M83" s="862"/>
      <c r="N83" s="51"/>
    </row>
    <row r="84" spans="1:14">
      <c r="B84" s="89" t="s">
        <v>973</v>
      </c>
      <c r="C84" s="90"/>
      <c r="D84" s="90"/>
      <c r="E84" s="90"/>
      <c r="F84" s="90"/>
      <c r="G84" s="90"/>
      <c r="H84" s="90"/>
      <c r="I84" s="87"/>
      <c r="J84" s="88"/>
      <c r="K84" s="304">
        <v>0.05</v>
      </c>
      <c r="L84" s="861">
        <f>N78*K84</f>
        <v>63.939591231909461</v>
      </c>
      <c r="M84" s="862"/>
      <c r="N84" s="51"/>
    </row>
    <row r="85" spans="1:14" ht="15.75" thickBot="1">
      <c r="B85" s="91" t="s">
        <v>974</v>
      </c>
      <c r="C85" s="92"/>
      <c r="D85" s="92"/>
      <c r="E85" s="92"/>
      <c r="F85" s="92"/>
      <c r="G85" s="92"/>
      <c r="H85" s="92"/>
      <c r="I85" s="93"/>
      <c r="J85" s="94"/>
      <c r="K85" s="305">
        <v>0.05</v>
      </c>
      <c r="L85" s="863">
        <f>N78*K85</f>
        <v>63.939591231909461</v>
      </c>
      <c r="M85" s="864"/>
      <c r="N85" s="51"/>
    </row>
    <row r="86" spans="1:14" ht="15.75" thickBot="1">
      <c r="B86" s="827" t="s">
        <v>953</v>
      </c>
      <c r="C86" s="828"/>
      <c r="D86" s="828"/>
      <c r="E86" s="828"/>
      <c r="F86" s="828"/>
      <c r="G86" s="828"/>
      <c r="H86" s="828"/>
      <c r="I86" s="828"/>
      <c r="J86" s="828"/>
      <c r="K86" s="828"/>
      <c r="L86" s="828"/>
      <c r="M86" s="829"/>
      <c r="N86" s="52">
        <f>L83+L84+L85</f>
        <v>383.63754739145674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1662.4293720296459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400</v>
      </c>
      <c r="N36" s="272">
        <f>K36/M36</f>
        <v>224.18116334426486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400</v>
      </c>
      <c r="N37" s="272">
        <f>K37/M37</f>
        <v>323.11114252799553</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70649.88931064558</v>
      </c>
      <c r="L38" s="270"/>
      <c r="M38" s="271">
        <v>400</v>
      </c>
      <c r="N38" s="272">
        <f>K38/M38</f>
        <v>176.62472327661396</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91886.173055077743</v>
      </c>
      <c r="L39" s="844">
        <v>400</v>
      </c>
      <c r="M39" s="845"/>
      <c r="N39" s="272">
        <f>K39/L39</f>
        <v>229.71543263769436</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954.74823748536369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VLOOKUP(A48,MATERIALES!A5:D395,4,FALSE)</f>
        <v>1909.275058410399</v>
      </c>
      <c r="N48" s="272">
        <f>K48*M48</f>
        <v>3493.9733568910301</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VLOOKUP(A49,MATERIALES!A6:D396,4,FALSE)</f>
        <v>61118.065776582822</v>
      </c>
      <c r="N49" s="272">
        <f>K49*M49</f>
        <v>1161.2432497550735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4655.2166066461032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1151.5493309248213</v>
      </c>
      <c r="M58" s="832"/>
      <c r="N58" s="287">
        <f>K58*L58</f>
        <v>21.879437287571605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21.879437287571605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111.57756987950249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5743.4218512985408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1148.6843702597082</v>
      </c>
      <c r="M82" s="862"/>
      <c r="N82" s="51"/>
    </row>
    <row r="83" spans="1:14">
      <c r="B83" s="89" t="s">
        <v>973</v>
      </c>
      <c r="C83" s="90"/>
      <c r="D83" s="90"/>
      <c r="E83" s="90"/>
      <c r="F83" s="90"/>
      <c r="G83" s="90"/>
      <c r="H83" s="90"/>
      <c r="I83" s="87"/>
      <c r="J83" s="88"/>
      <c r="K83" s="304">
        <v>0.05</v>
      </c>
      <c r="L83" s="861">
        <f>N77*K83</f>
        <v>287.17109256492705</v>
      </c>
      <c r="M83" s="862"/>
      <c r="N83" s="51"/>
    </row>
    <row r="84" spans="1:14" ht="15.75" thickBot="1">
      <c r="B84" s="91" t="s">
        <v>974</v>
      </c>
      <c r="C84" s="92"/>
      <c r="D84" s="92"/>
      <c r="E84" s="92"/>
      <c r="F84" s="92"/>
      <c r="G84" s="92"/>
      <c r="H84" s="92"/>
      <c r="I84" s="93"/>
      <c r="J84" s="94"/>
      <c r="K84" s="305">
        <v>0.05</v>
      </c>
      <c r="L84" s="863">
        <f>N77*K84</f>
        <v>287.17109256492705</v>
      </c>
      <c r="M84" s="864"/>
      <c r="N84" s="51"/>
    </row>
    <row r="85" spans="1:14" ht="15.75" thickBot="1">
      <c r="B85" s="827" t="s">
        <v>953</v>
      </c>
      <c r="C85" s="828"/>
      <c r="D85" s="828"/>
      <c r="E85" s="828"/>
      <c r="F85" s="828"/>
      <c r="G85" s="828"/>
      <c r="H85" s="828"/>
      <c r="I85" s="828"/>
      <c r="J85" s="828"/>
      <c r="K85" s="828"/>
      <c r="L85" s="828"/>
      <c r="M85" s="829"/>
      <c r="N85" s="52">
        <f>L82+L83+L84</f>
        <v>1723.0265553895622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7466.4484066881032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400</v>
      </c>
      <c r="N36" s="272">
        <f>K36/M36</f>
        <v>224.18116334426486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400</v>
      </c>
      <c r="N37" s="272">
        <f>K37/M37</f>
        <v>323.11114252799553</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70649.88931064558</v>
      </c>
      <c r="L38" s="270"/>
      <c r="M38" s="271">
        <v>400</v>
      </c>
      <c r="N38" s="272">
        <f>K38/M38</f>
        <v>176.62472327661396</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91886.173055077743</v>
      </c>
      <c r="L39" s="844">
        <v>400</v>
      </c>
      <c r="M39" s="845"/>
      <c r="N39" s="272">
        <f>K39/L39</f>
        <v>229.71543263769436</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954.74823748536369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1.5</v>
      </c>
      <c r="L48" s="267"/>
      <c r="M48" s="402">
        <f>VLOOKUP(A48,MATERIALES!A5:D395,4,FALSE)</f>
        <v>1909.275058410399</v>
      </c>
      <c r="N48" s="272">
        <f>K48*M48</f>
        <v>2863.9125876155986</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1.2999999999999999E-2</v>
      </c>
      <c r="L49" s="267"/>
      <c r="M49" s="402">
        <f>VLOOKUP(A49,MATERIALES!A6:D396,4,FALSE)</f>
        <v>61118.065776582822</v>
      </c>
      <c r="N49" s="272">
        <f>K49*M49</f>
        <v>794.53485509557663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3658.4474427111754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1151.5493309248213</v>
      </c>
      <c r="M58" s="832"/>
      <c r="N58" s="287">
        <f>K58*L58</f>
        <v>14.970141302022677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14.970141302022677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111.57756987950249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4739.7433913780642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947.94867827561291</v>
      </c>
      <c r="M83" s="862"/>
      <c r="N83" s="51"/>
    </row>
    <row r="84" spans="1:14">
      <c r="B84" s="89" t="s">
        <v>973</v>
      </c>
      <c r="C84" s="90"/>
      <c r="D84" s="90"/>
      <c r="E84" s="90"/>
      <c r="F84" s="90"/>
      <c r="G84" s="90"/>
      <c r="H84" s="90"/>
      <c r="I84" s="87"/>
      <c r="J84" s="88"/>
      <c r="K84" s="304">
        <v>0.05</v>
      </c>
      <c r="L84" s="861">
        <f>N78*K84</f>
        <v>236.98716956890323</v>
      </c>
      <c r="M84" s="862"/>
      <c r="N84" s="51"/>
    </row>
    <row r="85" spans="1:14" ht="15.75" thickBot="1">
      <c r="B85" s="91" t="s">
        <v>974</v>
      </c>
      <c r="C85" s="92"/>
      <c r="D85" s="92"/>
      <c r="E85" s="92"/>
      <c r="F85" s="92"/>
      <c r="G85" s="92"/>
      <c r="H85" s="92"/>
      <c r="I85" s="93"/>
      <c r="J85" s="94"/>
      <c r="K85" s="305">
        <v>0.05</v>
      </c>
      <c r="L85" s="863">
        <f>N78*K85</f>
        <v>236.98716956890323</v>
      </c>
      <c r="M85" s="864"/>
      <c r="N85" s="51"/>
    </row>
    <row r="86" spans="1:14" ht="15.75" thickBot="1">
      <c r="B86" s="827" t="s">
        <v>953</v>
      </c>
      <c r="C86" s="828"/>
      <c r="D86" s="828"/>
      <c r="E86" s="828"/>
      <c r="F86" s="828"/>
      <c r="G86" s="828"/>
      <c r="H86" s="828"/>
      <c r="I86" s="828"/>
      <c r="J86" s="828"/>
      <c r="K86" s="828"/>
      <c r="L86" s="828"/>
      <c r="M86" s="829"/>
      <c r="N86" s="52">
        <f>L83+L84+L85</f>
        <v>1421.9230174134193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6161.6664087914833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400</v>
      </c>
      <c r="N36" s="272">
        <f>K36/M36</f>
        <v>224.18116334426486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400</v>
      </c>
      <c r="N37" s="272">
        <f>K37/M37</f>
        <v>323.11114252799553</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70649.88931064558</v>
      </c>
      <c r="L38" s="270"/>
      <c r="M38" s="271">
        <v>400</v>
      </c>
      <c r="N38" s="272">
        <f>K38/M38</f>
        <v>176.62472327661396</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91886.173055077743</v>
      </c>
      <c r="L39" s="844">
        <v>400</v>
      </c>
      <c r="M39" s="845"/>
      <c r="N39" s="272">
        <f>K39/L39</f>
        <v>229.71543263769436</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954.74823748536369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VLOOKUP(A48,MATERIALES!A5:D395,4,FALSE)</f>
        <v>1909.275058410399</v>
      </c>
      <c r="N48" s="272">
        <f>K48*M48</f>
        <v>3493.9733568910301</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VLOOKUP(A49,MATERIALES!A6:D396,4,FALSE)</f>
        <v>61118.065776582822</v>
      </c>
      <c r="N49" s="272">
        <f>K49*M49</f>
        <v>1161.2432497550735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4655.2166066461032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1151.5493309248213</v>
      </c>
      <c r="M58" s="832"/>
      <c r="N58" s="287">
        <f>K58*L58</f>
        <v>21.879437287571605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21.879437287571605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111.57756987950249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5743.4218512985408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1148.6843702597082</v>
      </c>
      <c r="M83" s="862"/>
      <c r="N83" s="51"/>
    </row>
    <row r="84" spans="1:14">
      <c r="B84" s="89" t="s">
        <v>973</v>
      </c>
      <c r="C84" s="90"/>
      <c r="D84" s="90"/>
      <c r="E84" s="90"/>
      <c r="F84" s="90"/>
      <c r="G84" s="90"/>
      <c r="H84" s="90"/>
      <c r="I84" s="87"/>
      <c r="J84" s="88"/>
      <c r="K84" s="304">
        <v>0.05</v>
      </c>
      <c r="L84" s="861">
        <f>N78*K84</f>
        <v>287.17109256492705</v>
      </c>
      <c r="M84" s="862"/>
      <c r="N84" s="51"/>
    </row>
    <row r="85" spans="1:14" ht="15.75" thickBot="1">
      <c r="B85" s="91" t="s">
        <v>974</v>
      </c>
      <c r="C85" s="92"/>
      <c r="D85" s="92"/>
      <c r="E85" s="92"/>
      <c r="F85" s="92"/>
      <c r="G85" s="92"/>
      <c r="H85" s="92"/>
      <c r="I85" s="93"/>
      <c r="J85" s="94"/>
      <c r="K85" s="305">
        <v>0.05</v>
      </c>
      <c r="L85" s="863">
        <f>N78*K85</f>
        <v>287.17109256492705</v>
      </c>
      <c r="M85" s="864"/>
      <c r="N85" s="51"/>
    </row>
    <row r="86" spans="1:14" ht="15.75" thickBot="1">
      <c r="B86" s="827" t="s">
        <v>953</v>
      </c>
      <c r="C86" s="828"/>
      <c r="D86" s="828"/>
      <c r="E86" s="828"/>
      <c r="F86" s="828"/>
      <c r="G86" s="828"/>
      <c r="H86" s="828"/>
      <c r="I86" s="828"/>
      <c r="J86" s="828"/>
      <c r="K86" s="828"/>
      <c r="L86" s="828"/>
      <c r="M86" s="829"/>
      <c r="N86" s="52">
        <f>L83+L84+L85</f>
        <v>1723.0265553895622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7466.4484066881032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400</v>
      </c>
      <c r="N36" s="272">
        <f>K36/M36</f>
        <v>224.18116334426486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400</v>
      </c>
      <c r="N37" s="272">
        <f>K37/M37</f>
        <v>323.11114252799553</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70649.88931064558</v>
      </c>
      <c r="L38" s="270"/>
      <c r="M38" s="271">
        <v>400</v>
      </c>
      <c r="N38" s="272">
        <f>K38/M38</f>
        <v>176.62472327661396</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91886.173055077743</v>
      </c>
      <c r="L39" s="844">
        <v>400</v>
      </c>
      <c r="M39" s="845"/>
      <c r="N39" s="272">
        <f>K39/L39</f>
        <v>229.71543263769436</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954.74823748536369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761</v>
      </c>
      <c r="B48" s="43" t="str">
        <f>VLOOKUP(A48,MATERIALES!A5:D372,3,FALSE)</f>
        <v>Agregado para tratamiento superf. Simple</v>
      </c>
      <c r="C48" s="281"/>
      <c r="D48" s="281"/>
      <c r="E48" s="281"/>
      <c r="F48" s="281"/>
      <c r="G48" s="281"/>
      <c r="H48" s="281"/>
      <c r="I48" s="268"/>
      <c r="J48" s="224" t="str">
        <f>VLOOKUP(A48,MATERIALES!A4:D372,2,FALSE)</f>
        <v>m3</v>
      </c>
      <c r="K48" s="282">
        <v>1.2999999999999999E-2</v>
      </c>
      <c r="L48" s="267"/>
      <c r="M48" s="402">
        <f>VLOOKUP(A48,MATERIALES!A5:D395,4,FALSE)</f>
        <v>61118.065776582822</v>
      </c>
      <c r="N48" s="272">
        <f>K48*M48</f>
        <v>794.53485509557663</v>
      </c>
    </row>
    <row r="49" spans="1:14">
      <c r="A49" s="108" t="s">
        <v>860</v>
      </c>
      <c r="B49" s="43" t="str">
        <f>VLOOKUP(A49,MATERIALES!A6:D372,3,FALSE)</f>
        <v>Emulsión CRR-2</v>
      </c>
      <c r="C49" s="281"/>
      <c r="D49" s="281"/>
      <c r="E49" s="281"/>
      <c r="F49" s="281"/>
      <c r="G49" s="281"/>
      <c r="H49" s="281"/>
      <c r="I49" s="268"/>
      <c r="J49" s="224" t="str">
        <f>VLOOKUP(A49,MATERIALES!A5:D372,2,FALSE)</f>
        <v>lt</v>
      </c>
      <c r="K49" s="282">
        <v>1.5</v>
      </c>
      <c r="L49" s="267"/>
      <c r="M49" s="402">
        <f>VLOOKUP(A49,MATERIALES!A6:D396,4,FALSE)</f>
        <v>1909.275058410399</v>
      </c>
      <c r="N49" s="272">
        <f>K49*M49</f>
        <v>2863.9125876155986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3658.4474427111754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1151.5493309248213</v>
      </c>
      <c r="M58" s="832"/>
      <c r="N58" s="287">
        <f>K58*L58</f>
        <v>14.970141302022677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14.970141302022677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111.57756987950249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4739.7433913780642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947.94867827561291</v>
      </c>
      <c r="M83" s="862"/>
      <c r="N83" s="51"/>
    </row>
    <row r="84" spans="1:14">
      <c r="B84" s="89" t="s">
        <v>973</v>
      </c>
      <c r="C84" s="90"/>
      <c r="D84" s="90"/>
      <c r="E84" s="90"/>
      <c r="F84" s="90"/>
      <c r="G84" s="90"/>
      <c r="H84" s="90"/>
      <c r="I84" s="87"/>
      <c r="J84" s="88"/>
      <c r="K84" s="304">
        <v>0.05</v>
      </c>
      <c r="L84" s="861">
        <f>N78*K84</f>
        <v>236.98716956890323</v>
      </c>
      <c r="M84" s="862"/>
      <c r="N84" s="51"/>
    </row>
    <row r="85" spans="1:14" ht="15.75" thickBot="1">
      <c r="B85" s="91" t="s">
        <v>974</v>
      </c>
      <c r="C85" s="92"/>
      <c r="D85" s="92"/>
      <c r="E85" s="92"/>
      <c r="F85" s="92"/>
      <c r="G85" s="92"/>
      <c r="H85" s="92"/>
      <c r="I85" s="93"/>
      <c r="J85" s="94"/>
      <c r="K85" s="305">
        <v>0.05</v>
      </c>
      <c r="L85" s="863">
        <f>N78*K85</f>
        <v>236.98716956890323</v>
      </c>
      <c r="M85" s="864"/>
      <c r="N85" s="51"/>
    </row>
    <row r="86" spans="1:14" ht="15.75" thickBot="1">
      <c r="B86" s="827" t="s">
        <v>953</v>
      </c>
      <c r="C86" s="828"/>
      <c r="D86" s="828"/>
      <c r="E86" s="828"/>
      <c r="F86" s="828"/>
      <c r="G86" s="828"/>
      <c r="H86" s="828"/>
      <c r="I86" s="828"/>
      <c r="J86" s="828"/>
      <c r="K86" s="828"/>
      <c r="L86" s="828"/>
      <c r="M86" s="829"/>
      <c r="N86" s="52">
        <f>L83+L84+L85</f>
        <v>1421.9230174134193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6161.6664087914833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83">
        <v>275</v>
      </c>
      <c r="N36" s="272">
        <f>K36/M36</f>
        <v>326.0816921371125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83">
        <f>M36</f>
        <v>275</v>
      </c>
      <c r="N37" s="272">
        <f>K37/M37</f>
        <v>469.97984367708438</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70649.88931064558</v>
      </c>
      <c r="L38" s="270"/>
      <c r="M38" s="283">
        <v>275</v>
      </c>
      <c r="N38" s="272">
        <f>K38/M38</f>
        <v>256.90868840234754</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91886.173055077743</v>
      </c>
      <c r="L39" s="955">
        <v>275</v>
      </c>
      <c r="M39" s="956"/>
      <c r="N39" s="272">
        <f>K39/L39</f>
        <v>334.13153838210087</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1388.7247090696198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2.5000000000000001E-2</v>
      </c>
      <c r="L48" s="267"/>
      <c r="M48" s="402">
        <f>VLOOKUP(A48,MATERIALES!A5:D395,4,FALSE)</f>
        <v>61240.053456164722</v>
      </c>
      <c r="N48" s="272">
        <f>K48*M48</f>
        <v>1531.0013364041181</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1.2999999999999999E-2</v>
      </c>
      <c r="L49" s="267"/>
      <c r="M49" s="402">
        <f>VLOOKUP(A49,MATERIALES!A6:D396,4,FALSE)</f>
        <v>62091.7289071907</v>
      </c>
      <c r="N49" s="272">
        <f>K49*M49</f>
        <v>807.19247579347905</v>
      </c>
    </row>
    <row r="50" spans="1:14">
      <c r="A50" t="s">
        <v>860</v>
      </c>
      <c r="B50" s="43" t="str">
        <f>VLOOKUP(A50,MATERIALES!A6:D372,3,FALSE)</f>
        <v>Emulsión CRR-2</v>
      </c>
      <c r="C50" s="281"/>
      <c r="D50" s="281"/>
      <c r="E50" s="281"/>
      <c r="F50" s="281"/>
      <c r="G50" s="281"/>
      <c r="H50" s="281"/>
      <c r="I50" s="268"/>
      <c r="J50" s="224" t="str">
        <f>VLOOKUP(A50,MATERIALES!A6:D372,2,FALSE)</f>
        <v>lt</v>
      </c>
      <c r="K50" s="282">
        <v>4.24</v>
      </c>
      <c r="L50" s="267"/>
      <c r="M50" s="402">
        <f>VLOOKUP(A50,MATERIALES!A6:D397,4,FALSE)</f>
        <v>1909.275058410399</v>
      </c>
      <c r="N50" s="272">
        <f>K50*M50</f>
        <v>8095.3262476600921</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10433.520059857688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1151.5493309248213</v>
      </c>
      <c r="M58" s="832"/>
      <c r="N58" s="287">
        <f>K58*L58</f>
        <v>43.75887457514321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43.75887457514321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12028.298290599911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2405.6596581199824</v>
      </c>
      <c r="M83" s="862"/>
      <c r="N83" s="51"/>
    </row>
    <row r="84" spans="1:14">
      <c r="B84" s="89" t="s">
        <v>973</v>
      </c>
      <c r="C84" s="90"/>
      <c r="D84" s="90"/>
      <c r="E84" s="90"/>
      <c r="F84" s="90"/>
      <c r="G84" s="90"/>
      <c r="H84" s="90"/>
      <c r="I84" s="87"/>
      <c r="J84" s="88"/>
      <c r="K84" s="304">
        <v>0.05</v>
      </c>
      <c r="L84" s="861">
        <f>N78*K84</f>
        <v>601.4149145299956</v>
      </c>
      <c r="M84" s="862"/>
      <c r="N84" s="51"/>
    </row>
    <row r="85" spans="1:14" ht="15.75" thickBot="1">
      <c r="B85" s="91" t="s">
        <v>974</v>
      </c>
      <c r="C85" s="92"/>
      <c r="D85" s="92"/>
      <c r="E85" s="92"/>
      <c r="F85" s="92"/>
      <c r="G85" s="92"/>
      <c r="H85" s="92"/>
      <c r="I85" s="93"/>
      <c r="J85" s="94"/>
      <c r="K85" s="305">
        <v>0.05</v>
      </c>
      <c r="L85" s="863">
        <f>N78*K85</f>
        <v>601.4149145299956</v>
      </c>
      <c r="M85" s="864"/>
      <c r="N85" s="51"/>
    </row>
    <row r="86" spans="1:14" ht="15.75" thickBot="1">
      <c r="B86" s="827" t="s">
        <v>953</v>
      </c>
      <c r="C86" s="828"/>
      <c r="D86" s="828"/>
      <c r="E86" s="828"/>
      <c r="F86" s="828"/>
      <c r="G86" s="828"/>
      <c r="H86" s="828"/>
      <c r="I86" s="828"/>
      <c r="J86" s="828"/>
      <c r="K86" s="828"/>
      <c r="L86" s="828"/>
      <c r="M86" s="829"/>
      <c r="N86" s="52">
        <f>L83+L84+L85</f>
        <v>3608.4894871799738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15636.787777779884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83">
        <v>275</v>
      </c>
      <c r="N36" s="272">
        <f>K36/M36</f>
        <v>326.0816921371125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83">
        <v>275</v>
      </c>
      <c r="N37" s="272">
        <f>K37/M37</f>
        <v>469.97984367708438</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70649.88931064558</v>
      </c>
      <c r="L38" s="270"/>
      <c r="M38" s="283">
        <v>275</v>
      </c>
      <c r="N38" s="272">
        <f>K38/M38</f>
        <v>256.90868840234754</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91886.173055077743</v>
      </c>
      <c r="L39" s="955">
        <v>275</v>
      </c>
      <c r="M39" s="956"/>
      <c r="N39" s="272">
        <f>K39/L39</f>
        <v>334.13153838210087</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1388.7247090696198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1.9E-2</v>
      </c>
      <c r="L48" s="267"/>
      <c r="M48" s="402">
        <f>VLOOKUP(A48,MATERIALES!A5:D395,4,FALSE)</f>
        <v>61240.053456164722</v>
      </c>
      <c r="N48" s="272">
        <f>K48*M48</f>
        <v>1163.5610156671296</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0.01</v>
      </c>
      <c r="L49" s="267"/>
      <c r="M49" s="402">
        <f>VLOOKUP(A49,MATERIALES!A6:D396,4,FALSE)</f>
        <v>62091.7289071907</v>
      </c>
      <c r="N49" s="272">
        <f>K49*M49</f>
        <v>620.91728907190702</v>
      </c>
    </row>
    <row r="50" spans="1:14">
      <c r="A50" t="s">
        <v>860</v>
      </c>
      <c r="B50" s="43" t="str">
        <f>VLOOKUP(A50,MATERIALES!A6:D372,3,FALSE)</f>
        <v>Emulsión CRR-2</v>
      </c>
      <c r="C50" s="281"/>
      <c r="D50" s="281"/>
      <c r="E50" s="281"/>
      <c r="F50" s="281"/>
      <c r="G50" s="281"/>
      <c r="H50" s="281"/>
      <c r="I50" s="268"/>
      <c r="J50" s="224" t="str">
        <f>VLOOKUP(A50,MATERIALES!A6:D372,2,FALSE)</f>
        <v>lt</v>
      </c>
      <c r="K50" s="282">
        <v>3.24</v>
      </c>
      <c r="L50" s="267"/>
      <c r="M50" s="402">
        <f>VLOOKUP(A50,MATERIALES!A6:D397,4,FALSE)</f>
        <v>1909.275058410399</v>
      </c>
      <c r="N50" s="272">
        <f>K50*M50</f>
        <v>6186.0511892496934</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7970.5294939887299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1151.5493309248213</v>
      </c>
      <c r="M58" s="832"/>
      <c r="N58" s="287">
        <f>K58*L58</f>
        <v>33.394930596819819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33.394930596819819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9554.9437807526283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1910.9887561505257</v>
      </c>
      <c r="M83" s="862"/>
      <c r="N83" s="51"/>
    </row>
    <row r="84" spans="1:14">
      <c r="B84" s="89" t="s">
        <v>973</v>
      </c>
      <c r="C84" s="90"/>
      <c r="D84" s="90"/>
      <c r="E84" s="90"/>
      <c r="F84" s="90"/>
      <c r="G84" s="90"/>
      <c r="H84" s="90"/>
      <c r="I84" s="87"/>
      <c r="J84" s="88"/>
      <c r="K84" s="304">
        <v>0.05</v>
      </c>
      <c r="L84" s="861">
        <f>N78*K84</f>
        <v>477.74718903763141</v>
      </c>
      <c r="M84" s="862"/>
      <c r="N84" s="51"/>
    </row>
    <row r="85" spans="1:14" ht="15.75" thickBot="1">
      <c r="B85" s="91" t="s">
        <v>974</v>
      </c>
      <c r="C85" s="92"/>
      <c r="D85" s="92"/>
      <c r="E85" s="92"/>
      <c r="F85" s="92"/>
      <c r="G85" s="92"/>
      <c r="H85" s="92"/>
      <c r="I85" s="93"/>
      <c r="J85" s="94"/>
      <c r="K85" s="305">
        <v>0.05</v>
      </c>
      <c r="L85" s="863">
        <f>N78*K85</f>
        <v>477.74718903763141</v>
      </c>
      <c r="M85" s="864"/>
      <c r="N85" s="51"/>
    </row>
    <row r="86" spans="1:14" ht="15.75" thickBot="1">
      <c r="B86" s="827" t="s">
        <v>953</v>
      </c>
      <c r="C86" s="828"/>
      <c r="D86" s="828"/>
      <c r="E86" s="828"/>
      <c r="F86" s="828"/>
      <c r="G86" s="828"/>
      <c r="H86" s="828"/>
      <c r="I86" s="828"/>
      <c r="J86" s="828"/>
      <c r="K86" s="828"/>
      <c r="L86" s="828"/>
      <c r="M86" s="829"/>
      <c r="N86" s="52">
        <f>L83+L84+L85</f>
        <v>2866.4831342257885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12421.426914978416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275</v>
      </c>
      <c r="N36" s="272">
        <f>K36/M36</f>
        <v>326.0816921371125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275</v>
      </c>
      <c r="N37" s="272">
        <f>K37/M37</f>
        <v>469.97984367708438</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70649.88931064558</v>
      </c>
      <c r="L38" s="270"/>
      <c r="M38" s="271">
        <v>275</v>
      </c>
      <c r="N38" s="272">
        <f>K38/M38</f>
        <v>256.90868840234754</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91886.173055077743</v>
      </c>
      <c r="L39" s="844">
        <v>275</v>
      </c>
      <c r="M39" s="845"/>
      <c r="N39" s="272">
        <f>K39/L39</f>
        <v>334.13153838210087</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1388.7247090696198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VLOOKUP(A48,MATERIALES!A4:D639,2,FALSE)</f>
        <v>m3</v>
      </c>
      <c r="K48" s="282">
        <v>2.5000000000000001E-2</v>
      </c>
      <c r="L48" s="267"/>
      <c r="M48" s="402">
        <f>VLOOKUP(A48,MATERIALES!A5:D395,4,FALSE)</f>
        <v>61240.053456164722</v>
      </c>
      <c r="N48" s="272">
        <f>K48*M48</f>
        <v>1531.0013364041181</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VLOOKUP(A49,MATERIALES!A5:D640,2,FALSE)</f>
        <v>m3</v>
      </c>
      <c r="K49" s="282">
        <v>1.2999999999999999E-2</v>
      </c>
      <c r="L49" s="267"/>
      <c r="M49" s="402">
        <f>VLOOKUP(A49,MATERIALES!A6:D396,4,FALSE)</f>
        <v>62091.7289071907</v>
      </c>
      <c r="N49" s="272">
        <f>K49*M49</f>
        <v>807.19247579347905</v>
      </c>
    </row>
    <row r="50" spans="1:14">
      <c r="A50" t="s">
        <v>862</v>
      </c>
      <c r="B50" s="43" t="str">
        <f>VLOOKUP(A50,MATERIALES!A6:D372,3,FALSE)</f>
        <v>Emulsión CRR-2m</v>
      </c>
      <c r="C50" s="281"/>
      <c r="D50" s="281"/>
      <c r="E50" s="281"/>
      <c r="F50" s="281"/>
      <c r="G50" s="281"/>
      <c r="H50" s="281"/>
      <c r="I50" s="268"/>
      <c r="J50" s="224" t="str">
        <f>VLOOKUP(A50,MATERIALES!A6:D641,2,FALSE)</f>
        <v>lt</v>
      </c>
      <c r="K50" s="282">
        <v>4.24</v>
      </c>
      <c r="L50" s="267"/>
      <c r="M50" s="402">
        <f>VLOOKUP(A50,MATERIALES!A6:D397,4,FALSE)</f>
        <v>1988.7349230921916</v>
      </c>
      <c r="N50" s="272">
        <f>K50*M50</f>
        <v>8432.2360739108935</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10770.42988610849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1151.5493309248213</v>
      </c>
      <c r="M58" s="832"/>
      <c r="N58" s="287">
        <f>K58*L58</f>
        <v>43.75887457514321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43.75887457514321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12365.208116850712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2473.0416233701426</v>
      </c>
      <c r="M83" s="862"/>
      <c r="N83" s="51"/>
    </row>
    <row r="84" spans="1:14">
      <c r="B84" s="89" t="s">
        <v>973</v>
      </c>
      <c r="C84" s="90"/>
      <c r="D84" s="90"/>
      <c r="E84" s="90"/>
      <c r="F84" s="90"/>
      <c r="G84" s="90"/>
      <c r="H84" s="90"/>
      <c r="I84" s="87"/>
      <c r="J84" s="88"/>
      <c r="K84" s="304">
        <v>0.05</v>
      </c>
      <c r="L84" s="861">
        <f>N78*K84</f>
        <v>618.26040584253565</v>
      </c>
      <c r="M84" s="862"/>
      <c r="N84" s="51"/>
    </row>
    <row r="85" spans="1:14" ht="15.75" thickBot="1">
      <c r="B85" s="91" t="s">
        <v>974</v>
      </c>
      <c r="C85" s="92"/>
      <c r="D85" s="92"/>
      <c r="E85" s="92"/>
      <c r="F85" s="92"/>
      <c r="G85" s="92"/>
      <c r="H85" s="92"/>
      <c r="I85" s="93"/>
      <c r="J85" s="94"/>
      <c r="K85" s="305">
        <v>0.05</v>
      </c>
      <c r="L85" s="863">
        <f>N78*K85</f>
        <v>618.26040584253565</v>
      </c>
      <c r="M85" s="864"/>
      <c r="N85" s="51"/>
    </row>
    <row r="86" spans="1:14" ht="15.75" thickBot="1">
      <c r="B86" s="827" t="s">
        <v>953</v>
      </c>
      <c r="C86" s="828"/>
      <c r="D86" s="828"/>
      <c r="E86" s="828"/>
      <c r="F86" s="828"/>
      <c r="G86" s="828"/>
      <c r="H86" s="828"/>
      <c r="I86" s="828"/>
      <c r="J86" s="828"/>
      <c r="K86" s="828"/>
      <c r="L86" s="828"/>
      <c r="M86" s="829"/>
      <c r="N86" s="52">
        <f>L83+L84+L85</f>
        <v>3709.5624350552143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16074.770551905927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275</v>
      </c>
      <c r="N36" s="272">
        <f>K36/M36</f>
        <v>326.0816921371125</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275</v>
      </c>
      <c r="N37" s="272">
        <f>K37/M37</f>
        <v>469.97984367708438</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70649.88931064558</v>
      </c>
      <c r="L38" s="270"/>
      <c r="M38" s="271">
        <v>275</v>
      </c>
      <c r="N38" s="272">
        <f>K38/M38</f>
        <v>256.90868840234754</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91886.173055077743</v>
      </c>
      <c r="L39" s="844">
        <v>275</v>
      </c>
      <c r="M39" s="845"/>
      <c r="N39" s="272">
        <f>K39/L39</f>
        <v>334.13153838210087</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1388.7247090696198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VLOOKUP(A48,MATERIALES!A4:D639,2,FALSE)</f>
        <v>m3</v>
      </c>
      <c r="K48" s="282">
        <v>1.9E-2</v>
      </c>
      <c r="L48" s="267"/>
      <c r="M48" s="402">
        <f>VLOOKUP(A48,MATERIALES!A5:D395,4,FALSE)</f>
        <v>61240.053456164722</v>
      </c>
      <c r="N48" s="272">
        <f>K48*M48</f>
        <v>1163.5610156671296</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VLOOKUP(A49,MATERIALES!A5:D640,2,FALSE)</f>
        <v>m3</v>
      </c>
      <c r="K49" s="282">
        <v>0.01</v>
      </c>
      <c r="L49" s="267"/>
      <c r="M49" s="402">
        <f>VLOOKUP(A49,MATERIALES!A6:D396,4,FALSE)</f>
        <v>62091.7289071907</v>
      </c>
      <c r="N49" s="272">
        <f>K49*M49</f>
        <v>620.91728907190702</v>
      </c>
    </row>
    <row r="50" spans="1:14">
      <c r="A50" t="s">
        <v>862</v>
      </c>
      <c r="B50" s="43" t="str">
        <f>VLOOKUP(A50,MATERIALES!A6:D372,3,FALSE)</f>
        <v>Emulsión CRR-2m</v>
      </c>
      <c r="C50" s="281"/>
      <c r="D50" s="281"/>
      <c r="E50" s="281"/>
      <c r="F50" s="281"/>
      <c r="G50" s="281"/>
      <c r="H50" s="281"/>
      <c r="I50" s="268"/>
      <c r="J50" s="224" t="str">
        <f>VLOOKUP(A50,MATERIALES!A6:D641,2,FALSE)</f>
        <v>lt</v>
      </c>
      <c r="K50" s="282">
        <v>3.24</v>
      </c>
      <c r="L50" s="267"/>
      <c r="M50" s="402">
        <f>VLOOKUP(A50,MATERIALES!A6:D397,4,FALSE)</f>
        <v>1988.7349230921916</v>
      </c>
      <c r="N50" s="272">
        <f>K50*M50</f>
        <v>6443.5011508187008</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8227.9794555577373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1151.5493309248213</v>
      </c>
      <c r="M58" s="832"/>
      <c r="N58" s="287">
        <f>K58*L58</f>
        <v>33.394930596819819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33.394930596819819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9812.3937423216357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1962.4787484643273</v>
      </c>
      <c r="M83" s="862"/>
      <c r="N83" s="51"/>
    </row>
    <row r="84" spans="1:14">
      <c r="B84" s="89" t="s">
        <v>973</v>
      </c>
      <c r="C84" s="90"/>
      <c r="D84" s="90"/>
      <c r="E84" s="90"/>
      <c r="F84" s="90"/>
      <c r="G84" s="90"/>
      <c r="H84" s="90"/>
      <c r="I84" s="87"/>
      <c r="J84" s="88"/>
      <c r="K84" s="304">
        <v>0.05</v>
      </c>
      <c r="L84" s="861">
        <f>N78*K84</f>
        <v>490.61968711608182</v>
      </c>
      <c r="M84" s="862"/>
      <c r="N84" s="51"/>
    </row>
    <row r="85" spans="1:14" ht="15.75" thickBot="1">
      <c r="B85" s="91" t="s">
        <v>974</v>
      </c>
      <c r="C85" s="92"/>
      <c r="D85" s="92"/>
      <c r="E85" s="92"/>
      <c r="F85" s="92"/>
      <c r="G85" s="92"/>
      <c r="H85" s="92"/>
      <c r="I85" s="93"/>
      <c r="J85" s="94"/>
      <c r="K85" s="305">
        <v>0.05</v>
      </c>
      <c r="L85" s="863">
        <f>N78*K85</f>
        <v>490.61968711608182</v>
      </c>
      <c r="M85" s="864"/>
      <c r="N85" s="51"/>
    </row>
    <row r="86" spans="1:14" ht="15.75" thickBot="1">
      <c r="B86" s="827" t="s">
        <v>953</v>
      </c>
      <c r="C86" s="828"/>
      <c r="D86" s="828"/>
      <c r="E86" s="828"/>
      <c r="F86" s="828"/>
      <c r="G86" s="828"/>
      <c r="H86" s="828"/>
      <c r="I86" s="828"/>
      <c r="J86" s="828"/>
      <c r="K86" s="828"/>
      <c r="L86" s="828"/>
      <c r="M86" s="829"/>
      <c r="N86" s="52">
        <f>L83+L84+L85</f>
        <v>2943.7181226964908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12756.111865018127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418</v>
      </c>
      <c r="N36" s="272">
        <f>K36/M36</f>
        <v>214.52742903757402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418</v>
      </c>
      <c r="N37" s="272">
        <f>K37/M37</f>
        <v>309.19726557702921</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91886.173055077743</v>
      </c>
      <c r="L38" s="270"/>
      <c r="M38" s="271">
        <v>418</v>
      </c>
      <c r="N38" s="272">
        <f>K38/M38</f>
        <v>219.82338051454005</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1.0677279414306458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744.61580307057397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VLOOKUP(A48,MATERIALES!A4:D639,2,FALSE)</f>
        <v>m3</v>
      </c>
      <c r="K48" s="282">
        <v>0.01</v>
      </c>
      <c r="L48" s="267"/>
      <c r="M48" s="402">
        <f>VLOOKUP(A48,MATERIALES!A5:D395,4,FALSE)</f>
        <v>49540.427746538524</v>
      </c>
      <c r="N48" s="272">
        <f>K48*M48</f>
        <v>495.40427746538523</v>
      </c>
    </row>
    <row r="49" spans="1:14">
      <c r="A49" s="108" t="s">
        <v>860</v>
      </c>
      <c r="B49" s="43" t="str">
        <f>VLOOKUP(A49,MATERIALES!A6:D372,3,FALSE)</f>
        <v>Emulsión CRR-2</v>
      </c>
      <c r="C49" s="281"/>
      <c r="D49" s="281"/>
      <c r="E49" s="281"/>
      <c r="F49" s="281"/>
      <c r="G49" s="281"/>
      <c r="H49" s="281"/>
      <c r="I49" s="268"/>
      <c r="J49" s="224" t="str">
        <f>VLOOKUP(A49,MATERIALES!A5:D640,2,FALSE)</f>
        <v>lt</v>
      </c>
      <c r="K49" s="282">
        <v>1.25</v>
      </c>
      <c r="L49" s="267"/>
      <c r="M49" s="402">
        <f>VLOOKUP(A49,MATERIALES!A6:D396,4,FALSE)</f>
        <v>1909.275058410399</v>
      </c>
      <c r="N49" s="272">
        <f>K49*M49</f>
        <v>2386.5938230129987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2881.998100478384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1151.5493309248213</v>
      </c>
      <c r="M58" s="832"/>
      <c r="N58" s="287">
        <f>K58*L58</f>
        <v>11.515493309248214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11.515493309248214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106.77279414306457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3744.9021910012702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748.98043820025407</v>
      </c>
      <c r="M83" s="862"/>
      <c r="N83" s="51"/>
    </row>
    <row r="84" spans="1:14">
      <c r="B84" s="89" t="s">
        <v>973</v>
      </c>
      <c r="C84" s="90"/>
      <c r="D84" s="90"/>
      <c r="E84" s="90"/>
      <c r="F84" s="90"/>
      <c r="G84" s="90"/>
      <c r="H84" s="90"/>
      <c r="I84" s="87"/>
      <c r="J84" s="88"/>
      <c r="K84" s="304">
        <v>0.05</v>
      </c>
      <c r="L84" s="861">
        <f>N78*K84</f>
        <v>187.24510955006352</v>
      </c>
      <c r="M84" s="862"/>
      <c r="N84" s="51"/>
    </row>
    <row r="85" spans="1:14" ht="15.75" thickBot="1">
      <c r="B85" s="91" t="s">
        <v>974</v>
      </c>
      <c r="C85" s="92"/>
      <c r="D85" s="92"/>
      <c r="E85" s="92"/>
      <c r="F85" s="92"/>
      <c r="G85" s="92"/>
      <c r="H85" s="92"/>
      <c r="I85" s="93"/>
      <c r="J85" s="94"/>
      <c r="K85" s="305">
        <v>0.05</v>
      </c>
      <c r="L85" s="863">
        <f>N78*K85</f>
        <v>187.24510955006352</v>
      </c>
      <c r="M85" s="864"/>
      <c r="N85" s="51"/>
    </row>
    <row r="86" spans="1:14" ht="15.75" thickBot="1">
      <c r="B86" s="827" t="s">
        <v>953</v>
      </c>
      <c r="C86" s="828"/>
      <c r="D86" s="828"/>
      <c r="E86" s="828"/>
      <c r="F86" s="828"/>
      <c r="G86" s="828"/>
      <c r="H86" s="828"/>
      <c r="I86" s="828"/>
      <c r="J86" s="828"/>
      <c r="K86" s="828"/>
      <c r="L86" s="828"/>
      <c r="M86" s="829"/>
      <c r="N86" s="52">
        <f>L83+L84+L85</f>
        <v>1123.4706573003812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4868.3728483016512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89672.465337705944</v>
      </c>
      <c r="L36" s="270"/>
      <c r="M36" s="271">
        <v>418</v>
      </c>
      <c r="N36" s="272">
        <f>K36/M36</f>
        <v>214.52742903757402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418</v>
      </c>
      <c r="N37" s="272">
        <f>K37/M37</f>
        <v>309.19726557702921</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91886.173055077743</v>
      </c>
      <c r="L38" s="270"/>
      <c r="M38" s="271">
        <v>418</v>
      </c>
      <c r="N38" s="272">
        <f>K38/M38</f>
        <v>219.82338051454005</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1.0677279414306458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744.61580307057397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VLOOKUP(A48,MATERIALES!A4:D639,2,FALSE)</f>
        <v>m3</v>
      </c>
      <c r="K48" s="282">
        <v>0.01</v>
      </c>
      <c r="L48" s="267"/>
      <c r="M48" s="402">
        <f>VLOOKUP(A48,MATERIALES!A5:D395,4,FALSE)</f>
        <v>49540.427746538524</v>
      </c>
      <c r="N48" s="272">
        <f>K48*M48</f>
        <v>495.40427746538523</v>
      </c>
    </row>
    <row r="49" spans="1:72">
      <c r="A49" s="108" t="s">
        <v>858</v>
      </c>
      <c r="B49" s="43" t="str">
        <f>VLOOKUP(A49,MATERIALES!A6:D372,3,FALSE)</f>
        <v>Emulsión CRR-1</v>
      </c>
      <c r="C49" s="281"/>
      <c r="D49" s="281"/>
      <c r="E49" s="281"/>
      <c r="F49" s="281"/>
      <c r="G49" s="281"/>
      <c r="H49" s="281"/>
      <c r="I49" s="268"/>
      <c r="J49" s="268" t="s">
        <v>980</v>
      </c>
      <c r="K49" s="282">
        <v>1.25</v>
      </c>
      <c r="L49" s="267"/>
      <c r="M49" s="402">
        <f>VLOOKUP(A49,MATERIALES!A6:D396,4,FALSE)</f>
        <v>2591.1520323024588</v>
      </c>
      <c r="N49" s="272">
        <f>K49*M49</f>
        <v>3238.9400403780737</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2"/>
      <c r="C52" s="823"/>
      <c r="D52" s="823"/>
      <c r="E52" s="823"/>
      <c r="F52" s="823"/>
      <c r="G52" s="823"/>
      <c r="H52" s="823"/>
      <c r="I52" s="824"/>
      <c r="J52" s="42"/>
      <c r="K52" s="44"/>
      <c r="L52" s="825"/>
      <c r="M52" s="826"/>
      <c r="N52" s="45"/>
    </row>
    <row r="53" spans="1:72" ht="15.75" thickBot="1">
      <c r="B53" s="827" t="s">
        <v>953</v>
      </c>
      <c r="C53" s="828"/>
      <c r="D53" s="828"/>
      <c r="E53" s="828"/>
      <c r="F53" s="828"/>
      <c r="G53" s="828"/>
      <c r="H53" s="828"/>
      <c r="I53" s="828"/>
      <c r="J53" s="828"/>
      <c r="K53" s="828"/>
      <c r="L53" s="828"/>
      <c r="M53" s="829"/>
      <c r="N53" s="394">
        <f>SUM(N48:N52)</f>
        <v>3734.3443178434591</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30" t="s">
        <v>961</v>
      </c>
      <c r="M57" s="803"/>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1151.5493309248213</v>
      </c>
      <c r="M58" s="832"/>
      <c r="N58" s="287">
        <f>K58*L58</f>
        <v>11.515493309248214</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6"/>
      <c r="M63" s="817"/>
      <c r="N63" s="127"/>
    </row>
    <row r="64" spans="1:72" ht="15.75" thickBot="1">
      <c r="B64" s="833" t="s">
        <v>953</v>
      </c>
      <c r="C64" s="834"/>
      <c r="D64" s="834"/>
      <c r="E64" s="834"/>
      <c r="F64" s="834"/>
      <c r="G64" s="834"/>
      <c r="H64" s="834"/>
      <c r="I64" s="834"/>
      <c r="J64" s="834"/>
      <c r="K64" s="834"/>
      <c r="L64" s="834"/>
      <c r="M64" s="835"/>
      <c r="N64" s="104">
        <f>N58+N59+N60+N61+N62</f>
        <v>11.515493309248214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106.77279414306457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4597.2484083663458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919.4496816732692</v>
      </c>
      <c r="M83" s="862"/>
      <c r="N83" s="51"/>
    </row>
    <row r="84" spans="1:14">
      <c r="B84" s="89" t="s">
        <v>973</v>
      </c>
      <c r="C84" s="90"/>
      <c r="D84" s="90"/>
      <c r="E84" s="90"/>
      <c r="F84" s="90"/>
      <c r="G84" s="90"/>
      <c r="H84" s="90"/>
      <c r="I84" s="87"/>
      <c r="J84" s="88"/>
      <c r="K84" s="304">
        <v>0.05</v>
      </c>
      <c r="L84" s="861">
        <f>N78*K84</f>
        <v>229.8624204183173</v>
      </c>
      <c r="M84" s="862"/>
      <c r="N84" s="51"/>
    </row>
    <row r="85" spans="1:14" ht="15.75" thickBot="1">
      <c r="B85" s="91" t="s">
        <v>974</v>
      </c>
      <c r="C85" s="92"/>
      <c r="D85" s="92"/>
      <c r="E85" s="92"/>
      <c r="F85" s="92"/>
      <c r="G85" s="92"/>
      <c r="H85" s="92"/>
      <c r="I85" s="93"/>
      <c r="J85" s="94"/>
      <c r="K85" s="305">
        <v>0.05</v>
      </c>
      <c r="L85" s="863">
        <f>N78*K85</f>
        <v>229.8624204183173</v>
      </c>
      <c r="M85" s="864"/>
      <c r="N85" s="51"/>
    </row>
    <row r="86" spans="1:14" ht="15.75" thickBot="1">
      <c r="B86" s="827" t="s">
        <v>953</v>
      </c>
      <c r="C86" s="828"/>
      <c r="D86" s="828"/>
      <c r="E86" s="828"/>
      <c r="F86" s="828"/>
      <c r="G86" s="828"/>
      <c r="H86" s="828"/>
      <c r="I86" s="828"/>
      <c r="J86" s="828"/>
      <c r="K86" s="828"/>
      <c r="L86" s="828"/>
      <c r="M86" s="829"/>
      <c r="N86" s="52">
        <f>L83+L84+L85</f>
        <v>1379.1745225099037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5976.4229308762497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158405.41589545918</v>
      </c>
      <c r="L36" s="270"/>
      <c r="M36" s="271">
        <v>600</v>
      </c>
      <c r="N36" s="272">
        <f>K36/M36</f>
        <v>264.00902649243199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600</v>
      </c>
      <c r="N37" s="272">
        <f>K37/M37</f>
        <v>117.74981551774263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382.50269247603796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767</v>
      </c>
      <c r="B48" s="43" t="str">
        <f>VLOOKUP(A48,MATERIALES!A5:D372,3,FALSE)</f>
        <v>Agregado tipo LA 13 (lechadas)</v>
      </c>
      <c r="C48" s="281"/>
      <c r="D48" s="281"/>
      <c r="E48" s="281"/>
      <c r="F48" s="281"/>
      <c r="G48" s="281"/>
      <c r="H48" s="281"/>
      <c r="I48" s="268"/>
      <c r="J48" s="224" t="str">
        <f>VLOOKUP(A48,MATERIALES!A4:D639,2,FALSE)</f>
        <v>m3</v>
      </c>
      <c r="K48" s="407">
        <v>1.2500000000000001E-2</v>
      </c>
      <c r="L48" s="267"/>
      <c r="M48" s="402">
        <f>VLOOKUP(A48,MATERIALES!A5:D395,4,FALSE)</f>
        <v>51513.494527299095</v>
      </c>
      <c r="N48" s="272">
        <f>K48*M48</f>
        <v>643.91868159123874</v>
      </c>
    </row>
    <row r="49" spans="1:14">
      <c r="A49" s="108" t="s">
        <v>850</v>
      </c>
      <c r="B49" s="43" t="str">
        <f>VLOOKUP(A49,MATERIALES!A6:D372,3,FALSE)</f>
        <v>Emulsión CRL-1h</v>
      </c>
      <c r="C49" s="281"/>
      <c r="D49" s="281"/>
      <c r="E49" s="281"/>
      <c r="F49" s="281"/>
      <c r="G49" s="281"/>
      <c r="H49" s="281"/>
      <c r="I49" s="268"/>
      <c r="J49" s="224" t="str">
        <f>VLOOKUP(A49,MATERIALES!A5:D640,2,FALSE)</f>
        <v>lt</v>
      </c>
      <c r="K49" s="407">
        <v>1.4625000000000001</v>
      </c>
      <c r="L49" s="267"/>
      <c r="M49" s="402">
        <f>VLOOKUP(A49,MATERIALES!A6:D396,4,FALSE)</f>
        <v>1901.4409872445881</v>
      </c>
      <c r="N49" s="272">
        <f>K49*M49</f>
        <v>2780.8574438452101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3424.7761254364486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1151.5493309248213</v>
      </c>
      <c r="M58" s="832"/>
      <c r="N58" s="287">
        <f>K58*L58</f>
        <v>14.394366636560267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14.394366636560267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3896.0582311353819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779.21164622707647</v>
      </c>
      <c r="M83" s="862"/>
      <c r="N83" s="51"/>
    </row>
    <row r="84" spans="1:14">
      <c r="B84" s="89" t="s">
        <v>973</v>
      </c>
      <c r="C84" s="90"/>
      <c r="D84" s="90"/>
      <c r="E84" s="90"/>
      <c r="F84" s="90"/>
      <c r="G84" s="90"/>
      <c r="H84" s="90"/>
      <c r="I84" s="87"/>
      <c r="J84" s="88"/>
      <c r="K84" s="304">
        <v>0.05</v>
      </c>
      <c r="L84" s="861">
        <f>N78*K84</f>
        <v>194.80291155676912</v>
      </c>
      <c r="M84" s="862"/>
      <c r="N84" s="51"/>
    </row>
    <row r="85" spans="1:14" ht="15.75" thickBot="1">
      <c r="B85" s="91" t="s">
        <v>974</v>
      </c>
      <c r="C85" s="92"/>
      <c r="D85" s="92"/>
      <c r="E85" s="92"/>
      <c r="F85" s="92"/>
      <c r="G85" s="92"/>
      <c r="H85" s="92"/>
      <c r="I85" s="93"/>
      <c r="J85" s="94"/>
      <c r="K85" s="305">
        <v>0.05</v>
      </c>
      <c r="L85" s="863">
        <f>N78*K85</f>
        <v>194.80291155676912</v>
      </c>
      <c r="M85" s="864"/>
      <c r="N85" s="51"/>
    </row>
    <row r="86" spans="1:14" ht="15.75" thickBot="1">
      <c r="B86" s="827" t="s">
        <v>953</v>
      </c>
      <c r="C86" s="828"/>
      <c r="D86" s="828"/>
      <c r="E86" s="828"/>
      <c r="F86" s="828"/>
      <c r="G86" s="828"/>
      <c r="H86" s="828"/>
      <c r="I86" s="828"/>
      <c r="J86" s="828"/>
      <c r="K86" s="828"/>
      <c r="L86" s="828"/>
      <c r="M86" s="829"/>
      <c r="N86" s="52">
        <f>L83+L84+L85</f>
        <v>1168.8174693406147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5064.8757004759964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158405.41589545918</v>
      </c>
      <c r="L36" s="270"/>
      <c r="M36" s="271">
        <v>600</v>
      </c>
      <c r="N36" s="272">
        <f>K36/M36</f>
        <v>264.00902649243199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600</v>
      </c>
      <c r="N37" s="272">
        <f>K37/M37</f>
        <v>117.74981551774263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382.50269247603796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VLOOKUP(A48,MATERIALES!A5:D372,3,FALSE)</f>
        <v>Agregado tipo LA 10 (lechadas)</v>
      </c>
      <c r="C48" s="281"/>
      <c r="D48" s="281"/>
      <c r="E48" s="281"/>
      <c r="F48" s="281"/>
      <c r="G48" s="281"/>
      <c r="H48" s="281"/>
      <c r="I48" s="268"/>
      <c r="J48" s="224" t="str">
        <f>VLOOKUP(A48,MATERIALES!A4:D639,2,FALSE)</f>
        <v>m3</v>
      </c>
      <c r="K48" s="407">
        <v>9.4999999999999998E-3</v>
      </c>
      <c r="L48" s="267"/>
      <c r="M48" s="402">
        <f>VLOOKUP(A48,MATERIALES!A5:D395,4,FALSE)</f>
        <v>52477.085280693791</v>
      </c>
      <c r="N48" s="272">
        <f>K48*M48</f>
        <v>498.532310166591</v>
      </c>
    </row>
    <row r="49" spans="1:14">
      <c r="A49" s="108" t="s">
        <v>850</v>
      </c>
      <c r="B49" s="43" t="str">
        <f>VLOOKUP(A49,MATERIALES!A6:D372,3,FALSE)</f>
        <v>Emulsión CRL-1h</v>
      </c>
      <c r="C49" s="281"/>
      <c r="D49" s="281"/>
      <c r="E49" s="281"/>
      <c r="F49" s="281"/>
      <c r="G49" s="281"/>
      <c r="H49" s="281"/>
      <c r="I49" s="268"/>
      <c r="J49" s="224" t="str">
        <f>VLOOKUP(A49,MATERIALES!A5:D640,2,FALSE)</f>
        <v>lt</v>
      </c>
      <c r="K49" s="409">
        <v>1.4107499999999999</v>
      </c>
      <c r="L49" s="267"/>
      <c r="M49" s="402">
        <f>VLOOKUP(A49,MATERIALES!A6:D396,4,FALSE)</f>
        <v>1901.4409872445881</v>
      </c>
      <c r="N49" s="272">
        <f>K49*M49</f>
        <v>2682.4578727553026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3180.9901829218934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1151.5493309248213</v>
      </c>
      <c r="M58" s="832"/>
      <c r="N58" s="287">
        <f>K58*L58</f>
        <v>10.939718643785802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10.939718643785802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3648.8176406280522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729.76352812561049</v>
      </c>
      <c r="M83" s="862"/>
      <c r="N83" s="51"/>
    </row>
    <row r="84" spans="1:14">
      <c r="B84" s="89" t="s">
        <v>973</v>
      </c>
      <c r="C84" s="90"/>
      <c r="D84" s="90"/>
      <c r="E84" s="90"/>
      <c r="F84" s="90"/>
      <c r="G84" s="90"/>
      <c r="H84" s="90"/>
      <c r="I84" s="87"/>
      <c r="J84" s="88"/>
      <c r="K84" s="304">
        <v>0.05</v>
      </c>
      <c r="L84" s="861">
        <f>N78*K84</f>
        <v>182.44088203140262</v>
      </c>
      <c r="M84" s="862"/>
      <c r="N84" s="51"/>
    </row>
    <row r="85" spans="1:14" ht="15.75" thickBot="1">
      <c r="B85" s="91" t="s">
        <v>974</v>
      </c>
      <c r="C85" s="92"/>
      <c r="D85" s="92"/>
      <c r="E85" s="92"/>
      <c r="F85" s="92"/>
      <c r="G85" s="92"/>
      <c r="H85" s="92"/>
      <c r="I85" s="93"/>
      <c r="J85" s="94"/>
      <c r="K85" s="305">
        <v>0.05</v>
      </c>
      <c r="L85" s="863">
        <f>N78*K85</f>
        <v>182.44088203140262</v>
      </c>
      <c r="M85" s="864"/>
      <c r="N85" s="51"/>
    </row>
    <row r="86" spans="1:14" ht="15.75" thickBot="1">
      <c r="B86" s="827" t="s">
        <v>953</v>
      </c>
      <c r="C86" s="828"/>
      <c r="D86" s="828"/>
      <c r="E86" s="828"/>
      <c r="F86" s="828"/>
      <c r="G86" s="828"/>
      <c r="H86" s="828"/>
      <c r="I86" s="828"/>
      <c r="J86" s="828"/>
      <c r="K86" s="828"/>
      <c r="L86" s="828"/>
      <c r="M86" s="829"/>
      <c r="N86" s="52">
        <f>L83+L84+L85</f>
        <v>1094.6452921884159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4743.4629328164683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158405.41589545918</v>
      </c>
      <c r="L36" s="270"/>
      <c r="M36" s="271">
        <v>600</v>
      </c>
      <c r="N36" s="272">
        <f>K36/M36</f>
        <v>264.00902649243199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600</v>
      </c>
      <c r="N37" s="272">
        <f>K37/M37</f>
        <v>117.74981551774263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382.50269247603796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VLOOKUP(A48,MATERIALES!A5:D372,3,FALSE)</f>
        <v>Agregado tipo LA 5 (lechadas)</v>
      </c>
      <c r="C48" s="281"/>
      <c r="D48" s="281"/>
      <c r="E48" s="281"/>
      <c r="F48" s="281"/>
      <c r="G48" s="281"/>
      <c r="H48" s="281"/>
      <c r="I48" s="268"/>
      <c r="J48" s="224" t="str">
        <f>VLOOKUP(A48,MATERIALES!A4:D639,2,FALSE)</f>
        <v>m3</v>
      </c>
      <c r="K48" s="407">
        <v>9.4999999999999998E-3</v>
      </c>
      <c r="L48" s="267"/>
      <c r="M48" s="402">
        <f>VLOOKUP(A48,MATERIALES!A5:D395,4,FALSE)</f>
        <v>53485.442155035977</v>
      </c>
      <c r="N48" s="272">
        <f>K48*M48</f>
        <v>508.11170047284179</v>
      </c>
    </row>
    <row r="49" spans="1:14">
      <c r="A49" s="108" t="s">
        <v>850</v>
      </c>
      <c r="B49" s="43" t="str">
        <f>VLOOKUP(A49,MATERIALES!A6:D372,3,FALSE)</f>
        <v>Emulsión CRL-1h</v>
      </c>
      <c r="C49" s="281"/>
      <c r="D49" s="281"/>
      <c r="E49" s="281"/>
      <c r="F49" s="281"/>
      <c r="G49" s="281"/>
      <c r="H49" s="281"/>
      <c r="I49" s="268"/>
      <c r="J49" s="224" t="str">
        <f>VLOOKUP(A49,MATERIALES!A5:D640,2,FALSE)</f>
        <v>lt</v>
      </c>
      <c r="K49" s="282">
        <v>1.71</v>
      </c>
      <c r="L49" s="267"/>
      <c r="M49" s="402">
        <f>VLOOKUP(A49,MATERIALES!A6:D396,4,FALSE)</f>
        <v>1901.4409872445881</v>
      </c>
      <c r="N49" s="272">
        <f>K49*M49</f>
        <v>3251.4640881882456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3759.5757886610872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31">
        <f>VLOOKUP(A59,TRANSPORTE!A5:D117,4,FALSE)</f>
        <v>1151.5493309248213</v>
      </c>
      <c r="M59" s="832"/>
      <c r="N59" s="287">
        <f>K59*L59</f>
        <v>10.939718643785802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10.939718643785802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4227.4032463672456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845.48064927344922</v>
      </c>
      <c r="M83" s="862"/>
      <c r="N83" s="51"/>
    </row>
    <row r="84" spans="1:14">
      <c r="B84" s="89" t="s">
        <v>973</v>
      </c>
      <c r="C84" s="90"/>
      <c r="D84" s="90"/>
      <c r="E84" s="90"/>
      <c r="F84" s="90"/>
      <c r="G84" s="90"/>
      <c r="H84" s="90"/>
      <c r="I84" s="87"/>
      <c r="J84" s="88"/>
      <c r="K84" s="304">
        <v>0.05</v>
      </c>
      <c r="L84" s="861">
        <f>N78*K84</f>
        <v>211.3701623183623</v>
      </c>
      <c r="M84" s="862"/>
      <c r="N84" s="51"/>
    </row>
    <row r="85" spans="1:14" ht="15.75" thickBot="1">
      <c r="B85" s="91" t="s">
        <v>974</v>
      </c>
      <c r="C85" s="92"/>
      <c r="D85" s="92"/>
      <c r="E85" s="92"/>
      <c r="F85" s="92"/>
      <c r="G85" s="92"/>
      <c r="H85" s="92"/>
      <c r="I85" s="93"/>
      <c r="J85" s="94"/>
      <c r="K85" s="305">
        <v>0.05</v>
      </c>
      <c r="L85" s="863">
        <f>N78*K85</f>
        <v>211.3701623183623</v>
      </c>
      <c r="M85" s="864"/>
      <c r="N85" s="51"/>
    </row>
    <row r="86" spans="1:14" ht="15.75" thickBot="1">
      <c r="B86" s="827" t="s">
        <v>953</v>
      </c>
      <c r="C86" s="828"/>
      <c r="D86" s="828"/>
      <c r="E86" s="828"/>
      <c r="F86" s="828"/>
      <c r="G86" s="828"/>
      <c r="H86" s="828"/>
      <c r="I86" s="828"/>
      <c r="J86" s="828"/>
      <c r="K86" s="828"/>
      <c r="L86" s="828"/>
      <c r="M86" s="829"/>
      <c r="N86" s="52">
        <f>L83+L84+L85</f>
        <v>1268.2209739101741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5495.6242202774192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158405.41589545918</v>
      </c>
      <c r="L36" s="270"/>
      <c r="M36" s="271">
        <v>600</v>
      </c>
      <c r="N36" s="272">
        <f>K36/M36</f>
        <v>264.00902649243199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600</v>
      </c>
      <c r="N37" s="272">
        <f>K37/M37</f>
        <v>117.74981551774263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382.50269247603796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VLOOKUP(A48,MATERIALES!A5:D372,3,FALSE)</f>
        <v>Agregado tipo LA 4 (lechadas)</v>
      </c>
      <c r="C48" s="281"/>
      <c r="D48" s="281"/>
      <c r="E48" s="281"/>
      <c r="F48" s="281"/>
      <c r="G48" s="281"/>
      <c r="H48" s="281"/>
      <c r="I48" s="268"/>
      <c r="J48" s="224" t="str">
        <f>VLOOKUP(A48,MATERIALES!A4:D639,2,FALSE)</f>
        <v>m3</v>
      </c>
      <c r="K48" s="409">
        <v>4.7499999999999999E-3</v>
      </c>
      <c r="L48" s="267"/>
      <c r="M48" s="402">
        <f>VLOOKUP(A48,MATERIALES!A5:D395,4,FALSE)</f>
        <v>55937.506429934678</v>
      </c>
      <c r="N48" s="272">
        <f>K48*M48</f>
        <v>265.70315554218973</v>
      </c>
    </row>
    <row r="49" spans="1:14">
      <c r="A49" s="108" t="s">
        <v>850</v>
      </c>
      <c r="B49" s="43" t="str">
        <f>VLOOKUP(A49,MATERIALES!A6:D372,3,FALSE)</f>
        <v>Emulsión CRL-1h</v>
      </c>
      <c r="C49" s="281"/>
      <c r="D49" s="281"/>
      <c r="E49" s="281"/>
      <c r="F49" s="281"/>
      <c r="G49" s="281"/>
      <c r="H49" s="281"/>
      <c r="I49" s="268"/>
      <c r="J49" s="224" t="str">
        <f>VLOOKUP(A49,MATERIALES!A5:D640,2,FALSE)</f>
        <v>lt</v>
      </c>
      <c r="K49" s="409">
        <v>1.0687499999999999</v>
      </c>
      <c r="L49" s="267"/>
      <c r="M49" s="402">
        <f>VLOOKUP(A49,MATERIALES!A6:D396,4,FALSE)</f>
        <v>1901.4409872445881</v>
      </c>
      <c r="N49" s="272">
        <f>K49*M49</f>
        <v>2032.1650551176533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2297.868210659843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1151.5493309248213</v>
      </c>
      <c r="M58" s="832"/>
      <c r="N58" s="287">
        <f>K58*L58</f>
        <v>5.4698593218929012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5.4698593218929012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2760.2258090441092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552.04516180882183</v>
      </c>
      <c r="M83" s="862"/>
      <c r="N83" s="51"/>
    </row>
    <row r="84" spans="1:14">
      <c r="B84" s="89" t="s">
        <v>973</v>
      </c>
      <c r="C84" s="90"/>
      <c r="D84" s="90"/>
      <c r="E84" s="90"/>
      <c r="F84" s="90"/>
      <c r="G84" s="90"/>
      <c r="H84" s="90"/>
      <c r="I84" s="87"/>
      <c r="J84" s="88"/>
      <c r="K84" s="304">
        <v>0.05</v>
      </c>
      <c r="L84" s="861">
        <f>N78*K84</f>
        <v>138.01129045220546</v>
      </c>
      <c r="M84" s="862"/>
      <c r="N84" s="51"/>
    </row>
    <row r="85" spans="1:14" ht="15.75" thickBot="1">
      <c r="B85" s="91" t="s">
        <v>974</v>
      </c>
      <c r="C85" s="92"/>
      <c r="D85" s="92"/>
      <c r="E85" s="92"/>
      <c r="F85" s="92"/>
      <c r="G85" s="92"/>
      <c r="H85" s="92"/>
      <c r="I85" s="93"/>
      <c r="J85" s="94"/>
      <c r="K85" s="305">
        <v>0.05</v>
      </c>
      <c r="L85" s="863">
        <f>N78*K85</f>
        <v>138.01129045220546</v>
      </c>
      <c r="M85" s="864"/>
      <c r="N85" s="51"/>
    </row>
    <row r="86" spans="1:14" ht="15.75" thickBot="1">
      <c r="B86" s="827" t="s">
        <v>953</v>
      </c>
      <c r="C86" s="828"/>
      <c r="D86" s="828"/>
      <c r="E86" s="828"/>
      <c r="F86" s="828"/>
      <c r="G86" s="828"/>
      <c r="H86" s="828"/>
      <c r="I86" s="828"/>
      <c r="J86" s="828"/>
      <c r="K86" s="828"/>
      <c r="L86" s="828"/>
      <c r="M86" s="829"/>
      <c r="N86" s="52">
        <f>L83+L84+L85</f>
        <v>828.06774271323275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3588.2935517573419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158405.41589545918</v>
      </c>
      <c r="L36" s="270"/>
      <c r="M36" s="271">
        <v>600</v>
      </c>
      <c r="N36" s="272">
        <f>K36/M36</f>
        <v>264.00902649243199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600</v>
      </c>
      <c r="N37" s="272">
        <f>K37/M37</f>
        <v>117.74981551774263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382.50269247603796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767</v>
      </c>
      <c r="B48" s="43" t="str">
        <f>VLOOKUP(A48,MATERIALES!A5:D372,3,FALSE)</f>
        <v>Agregado tipo LA 13 (lechadas)</v>
      </c>
      <c r="C48" s="281"/>
      <c r="D48" s="281"/>
      <c r="E48" s="281"/>
      <c r="F48" s="281"/>
      <c r="G48" s="281"/>
      <c r="H48" s="281"/>
      <c r="I48" s="268"/>
      <c r="J48" s="224" t="str">
        <f>VLOOKUP(A48,MATERIALES!A4:D639,2,FALSE)</f>
        <v>m3</v>
      </c>
      <c r="K48" s="407">
        <v>1.2500000000000001E-2</v>
      </c>
      <c r="L48" s="267"/>
      <c r="M48" s="402">
        <f>VLOOKUP(A48,MATERIALES!A5:D395,4,FALSE)</f>
        <v>51513.494527299095</v>
      </c>
      <c r="N48" s="272">
        <f>K48*M48</f>
        <v>643.91868159123874</v>
      </c>
    </row>
    <row r="49" spans="1:14">
      <c r="A49" s="108" t="s">
        <v>852</v>
      </c>
      <c r="B49" s="43" t="str">
        <f>VLOOKUP(A49,MATERIALES!A6:D372,3,FALSE)</f>
        <v>Emulsión CRL-1hm</v>
      </c>
      <c r="C49" s="281"/>
      <c r="D49" s="281"/>
      <c r="E49" s="281"/>
      <c r="F49" s="281"/>
      <c r="G49" s="281"/>
      <c r="H49" s="281"/>
      <c r="I49" s="268"/>
      <c r="J49" s="224" t="str">
        <f>VLOOKUP(A49,MATERIALES!A5:D640,2,FALSE)</f>
        <v>lt</v>
      </c>
      <c r="K49" s="407">
        <v>1.4625000000000001</v>
      </c>
      <c r="L49" s="267"/>
      <c r="M49" s="402">
        <f>VLOOKUP(A49,MATERIALES!A6:D396,4,FALSE)</f>
        <v>2070.4330938213584</v>
      </c>
      <c r="N49" s="272">
        <f>K49*M49</f>
        <v>3028.0083997137367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3671.9270813049752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1151.5493309248213</v>
      </c>
      <c r="M58" s="832"/>
      <c r="N58" s="287">
        <f>K58*L58</f>
        <v>14.394366636560267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14.394366636560267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4143.2091870039085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828.6418374007817</v>
      </c>
      <c r="M83" s="862"/>
      <c r="N83" s="51"/>
    </row>
    <row r="84" spans="1:14">
      <c r="B84" s="89" t="s">
        <v>973</v>
      </c>
      <c r="C84" s="90"/>
      <c r="D84" s="90"/>
      <c r="E84" s="90"/>
      <c r="F84" s="90"/>
      <c r="G84" s="90"/>
      <c r="H84" s="90"/>
      <c r="I84" s="87"/>
      <c r="J84" s="88"/>
      <c r="K84" s="304">
        <v>0.05</v>
      </c>
      <c r="L84" s="861">
        <f>N78*K84</f>
        <v>207.16045935019542</v>
      </c>
      <c r="M84" s="862"/>
      <c r="N84" s="51"/>
    </row>
    <row r="85" spans="1:14" ht="15.75" thickBot="1">
      <c r="B85" s="91" t="s">
        <v>974</v>
      </c>
      <c r="C85" s="92"/>
      <c r="D85" s="92"/>
      <c r="E85" s="92"/>
      <c r="F85" s="92"/>
      <c r="G85" s="92"/>
      <c r="H85" s="92"/>
      <c r="I85" s="93"/>
      <c r="J85" s="94"/>
      <c r="K85" s="305">
        <v>0.05</v>
      </c>
      <c r="L85" s="863">
        <f>N78*K85</f>
        <v>207.16045935019542</v>
      </c>
      <c r="M85" s="864"/>
      <c r="N85" s="51"/>
    </row>
    <row r="86" spans="1:14" ht="15.75" thickBot="1">
      <c r="B86" s="827" t="s">
        <v>953</v>
      </c>
      <c r="C86" s="828"/>
      <c r="D86" s="828"/>
      <c r="E86" s="828"/>
      <c r="F86" s="828"/>
      <c r="G86" s="828"/>
      <c r="H86" s="828"/>
      <c r="I86" s="828"/>
      <c r="J86" s="828"/>
      <c r="K86" s="828"/>
      <c r="L86" s="828"/>
      <c r="M86" s="829"/>
      <c r="N86" s="52">
        <f>L83+L84+L85</f>
        <v>1242.9627561011725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5386.1719431050806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158405.41589545918</v>
      </c>
      <c r="L36" s="270"/>
      <c r="M36" s="271">
        <v>600</v>
      </c>
      <c r="N36" s="272">
        <f>K36/M36</f>
        <v>264.00902649243199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600</v>
      </c>
      <c r="N37" s="272">
        <f>K37/M37</f>
        <v>117.74981551774263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382.50269247603796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VLOOKUP(A48,MATERIALES!A5:D372,3,FALSE)</f>
        <v>Agregado tipo LA 10 (lechadas)</v>
      </c>
      <c r="C48" s="281"/>
      <c r="D48" s="281"/>
      <c r="E48" s="281"/>
      <c r="F48" s="281"/>
      <c r="G48" s="281"/>
      <c r="H48" s="281"/>
      <c r="I48" s="268"/>
      <c r="J48" s="224" t="str">
        <f>VLOOKUP(A48,MATERIALES!A4:D639,2,FALSE)</f>
        <v>m3</v>
      </c>
      <c r="K48" s="407">
        <v>9.4999999999999998E-3</v>
      </c>
      <c r="L48" s="267"/>
      <c r="M48" s="402">
        <f>VLOOKUP(A48,MATERIALES!A5:D395,4,FALSE)</f>
        <v>52477.085280693791</v>
      </c>
      <c r="N48" s="272">
        <f>K48*M48</f>
        <v>498.532310166591</v>
      </c>
    </row>
    <row r="49" spans="1:14">
      <c r="A49" s="108" t="s">
        <v>852</v>
      </c>
      <c r="B49" s="43" t="str">
        <f>VLOOKUP(A49,MATERIALES!A6:D372,3,FALSE)</f>
        <v>Emulsión CRL-1hm</v>
      </c>
      <c r="C49" s="281"/>
      <c r="D49" s="281"/>
      <c r="E49" s="281"/>
      <c r="F49" s="281"/>
      <c r="G49" s="281"/>
      <c r="H49" s="281"/>
      <c r="I49" s="268"/>
      <c r="J49" s="224" t="str">
        <f>VLOOKUP(A49,MATERIALES!A5:D640,2,FALSE)</f>
        <v>lt</v>
      </c>
      <c r="K49" s="409">
        <v>1.4107499999999999</v>
      </c>
      <c r="L49" s="267"/>
      <c r="M49" s="402">
        <f>VLOOKUP(A49,MATERIALES!A6:D396,4,FALSE)</f>
        <v>2070.4330938213584</v>
      </c>
      <c r="N49" s="272">
        <f>K49*M49</f>
        <v>2920.8634871084814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3419.3957972750723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1151.5493309248213</v>
      </c>
      <c r="M58" s="832"/>
      <c r="N58" s="287">
        <f>K58*L58</f>
        <v>10.939718643785802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10.939718643785802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3887.2232549812311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777.44465099624631</v>
      </c>
      <c r="M83" s="862"/>
      <c r="N83" s="51"/>
    </row>
    <row r="84" spans="1:14">
      <c r="B84" s="89" t="s">
        <v>973</v>
      </c>
      <c r="C84" s="90"/>
      <c r="D84" s="90"/>
      <c r="E84" s="90"/>
      <c r="F84" s="90"/>
      <c r="G84" s="90"/>
      <c r="H84" s="90"/>
      <c r="I84" s="87"/>
      <c r="J84" s="88"/>
      <c r="K84" s="304">
        <v>0.05</v>
      </c>
      <c r="L84" s="861">
        <f>N78*K84</f>
        <v>194.36116274906158</v>
      </c>
      <c r="M84" s="862"/>
      <c r="N84" s="51"/>
    </row>
    <row r="85" spans="1:14" ht="15.75" thickBot="1">
      <c r="B85" s="91" t="s">
        <v>974</v>
      </c>
      <c r="C85" s="92"/>
      <c r="D85" s="92"/>
      <c r="E85" s="92"/>
      <c r="F85" s="92"/>
      <c r="G85" s="92"/>
      <c r="H85" s="92"/>
      <c r="I85" s="93"/>
      <c r="J85" s="94"/>
      <c r="K85" s="305">
        <v>0.05</v>
      </c>
      <c r="L85" s="863">
        <f>N78*K85</f>
        <v>194.36116274906158</v>
      </c>
      <c r="M85" s="864"/>
      <c r="N85" s="51"/>
    </row>
    <row r="86" spans="1:14" ht="15.75" thickBot="1">
      <c r="B86" s="827" t="s">
        <v>953</v>
      </c>
      <c r="C86" s="828"/>
      <c r="D86" s="828"/>
      <c r="E86" s="828"/>
      <c r="F86" s="828"/>
      <c r="G86" s="828"/>
      <c r="H86" s="828"/>
      <c r="I86" s="828"/>
      <c r="J86" s="828"/>
      <c r="K86" s="828"/>
      <c r="L86" s="828"/>
      <c r="M86" s="829"/>
      <c r="N86" s="52">
        <f>L83+L84+L85</f>
        <v>1166.1669764943695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5053.3902314756006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158405.41589545918</v>
      </c>
      <c r="L36" s="270"/>
      <c r="M36" s="271">
        <v>600</v>
      </c>
      <c r="N36" s="272">
        <f>K36/M36</f>
        <v>264.00902649243199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600</v>
      </c>
      <c r="N37" s="272">
        <f>K37/M37</f>
        <v>117.74981551774263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382.50269247603796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VLOOKUP(A48,MATERIALES!A5:D372,3,FALSE)</f>
        <v>Agregado tipo LA 5 (lechadas)</v>
      </c>
      <c r="C48" s="281"/>
      <c r="D48" s="281"/>
      <c r="E48" s="281"/>
      <c r="F48" s="281"/>
      <c r="G48" s="281"/>
      <c r="H48" s="281"/>
      <c r="I48" s="268"/>
      <c r="J48" s="224" t="str">
        <f>VLOOKUP(A48,MATERIALES!A4:D639,2,FALSE)</f>
        <v>m3</v>
      </c>
      <c r="K48" s="407">
        <v>9.4999999999999998E-3</v>
      </c>
      <c r="L48" s="267"/>
      <c r="M48" s="402">
        <f>VLOOKUP(A48,MATERIALES!A5:D395,4,FALSE)</f>
        <v>53485.442155035977</v>
      </c>
      <c r="N48" s="272">
        <f>K48*M48</f>
        <v>508.11170047284179</v>
      </c>
    </row>
    <row r="49" spans="1:14">
      <c r="A49" s="108" t="s">
        <v>852</v>
      </c>
      <c r="B49" s="43" t="str">
        <f>VLOOKUP(A49,MATERIALES!A6:D372,3,FALSE)</f>
        <v>Emulsión CRL-1hm</v>
      </c>
      <c r="C49" s="281"/>
      <c r="D49" s="281"/>
      <c r="E49" s="281"/>
      <c r="F49" s="281"/>
      <c r="G49" s="281"/>
      <c r="H49" s="281"/>
      <c r="I49" s="268"/>
      <c r="J49" s="224" t="str">
        <f>VLOOKUP(A49,MATERIALES!A5:D640,2,FALSE)</f>
        <v>lt</v>
      </c>
      <c r="K49" s="282">
        <v>1.71</v>
      </c>
      <c r="L49" s="267"/>
      <c r="M49" s="402">
        <f>VLOOKUP(A49,MATERIALES!A6:D396,4,FALSE)</f>
        <v>2070.4330938213584</v>
      </c>
      <c r="N49" s="272">
        <f>K49*M49</f>
        <v>3540.4405904345226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4048.5522909073643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31">
        <f>VLOOKUP(A58,TRANSPORTE!A5:D117,4,FALSE)</f>
        <v>1151.5493309248213</v>
      </c>
      <c r="M58" s="832"/>
      <c r="N58" s="287">
        <f>K58*L58</f>
        <v>10.939718643785802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10.939718643785802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4516.3797486135227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903.27594972270458</v>
      </c>
      <c r="M83" s="862"/>
      <c r="N83" s="51"/>
    </row>
    <row r="84" spans="1:14">
      <c r="B84" s="89" t="s">
        <v>973</v>
      </c>
      <c r="C84" s="90"/>
      <c r="D84" s="90"/>
      <c r="E84" s="90"/>
      <c r="F84" s="90"/>
      <c r="G84" s="90"/>
      <c r="H84" s="90"/>
      <c r="I84" s="87"/>
      <c r="J84" s="88"/>
      <c r="K84" s="304">
        <v>0.05</v>
      </c>
      <c r="L84" s="861">
        <f>N78*K84</f>
        <v>225.81898743067615</v>
      </c>
      <c r="M84" s="862"/>
      <c r="N84" s="51"/>
    </row>
    <row r="85" spans="1:14" ht="15.75" thickBot="1">
      <c r="B85" s="91" t="s">
        <v>974</v>
      </c>
      <c r="C85" s="92"/>
      <c r="D85" s="92"/>
      <c r="E85" s="92"/>
      <c r="F85" s="92"/>
      <c r="G85" s="92"/>
      <c r="H85" s="92"/>
      <c r="I85" s="93"/>
      <c r="J85" s="94"/>
      <c r="K85" s="305">
        <v>0.05</v>
      </c>
      <c r="L85" s="863">
        <f>N78*K85</f>
        <v>225.81898743067615</v>
      </c>
      <c r="M85" s="864"/>
      <c r="N85" s="51"/>
    </row>
    <row r="86" spans="1:14" ht="15.75" thickBot="1">
      <c r="B86" s="827" t="s">
        <v>953</v>
      </c>
      <c r="C86" s="828"/>
      <c r="D86" s="828"/>
      <c r="E86" s="828"/>
      <c r="F86" s="828"/>
      <c r="G86" s="828"/>
      <c r="H86" s="828"/>
      <c r="I86" s="828"/>
      <c r="J86" s="828"/>
      <c r="K86" s="828"/>
      <c r="L86" s="828"/>
      <c r="M86" s="829"/>
      <c r="N86" s="52">
        <f>L83+L84+L85</f>
        <v>1354.9139245840568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5871.2936731975797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158405.41589545918</v>
      </c>
      <c r="L36" s="270"/>
      <c r="M36" s="271">
        <v>600</v>
      </c>
      <c r="N36" s="272">
        <f>K36/M36</f>
        <v>264.00902649243199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600</v>
      </c>
      <c r="N37" s="272">
        <f>K37/M37</f>
        <v>117.74981551774263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382.50269247603796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VLOOKUP(A48,MATERIALES!A5:D372,3,FALSE)</f>
        <v>Agregado tipo LA 4 (lechadas)</v>
      </c>
      <c r="C48" s="281"/>
      <c r="D48" s="281"/>
      <c r="E48" s="281"/>
      <c r="F48" s="281"/>
      <c r="G48" s="281"/>
      <c r="H48" s="281"/>
      <c r="I48" s="268"/>
      <c r="J48" s="224" t="str">
        <f>VLOOKUP(A48,MATERIALES!A4:D639,2,FALSE)</f>
        <v>m3</v>
      </c>
      <c r="K48" s="409">
        <v>4.7499999999999999E-3</v>
      </c>
      <c r="L48" s="267"/>
      <c r="M48" s="402">
        <f>VLOOKUP(A48,MATERIALES!A5:D395,4,FALSE)</f>
        <v>55937.506429934678</v>
      </c>
      <c r="N48" s="272">
        <f>K48*M48</f>
        <v>265.70315554218973</v>
      </c>
    </row>
    <row r="49" spans="1:14">
      <c r="A49" s="108" t="s">
        <v>852</v>
      </c>
      <c r="B49" s="43" t="str">
        <f>VLOOKUP(A49,MATERIALES!A6:D372,3,FALSE)</f>
        <v>Emulsión CRL-1hm</v>
      </c>
      <c r="C49" s="281"/>
      <c r="D49" s="281"/>
      <c r="E49" s="281"/>
      <c r="F49" s="281"/>
      <c r="G49" s="281"/>
      <c r="H49" s="281"/>
      <c r="I49" s="268"/>
      <c r="J49" s="224" t="str">
        <f>VLOOKUP(A49,MATERIALES!A5:D640,2,FALSE)</f>
        <v>lt</v>
      </c>
      <c r="K49" s="409">
        <v>1.0687499999999999</v>
      </c>
      <c r="L49" s="267"/>
      <c r="M49" s="402">
        <f>VLOOKUP(A49,MATERIALES!A6:D396,4,FALSE)</f>
        <v>2070.4330938213584</v>
      </c>
      <c r="N49" s="272">
        <f>K49*M49</f>
        <v>2212.7753690215764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2478.4785245637659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1151.5493309248213</v>
      </c>
      <c r="M58" s="832"/>
      <c r="N58" s="287">
        <f>K58*L58</f>
        <v>5.4698593218929012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5.4698593218929012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2940.8361229480315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588.16722458960635</v>
      </c>
      <c r="M83" s="862"/>
      <c r="N83" s="51"/>
    </row>
    <row r="84" spans="1:14">
      <c r="B84" s="89" t="s">
        <v>973</v>
      </c>
      <c r="C84" s="90"/>
      <c r="D84" s="90"/>
      <c r="E84" s="90"/>
      <c r="F84" s="90"/>
      <c r="G84" s="90"/>
      <c r="H84" s="90"/>
      <c r="I84" s="87"/>
      <c r="J84" s="88"/>
      <c r="K84" s="304">
        <v>0.05</v>
      </c>
      <c r="L84" s="861">
        <f>N78*K84</f>
        <v>147.04180614740159</v>
      </c>
      <c r="M84" s="862"/>
      <c r="N84" s="51"/>
    </row>
    <row r="85" spans="1:14" ht="15.75" thickBot="1">
      <c r="B85" s="91" t="s">
        <v>974</v>
      </c>
      <c r="C85" s="92"/>
      <c r="D85" s="92"/>
      <c r="E85" s="92"/>
      <c r="F85" s="92"/>
      <c r="G85" s="92"/>
      <c r="H85" s="92"/>
      <c r="I85" s="93"/>
      <c r="J85" s="94"/>
      <c r="K85" s="305">
        <v>0.05</v>
      </c>
      <c r="L85" s="863">
        <f>N78*K85</f>
        <v>147.04180614740159</v>
      </c>
      <c r="M85" s="864"/>
      <c r="N85" s="51"/>
    </row>
    <row r="86" spans="1:14" ht="15.75" thickBot="1">
      <c r="B86" s="827" t="s">
        <v>953</v>
      </c>
      <c r="C86" s="828"/>
      <c r="D86" s="828"/>
      <c r="E86" s="828"/>
      <c r="F86" s="828"/>
      <c r="G86" s="828"/>
      <c r="H86" s="828"/>
      <c r="I86" s="828"/>
      <c r="J86" s="828"/>
      <c r="K86" s="828"/>
      <c r="L86" s="828"/>
      <c r="M86" s="829"/>
      <c r="N86" s="52">
        <f>L83+L84+L85</f>
        <v>882.25083688440941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3823.0869598324407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290</v>
      </c>
      <c r="B37" s="840" t="str">
        <f>VLOOKUP(A37,EQUIPOS!A7:D154,3,FALSE)</f>
        <v>Planta trituradora</v>
      </c>
      <c r="C37" s="841"/>
      <c r="D37" s="841"/>
      <c r="E37" s="841"/>
      <c r="F37" s="841"/>
      <c r="G37" s="841"/>
      <c r="H37" s="842"/>
      <c r="I37" s="267"/>
      <c r="J37" s="268"/>
      <c r="K37" s="269">
        <f>VLOOKUP(A37,EQUIPOS!A7:D164,4,FALSE)</f>
        <v>508053.7860387133</v>
      </c>
      <c r="L37" s="270"/>
      <c r="M37" s="271">
        <v>30</v>
      </c>
      <c r="N37" s="272">
        <f t="shared" ref="N37:N43" si="0">K37/M37</f>
        <v>16935.126201290444</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95831.207840844058</v>
      </c>
      <c r="L38" s="270"/>
      <c r="M38" s="271">
        <v>9</v>
      </c>
      <c r="N38" s="272">
        <f t="shared" si="0"/>
        <v>10647.911982316007</v>
      </c>
    </row>
    <row r="39" spans="1:14">
      <c r="A39" t="s">
        <v>173</v>
      </c>
      <c r="B39" s="840" t="str">
        <f>VLOOKUP(A39,EQUIPOS!A9:D154,3,FALSE)</f>
        <v>Compactador neumático de Potencia 70 HP, peso de 13 ton</v>
      </c>
      <c r="C39" s="841"/>
      <c r="D39" s="841"/>
      <c r="E39" s="841"/>
      <c r="F39" s="841"/>
      <c r="G39" s="841"/>
      <c r="H39" s="842"/>
      <c r="I39" s="267"/>
      <c r="J39" s="268"/>
      <c r="K39" s="269">
        <f>VLOOKUP(A39,EQUIPOS!A9:D166,4,FALSE)</f>
        <v>129244.4570111982</v>
      </c>
      <c r="L39" s="270"/>
      <c r="M39" s="271">
        <v>9</v>
      </c>
      <c r="N39" s="272">
        <f t="shared" si="0"/>
        <v>14360.495223466467</v>
      </c>
    </row>
    <row r="40" spans="1:14">
      <c r="A40" t="s">
        <v>286</v>
      </c>
      <c r="B40" s="840" t="str">
        <f>VLOOKUP(A40,EQUIPOS!A10:D154,3,FALSE)</f>
        <v>Planta de asfalto en frio</v>
      </c>
      <c r="C40" s="841"/>
      <c r="D40" s="841"/>
      <c r="E40" s="841"/>
      <c r="F40" s="841"/>
      <c r="G40" s="841"/>
      <c r="H40" s="842"/>
      <c r="I40" s="267"/>
      <c r="J40" s="268"/>
      <c r="K40" s="269">
        <f>VLOOKUP(A40,EQUIPOS!A10:D167,4,FALSE)</f>
        <v>267067.94899909879</v>
      </c>
      <c r="L40" s="270"/>
      <c r="M40" s="271">
        <v>9</v>
      </c>
      <c r="N40" s="272">
        <f t="shared" si="0"/>
        <v>29674.216555455423</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9</v>
      </c>
      <c r="N42" s="272">
        <f t="shared" si="0"/>
        <v>21414.904405031717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9</v>
      </c>
      <c r="N43" s="272">
        <f t="shared" si="0"/>
        <v>7644.4515985751332</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N77*M46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113821.00173910566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VLOOKUP(A53,MATERIALES!A4:D639,2,FALSE)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VLOOKUP(A54,MATERIALES!A5:D640,2,FALSE)</f>
        <v>lt</v>
      </c>
      <c r="K54" s="282">
        <v>25</v>
      </c>
      <c r="L54" s="267"/>
      <c r="M54" s="402">
        <f>VLOOKUP(A54,MATERIALES!A6:D396,4,FALSE)</f>
        <v>72.744946539669343</v>
      </c>
      <c r="N54" s="272">
        <f>K54*M54</f>
        <v>1818.6236634917336</v>
      </c>
    </row>
    <row r="55" spans="1:14" ht="15.75" thickBot="1">
      <c r="B55" s="43"/>
      <c r="C55" s="281"/>
      <c r="D55" s="281"/>
      <c r="E55" s="281"/>
      <c r="F55" s="281"/>
      <c r="G55" s="281"/>
      <c r="H55" s="281"/>
      <c r="I55" s="268"/>
      <c r="J55" s="224"/>
      <c r="K55" s="282"/>
      <c r="L55" s="267"/>
      <c r="M55" s="283"/>
      <c r="N55" s="284"/>
    </row>
    <row r="56" spans="1:14" ht="15.75" thickBot="1">
      <c r="B56" s="827" t="s">
        <v>953</v>
      </c>
      <c r="C56" s="828"/>
      <c r="D56" s="828"/>
      <c r="E56" s="828"/>
      <c r="F56" s="828"/>
      <c r="G56" s="828"/>
      <c r="H56" s="828"/>
      <c r="I56" s="828"/>
      <c r="J56" s="828"/>
      <c r="K56" s="828"/>
      <c r="L56" s="828"/>
      <c r="M56" s="829"/>
      <c r="N56" s="394">
        <f>SUM(N53:N55)</f>
        <v>28897.874055232467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31">
        <f>VLOOKUP(A61,TRANSPORTE!A5:D117,4,FALSE)</f>
        <v>1151.5493309248213</v>
      </c>
      <c r="M61" s="832"/>
      <c r="N61" s="287">
        <f>K61*L61</f>
        <v>1439.4366636560267</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31">
        <f>VLOOKUP(A62,TRANSPORTE!A6:D117,4,FALSE)</f>
        <v>1151.5493309248213</v>
      </c>
      <c r="M62" s="832"/>
      <c r="N62" s="287">
        <f>K62*L62</f>
        <v>1612.1690632947498</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3051.6057269507764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SUM(N72:N76)</f>
        <v>10658.882903278056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N48+N56+N67+N77</f>
        <v>156429.36442456694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31285.872884913391</v>
      </c>
      <c r="M84" s="862"/>
      <c r="N84" s="51"/>
    </row>
    <row r="85" spans="1:14">
      <c r="B85" s="89" t="s">
        <v>973</v>
      </c>
      <c r="C85" s="90"/>
      <c r="D85" s="90"/>
      <c r="E85" s="90"/>
      <c r="F85" s="90"/>
      <c r="G85" s="90"/>
      <c r="H85" s="90"/>
      <c r="I85" s="87"/>
      <c r="J85" s="88"/>
      <c r="K85" s="304">
        <v>0.05</v>
      </c>
      <c r="L85" s="861">
        <f>N79*K85</f>
        <v>7821.4682212283478</v>
      </c>
      <c r="M85" s="862"/>
      <c r="N85" s="51"/>
    </row>
    <row r="86" spans="1:14" ht="15.75" thickBot="1">
      <c r="B86" s="91" t="s">
        <v>974</v>
      </c>
      <c r="C86" s="92"/>
      <c r="D86" s="92"/>
      <c r="E86" s="92"/>
      <c r="F86" s="92"/>
      <c r="G86" s="92"/>
      <c r="H86" s="92"/>
      <c r="I86" s="93"/>
      <c r="J86" s="94"/>
      <c r="K86" s="305">
        <v>0.05</v>
      </c>
      <c r="L86" s="863">
        <f>N79*K86</f>
        <v>7821.4682212283478</v>
      </c>
      <c r="M86" s="864"/>
      <c r="N86" s="51"/>
    </row>
    <row r="87" spans="1:14" ht="15.75" thickBot="1">
      <c r="B87" s="827" t="s">
        <v>953</v>
      </c>
      <c r="C87" s="828"/>
      <c r="D87" s="828"/>
      <c r="E87" s="828"/>
      <c r="F87" s="828"/>
      <c r="G87" s="828"/>
      <c r="H87" s="828"/>
      <c r="I87" s="828"/>
      <c r="J87" s="828"/>
      <c r="K87" s="828"/>
      <c r="L87" s="828"/>
      <c r="M87" s="829"/>
      <c r="N87" s="52">
        <f>L84+L85+L86</f>
        <v>46928.809327370094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203358.17375193705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95831.207840844058</v>
      </c>
      <c r="L37" s="270"/>
      <c r="M37" s="271">
        <v>9</v>
      </c>
      <c r="N37" s="272">
        <f t="shared" ref="N37:N43" si="0">K37/M37</f>
        <v>10647.911982316007</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129244.4570111982</v>
      </c>
      <c r="L38" s="270"/>
      <c r="M38" s="271">
        <v>9</v>
      </c>
      <c r="N38" s="272">
        <f t="shared" si="0"/>
        <v>14360.495223466467</v>
      </c>
    </row>
    <row r="39" spans="1:14">
      <c r="A39" t="s">
        <v>286</v>
      </c>
      <c r="B39" s="840" t="str">
        <f>VLOOKUP(A39,EQUIPOS!A9:D154,3,FALSE)</f>
        <v>Planta de asfalto en frio</v>
      </c>
      <c r="C39" s="841"/>
      <c r="D39" s="841"/>
      <c r="E39" s="841"/>
      <c r="F39" s="841"/>
      <c r="G39" s="841"/>
      <c r="H39" s="842"/>
      <c r="I39" s="267"/>
      <c r="J39" s="268"/>
      <c r="K39" s="269">
        <f>VLOOKUP(A39,EQUIPOS!A9:D166,4,FALSE)</f>
        <v>267067.94899909879</v>
      </c>
      <c r="L39" s="270"/>
      <c r="M39" s="271">
        <v>9</v>
      </c>
      <c r="N39" s="272">
        <f t="shared" si="0"/>
        <v>29674.216555455423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9</v>
      </c>
      <c r="N42" s="272">
        <f t="shared" si="0"/>
        <v>21414.904405031717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9</v>
      </c>
      <c r="N43" s="272">
        <f t="shared" si="0"/>
        <v>7644.4515985751332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1065.8882903278056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113821.00173910566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VLOOKUP(A54,MATERIALES!A4:D639,2,FALSE)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VLOOKUP(A55,MATERIALES!A5:D640,2,FALSE)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156429.36442456694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31285.872884913391</v>
      </c>
      <c r="M88" s="862"/>
      <c r="N88" s="51"/>
    </row>
    <row r="89" spans="1:14">
      <c r="B89" s="89" t="s">
        <v>973</v>
      </c>
      <c r="C89" s="90"/>
      <c r="D89" s="90"/>
      <c r="E89" s="90"/>
      <c r="F89" s="90"/>
      <c r="G89" s="90"/>
      <c r="H89" s="90"/>
      <c r="I89" s="87"/>
      <c r="J89" s="88"/>
      <c r="K89" s="304">
        <v>0.05</v>
      </c>
      <c r="L89" s="861">
        <f>N83*K89</f>
        <v>7821.4682212283478</v>
      </c>
      <c r="M89" s="862"/>
      <c r="N89" s="51"/>
    </row>
    <row r="90" spans="1:14" ht="15.75" thickBot="1">
      <c r="B90" s="91" t="s">
        <v>974</v>
      </c>
      <c r="C90" s="92"/>
      <c r="D90" s="92"/>
      <c r="E90" s="92"/>
      <c r="F90" s="92"/>
      <c r="G90" s="92"/>
      <c r="H90" s="92"/>
      <c r="I90" s="93"/>
      <c r="J90" s="94"/>
      <c r="K90" s="305">
        <v>0.05</v>
      </c>
      <c r="L90" s="863">
        <f>N83*K90</f>
        <v>7821.4682212283478</v>
      </c>
      <c r="M90" s="864"/>
      <c r="N90" s="51"/>
    </row>
    <row r="91" spans="1:14" ht="15.75" thickBot="1">
      <c r="B91" s="827" t="s">
        <v>953</v>
      </c>
      <c r="C91" s="828"/>
      <c r="D91" s="828"/>
      <c r="E91" s="828"/>
      <c r="F91" s="828"/>
      <c r="G91" s="828"/>
      <c r="H91" s="828"/>
      <c r="I91" s="828"/>
      <c r="J91" s="828"/>
      <c r="K91" s="828"/>
      <c r="L91" s="828"/>
      <c r="M91" s="829"/>
      <c r="N91" s="52">
        <f>L88+L89+L90</f>
        <v>46928.809327370094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203358.17375193705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95831.207840844058</v>
      </c>
      <c r="L37" s="270"/>
      <c r="M37" s="271">
        <v>9</v>
      </c>
      <c r="N37" s="272">
        <f t="shared" ref="N37:N43" si="0">K37/M37</f>
        <v>10647.911982316007</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129244.4570111982</v>
      </c>
      <c r="L38" s="270"/>
      <c r="M38" s="271">
        <v>9</v>
      </c>
      <c r="N38" s="272">
        <f t="shared" si="0"/>
        <v>14360.495223466467</v>
      </c>
    </row>
    <row r="39" spans="1:14">
      <c r="A39" t="s">
        <v>286</v>
      </c>
      <c r="B39" s="840" t="str">
        <f>VLOOKUP(A39,EQUIPOS!A9:D154,3,FALSE)</f>
        <v>Planta de asfalto en frio</v>
      </c>
      <c r="C39" s="841"/>
      <c r="D39" s="841"/>
      <c r="E39" s="841"/>
      <c r="F39" s="841"/>
      <c r="G39" s="841"/>
      <c r="H39" s="842"/>
      <c r="I39" s="267"/>
      <c r="J39" s="268"/>
      <c r="K39" s="269">
        <f>VLOOKUP(A39,EQUIPOS!A9:D166,4,FALSE)</f>
        <v>267067.94899909879</v>
      </c>
      <c r="L39" s="270"/>
      <c r="M39" s="271">
        <v>9</v>
      </c>
      <c r="N39" s="272">
        <f t="shared" si="0"/>
        <v>29674.216555455423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9</v>
      </c>
      <c r="N42" s="272">
        <f t="shared" si="0"/>
        <v>21414.904405031717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9</v>
      </c>
      <c r="N43" s="272">
        <f t="shared" si="0"/>
        <v>7644.4515985751332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1065.8882903278056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113821.00173910566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411">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31">
        <f>VLOOKUP(A64,TRANSPORTE!A5:D117,4,FALSE)</f>
        <v>1151.5493309248213</v>
      </c>
      <c r="M64" s="832"/>
      <c r="N64" s="287">
        <f>K64*L64</f>
        <v>1612.1690632947498</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156429.36442456694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31285.872884913391</v>
      </c>
      <c r="M88" s="862"/>
      <c r="N88" s="51"/>
    </row>
    <row r="89" spans="1:14">
      <c r="B89" s="89" t="s">
        <v>973</v>
      </c>
      <c r="C89" s="90"/>
      <c r="D89" s="90"/>
      <c r="E89" s="90"/>
      <c r="F89" s="90"/>
      <c r="G89" s="90"/>
      <c r="H89" s="90"/>
      <c r="I89" s="87"/>
      <c r="J89" s="88"/>
      <c r="K89" s="304">
        <v>0.05</v>
      </c>
      <c r="L89" s="861">
        <f>N83*K89</f>
        <v>7821.4682212283478</v>
      </c>
      <c r="M89" s="862"/>
      <c r="N89" s="51"/>
    </row>
    <row r="90" spans="1:14" ht="15.75" thickBot="1">
      <c r="B90" s="91" t="s">
        <v>974</v>
      </c>
      <c r="C90" s="92"/>
      <c r="D90" s="92"/>
      <c r="E90" s="92"/>
      <c r="F90" s="92"/>
      <c r="G90" s="92"/>
      <c r="H90" s="92"/>
      <c r="I90" s="93"/>
      <c r="J90" s="94"/>
      <c r="K90" s="305">
        <v>0.05</v>
      </c>
      <c r="L90" s="863">
        <f>N83*K90</f>
        <v>7821.4682212283478</v>
      </c>
      <c r="M90" s="864"/>
      <c r="N90" s="51"/>
    </row>
    <row r="91" spans="1:14" ht="15.75" thickBot="1">
      <c r="B91" s="827" t="s">
        <v>953</v>
      </c>
      <c r="C91" s="828"/>
      <c r="D91" s="828"/>
      <c r="E91" s="828"/>
      <c r="F91" s="828"/>
      <c r="G91" s="828"/>
      <c r="H91" s="828"/>
      <c r="I91" s="828"/>
      <c r="J91" s="828"/>
      <c r="K91" s="828"/>
      <c r="L91" s="828"/>
      <c r="M91" s="829"/>
      <c r="N91" s="52">
        <f>L88+L89+L90</f>
        <v>46928.809327370094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52">
        <f>N83+N91</f>
        <v>203358.17375193705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95831.207840844058</v>
      </c>
      <c r="L37" s="270"/>
      <c r="M37" s="271">
        <v>7</v>
      </c>
      <c r="N37" s="272">
        <f t="shared" ref="N37:N43" si="0">K37/M37</f>
        <v>13690.172548692008</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129244.4570111982</v>
      </c>
      <c r="L38" s="270"/>
      <c r="M38" s="271">
        <v>7</v>
      </c>
      <c r="N38" s="272">
        <f t="shared" si="0"/>
        <v>18463.4938587426</v>
      </c>
    </row>
    <row r="39" spans="1:14">
      <c r="A39" t="s">
        <v>286</v>
      </c>
      <c r="B39" s="840" t="str">
        <f>VLOOKUP(A39,EQUIPOS!A9:D154,3,FALSE)</f>
        <v>Planta de asfalto en frio</v>
      </c>
      <c r="C39" s="841"/>
      <c r="D39" s="841"/>
      <c r="E39" s="841"/>
      <c r="F39" s="841"/>
      <c r="G39" s="841"/>
      <c r="H39" s="842"/>
      <c r="I39" s="267"/>
      <c r="J39" s="268"/>
      <c r="K39" s="269">
        <f>VLOOKUP(A39,EQUIPOS!A9:D166,4,FALSE)</f>
        <v>267067.94899909879</v>
      </c>
      <c r="L39" s="270"/>
      <c r="M39" s="271">
        <v>9</v>
      </c>
      <c r="N39" s="272">
        <f t="shared" si="0"/>
        <v>29674.216555455423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7</v>
      </c>
      <c r="N42" s="272">
        <f t="shared" si="0"/>
        <v>27533.448520755068</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9</v>
      </c>
      <c r="N43" s="272">
        <f t="shared" si="0"/>
        <v>7644.4515985751332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1218.1580460889206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127237.07481224228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1151.5493309248213</v>
      </c>
      <c r="N65" s="412">
        <f>K65*M65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12181.580460889205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171368.13505531472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34273.627011062948</v>
      </c>
      <c r="M88" s="862"/>
      <c r="N88" s="51"/>
    </row>
    <row r="89" spans="1:14">
      <c r="B89" s="89" t="s">
        <v>973</v>
      </c>
      <c r="C89" s="90"/>
      <c r="D89" s="90"/>
      <c r="E89" s="90"/>
      <c r="F89" s="90"/>
      <c r="G89" s="90"/>
      <c r="H89" s="90"/>
      <c r="I89" s="87"/>
      <c r="J89" s="88"/>
      <c r="K89" s="304">
        <v>0.05</v>
      </c>
      <c r="L89" s="861">
        <f>N83*K89</f>
        <v>8568.4067527657371</v>
      </c>
      <c r="M89" s="862"/>
      <c r="N89" s="51"/>
    </row>
    <row r="90" spans="1:14" ht="15.75" thickBot="1">
      <c r="B90" s="91" t="s">
        <v>974</v>
      </c>
      <c r="C90" s="92"/>
      <c r="D90" s="92"/>
      <c r="E90" s="92"/>
      <c r="F90" s="92"/>
      <c r="G90" s="92"/>
      <c r="H90" s="92"/>
      <c r="I90" s="93"/>
      <c r="J90" s="94"/>
      <c r="K90" s="305">
        <v>0.05</v>
      </c>
      <c r="L90" s="863">
        <f>N83*K90</f>
        <v>8568.4067527657371</v>
      </c>
      <c r="M90" s="864"/>
      <c r="N90" s="51"/>
    </row>
    <row r="91" spans="1:14" ht="15.75" thickBot="1">
      <c r="B91" s="827" t="s">
        <v>953</v>
      </c>
      <c r="C91" s="828"/>
      <c r="D91" s="828"/>
      <c r="E91" s="828"/>
      <c r="F91" s="828"/>
      <c r="G91" s="828"/>
      <c r="H91" s="828"/>
      <c r="I91" s="828"/>
      <c r="J91" s="828"/>
      <c r="K91" s="828"/>
      <c r="L91" s="828"/>
      <c r="M91" s="829"/>
      <c r="N91" s="52">
        <f>L88+L89+L90</f>
        <v>51410.440516594426</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222778.57557190914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9</v>
      </c>
      <c r="N37" s="272">
        <f t="shared" ref="N37:N43" si="0">K37/M37</f>
        <v>14360.495223466467</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95831.207840844058</v>
      </c>
      <c r="L38" s="270"/>
      <c r="M38" s="271">
        <v>9</v>
      </c>
      <c r="N38" s="272">
        <f t="shared" si="0"/>
        <v>10647.911982316007</v>
      </c>
    </row>
    <row r="39" spans="1:14">
      <c r="A39" t="s">
        <v>286</v>
      </c>
      <c r="B39" s="840" t="str">
        <f>VLOOKUP(A39,EQUIPOS!A9:D154,3,FALSE)</f>
        <v>Planta de asfalto en frio</v>
      </c>
      <c r="C39" s="841"/>
      <c r="D39" s="841"/>
      <c r="E39" s="841"/>
      <c r="F39" s="841"/>
      <c r="G39" s="841"/>
      <c r="H39" s="842"/>
      <c r="I39" s="267"/>
      <c r="J39" s="268"/>
      <c r="K39" s="269">
        <f>VLOOKUP(A39,EQUIPOS!A9:D166,4,FALSE)</f>
        <v>267067.94899909879</v>
      </c>
      <c r="L39" s="270"/>
      <c r="M39" s="271">
        <v>9</v>
      </c>
      <c r="N39" s="272">
        <f t="shared" si="0"/>
        <v>29674.216555455423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9</v>
      </c>
      <c r="N42" s="272">
        <f t="shared" si="0"/>
        <v>21414.904405031717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9</v>
      </c>
      <c r="N43" s="272">
        <f t="shared" si="0"/>
        <v>7644.4515985751332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1065.8882903278056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113821.00173910566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156429.36442456694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31285.872884913391</v>
      </c>
      <c r="M88" s="862"/>
      <c r="N88" s="51"/>
    </row>
    <row r="89" spans="1:14">
      <c r="B89" s="89" t="s">
        <v>973</v>
      </c>
      <c r="C89" s="90"/>
      <c r="D89" s="90"/>
      <c r="E89" s="90"/>
      <c r="F89" s="90"/>
      <c r="G89" s="90"/>
      <c r="H89" s="90"/>
      <c r="I89" s="87"/>
      <c r="J89" s="88"/>
      <c r="K89" s="304">
        <v>0.05</v>
      </c>
      <c r="L89" s="861">
        <f>N83*K89</f>
        <v>7821.4682212283478</v>
      </c>
      <c r="M89" s="862"/>
      <c r="N89" s="51"/>
    </row>
    <row r="90" spans="1:14" ht="15.75" thickBot="1">
      <c r="B90" s="91" t="s">
        <v>974</v>
      </c>
      <c r="C90" s="92"/>
      <c r="D90" s="92"/>
      <c r="E90" s="92"/>
      <c r="F90" s="92"/>
      <c r="G90" s="92"/>
      <c r="H90" s="92"/>
      <c r="I90" s="93"/>
      <c r="J90" s="94"/>
      <c r="K90" s="305">
        <v>0.05</v>
      </c>
      <c r="L90" s="863">
        <f>N83*K90</f>
        <v>7821.4682212283478</v>
      </c>
      <c r="M90" s="864"/>
      <c r="N90" s="51"/>
    </row>
    <row r="91" spans="1:14" ht="15.75" thickBot="1">
      <c r="B91" s="827" t="s">
        <v>953</v>
      </c>
      <c r="C91" s="828"/>
      <c r="D91" s="828"/>
      <c r="E91" s="828"/>
      <c r="F91" s="828"/>
      <c r="G91" s="828"/>
      <c r="H91" s="828"/>
      <c r="I91" s="828"/>
      <c r="J91" s="828"/>
      <c r="K91" s="828"/>
      <c r="L91" s="828"/>
      <c r="M91" s="829"/>
      <c r="N91" s="52">
        <f>L88+L89+L90</f>
        <v>46928.809327370094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203358.17375193705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9</v>
      </c>
      <c r="N37" s="272">
        <f t="shared" ref="N37:N43" si="0">K37/M37</f>
        <v>14360.495223466467</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95831.207840844058</v>
      </c>
      <c r="L38" s="270"/>
      <c r="M38" s="271">
        <v>9</v>
      </c>
      <c r="N38" s="272">
        <f t="shared" si="0"/>
        <v>10647.911982316007</v>
      </c>
    </row>
    <row r="39" spans="1:14">
      <c r="A39" t="s">
        <v>286</v>
      </c>
      <c r="B39" s="840" t="str">
        <f>VLOOKUP(A39,EQUIPOS!A9:D154,3,FALSE)</f>
        <v>Planta de asfalto en frio</v>
      </c>
      <c r="C39" s="841"/>
      <c r="D39" s="841"/>
      <c r="E39" s="841"/>
      <c r="F39" s="841"/>
      <c r="G39" s="841"/>
      <c r="H39" s="842"/>
      <c r="I39" s="267"/>
      <c r="J39" s="268"/>
      <c r="K39" s="269">
        <f>VLOOKUP(A39,EQUIPOS!A9:D166,4,FALSE)</f>
        <v>267067.94899909879</v>
      </c>
      <c r="L39" s="270"/>
      <c r="M39" s="271">
        <v>9</v>
      </c>
      <c r="N39" s="272">
        <f t="shared" si="0"/>
        <v>29674.216555455423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9</v>
      </c>
      <c r="N42" s="272">
        <f t="shared" si="0"/>
        <v>21414.904405031717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9</v>
      </c>
      <c r="N43" s="272">
        <f t="shared" si="0"/>
        <v>7644.4515985751332</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113821.00173910566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156429.36442456694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31285.872884913391</v>
      </c>
      <c r="M87" s="862"/>
      <c r="N87" s="51"/>
    </row>
    <row r="88" spans="1:14">
      <c r="B88" s="89" t="s">
        <v>973</v>
      </c>
      <c r="C88" s="90"/>
      <c r="D88" s="90"/>
      <c r="E88" s="90"/>
      <c r="F88" s="90"/>
      <c r="G88" s="90"/>
      <c r="H88" s="90"/>
      <c r="I88" s="87"/>
      <c r="J88" s="88"/>
      <c r="K88" s="304">
        <v>0.05</v>
      </c>
      <c r="L88" s="861">
        <f>N82*K88</f>
        <v>7821.4682212283478</v>
      </c>
      <c r="M88" s="862"/>
      <c r="N88" s="51"/>
    </row>
    <row r="89" spans="1:14" ht="15.75" thickBot="1">
      <c r="B89" s="91" t="s">
        <v>974</v>
      </c>
      <c r="C89" s="92"/>
      <c r="D89" s="92"/>
      <c r="E89" s="92"/>
      <c r="F89" s="92"/>
      <c r="G89" s="92"/>
      <c r="H89" s="92"/>
      <c r="I89" s="93"/>
      <c r="J89" s="94"/>
      <c r="K89" s="305">
        <v>0.05</v>
      </c>
      <c r="L89" s="863">
        <f>N82*K89</f>
        <v>7821.4682212283478</v>
      </c>
      <c r="M89" s="864"/>
      <c r="N89" s="51"/>
    </row>
    <row r="90" spans="1:14" ht="15.75" thickBot="1">
      <c r="B90" s="827" t="s">
        <v>953</v>
      </c>
      <c r="C90" s="828"/>
      <c r="D90" s="828"/>
      <c r="E90" s="828"/>
      <c r="F90" s="828"/>
      <c r="G90" s="828"/>
      <c r="H90" s="828"/>
      <c r="I90" s="828"/>
      <c r="J90" s="828"/>
      <c r="K90" s="828"/>
      <c r="L90" s="828"/>
      <c r="M90" s="829"/>
      <c r="N90" s="52">
        <f>L87+L88+L89</f>
        <v>46928.809327370094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203358.17375193705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9</v>
      </c>
      <c r="N37" s="272">
        <f t="shared" ref="N37:N43" si="0">K37/M37</f>
        <v>14360.495223466467</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95831.207840844058</v>
      </c>
      <c r="L38" s="270"/>
      <c r="M38" s="271">
        <v>9</v>
      </c>
      <c r="N38" s="272">
        <f t="shared" si="0"/>
        <v>10647.911982316007</v>
      </c>
    </row>
    <row r="39" spans="1:14">
      <c r="A39" t="s">
        <v>286</v>
      </c>
      <c r="B39" s="840" t="str">
        <f>VLOOKUP(A39,EQUIPOS!A9:D154,3,FALSE)</f>
        <v>Planta de asfalto en frio</v>
      </c>
      <c r="C39" s="841"/>
      <c r="D39" s="841"/>
      <c r="E39" s="841"/>
      <c r="F39" s="841"/>
      <c r="G39" s="841"/>
      <c r="H39" s="842"/>
      <c r="I39" s="267"/>
      <c r="J39" s="268"/>
      <c r="K39" s="269">
        <f>VLOOKUP(A39,EQUIPOS!A9:D166,4,FALSE)</f>
        <v>267067.94899909879</v>
      </c>
      <c r="L39" s="270"/>
      <c r="M39" s="271">
        <v>9</v>
      </c>
      <c r="N39" s="272">
        <f t="shared" si="0"/>
        <v>29674.216555455423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9</v>
      </c>
      <c r="N42" s="272">
        <f t="shared" si="0"/>
        <v>21414.904405031717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9</v>
      </c>
      <c r="N43" s="272">
        <f t="shared" si="0"/>
        <v>7644.4515985751332</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1065.8882903278056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113821.00173910566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156429.36442456694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31285.872884913391</v>
      </c>
      <c r="M88" s="862"/>
      <c r="N88" s="51"/>
    </row>
    <row r="89" spans="1:14">
      <c r="B89" s="89" t="s">
        <v>973</v>
      </c>
      <c r="C89" s="90"/>
      <c r="D89" s="90"/>
      <c r="E89" s="90"/>
      <c r="F89" s="90"/>
      <c r="G89" s="90"/>
      <c r="H89" s="90"/>
      <c r="I89" s="87"/>
      <c r="J89" s="88"/>
      <c r="K89" s="304">
        <v>0.05</v>
      </c>
      <c r="L89" s="861">
        <f>N83*K89</f>
        <v>7821.4682212283478</v>
      </c>
      <c r="M89" s="862"/>
      <c r="N89" s="51"/>
    </row>
    <row r="90" spans="1:14" ht="15.75" thickBot="1">
      <c r="B90" s="91" t="s">
        <v>974</v>
      </c>
      <c r="C90" s="92"/>
      <c r="D90" s="92"/>
      <c r="E90" s="92"/>
      <c r="F90" s="92"/>
      <c r="G90" s="92"/>
      <c r="H90" s="92"/>
      <c r="I90" s="93"/>
      <c r="J90" s="94"/>
      <c r="K90" s="305">
        <v>0.05</v>
      </c>
      <c r="L90" s="863">
        <f>N83*K90</f>
        <v>7821.4682212283478</v>
      </c>
      <c r="M90" s="864"/>
      <c r="N90" s="51"/>
    </row>
    <row r="91" spans="1:14" ht="15.75" thickBot="1">
      <c r="B91" s="827" t="s">
        <v>953</v>
      </c>
      <c r="C91" s="828"/>
      <c r="D91" s="828"/>
      <c r="E91" s="828"/>
      <c r="F91" s="828"/>
      <c r="G91" s="828"/>
      <c r="H91" s="828"/>
      <c r="I91" s="828"/>
      <c r="J91" s="828"/>
      <c r="K91" s="828"/>
      <c r="L91" s="828"/>
      <c r="M91" s="829"/>
      <c r="N91" s="52">
        <f>L88+L89+L90</f>
        <v>46928.809327370094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203358.17375193705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1067</v>
      </c>
      <c r="C31" s="965" t="s">
        <v>1580</v>
      </c>
      <c r="D31" s="965"/>
      <c r="E31" s="965"/>
      <c r="F31" s="966"/>
      <c r="G31" s="966"/>
      <c r="H31" s="966"/>
      <c r="I31" s="966"/>
      <c r="J31" s="966"/>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7</v>
      </c>
      <c r="N37" s="272">
        <f t="shared" ref="N37:N43" si="0">K37/M37</f>
        <v>18463.4938587426</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95831.207840844058</v>
      </c>
      <c r="L38" s="270"/>
      <c r="M38" s="271">
        <v>7</v>
      </c>
      <c r="N38" s="272">
        <f t="shared" si="0"/>
        <v>13690.172548692008</v>
      </c>
    </row>
    <row r="39" spans="1:14">
      <c r="A39" t="s">
        <v>286</v>
      </c>
      <c r="B39" s="840" t="str">
        <f>VLOOKUP(A39,EQUIPOS!A9:D154,3,FALSE)</f>
        <v>Planta de asfalto en frio</v>
      </c>
      <c r="C39" s="841"/>
      <c r="D39" s="841"/>
      <c r="E39" s="841"/>
      <c r="F39" s="841"/>
      <c r="G39" s="841"/>
      <c r="H39" s="842"/>
      <c r="I39" s="267"/>
      <c r="J39" s="268"/>
      <c r="K39" s="269">
        <f>VLOOKUP(A39,EQUIPOS!A9:D166,4,FALSE)</f>
        <v>267067.94899909879</v>
      </c>
      <c r="L39" s="270"/>
      <c r="M39" s="271">
        <v>9</v>
      </c>
      <c r="N39" s="272">
        <f t="shared" si="0"/>
        <v>29674.216555455423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7</v>
      </c>
      <c r="N42" s="272">
        <f t="shared" si="0"/>
        <v>27533.448520755068</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9</v>
      </c>
      <c r="N43" s="272">
        <f t="shared" si="0"/>
        <v>7644.4515985751332</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1218.1580460889206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127237.07481224228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12181.580460889205</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171368.13505531472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34273.627011062948</v>
      </c>
      <c r="M87" s="862"/>
      <c r="N87" s="51"/>
    </row>
    <row r="88" spans="1:14">
      <c r="B88" s="89" t="s">
        <v>973</v>
      </c>
      <c r="C88" s="90"/>
      <c r="D88" s="90"/>
      <c r="E88" s="90"/>
      <c r="F88" s="90"/>
      <c r="G88" s="90"/>
      <c r="H88" s="90"/>
      <c r="I88" s="87"/>
      <c r="J88" s="88"/>
      <c r="K88" s="304">
        <v>0.05</v>
      </c>
      <c r="L88" s="861">
        <f>N82*K88</f>
        <v>8568.4067527657371</v>
      </c>
      <c r="M88" s="862"/>
      <c r="N88" s="51"/>
    </row>
    <row r="89" spans="1:14" ht="15.75" thickBot="1">
      <c r="B89" s="91" t="s">
        <v>974</v>
      </c>
      <c r="C89" s="92"/>
      <c r="D89" s="92"/>
      <c r="E89" s="92"/>
      <c r="F89" s="92"/>
      <c r="G89" s="92"/>
      <c r="H89" s="92"/>
      <c r="I89" s="93"/>
      <c r="J89" s="94"/>
      <c r="K89" s="305">
        <v>0.05</v>
      </c>
      <c r="L89" s="863">
        <f>N82*K89</f>
        <v>8568.4067527657371</v>
      </c>
      <c r="M89" s="864"/>
      <c r="N89" s="51"/>
    </row>
    <row r="90" spans="1:14" ht="15.75" thickBot="1">
      <c r="B90" s="827" t="s">
        <v>953</v>
      </c>
      <c r="C90" s="828"/>
      <c r="D90" s="828"/>
      <c r="E90" s="828"/>
      <c r="F90" s="828"/>
      <c r="G90" s="828"/>
      <c r="H90" s="828"/>
      <c r="I90" s="828"/>
      <c r="J90" s="828"/>
      <c r="K90" s="828"/>
      <c r="L90" s="828"/>
      <c r="M90" s="829"/>
      <c r="N90" s="52">
        <f>L87+L88+L89</f>
        <v>51410.440516594426</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222778.57557190914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40"/>
      <c r="C47" s="841"/>
      <c r="D47" s="841"/>
      <c r="E47" s="841"/>
      <c r="F47" s="841"/>
      <c r="G47" s="841"/>
      <c r="H47" s="842"/>
      <c r="I47" s="843"/>
      <c r="J47" s="824"/>
      <c r="K47" s="269"/>
      <c r="L47" s="844"/>
      <c r="M47" s="845"/>
      <c r="N47" s="272"/>
    </row>
    <row r="48" spans="1:14">
      <c r="B48" s="840"/>
      <c r="C48" s="841"/>
      <c r="D48" s="841"/>
      <c r="E48" s="846"/>
      <c r="F48" s="841"/>
      <c r="G48" s="841"/>
      <c r="H48" s="842"/>
      <c r="I48" s="36"/>
      <c r="J48" s="37"/>
      <c r="K48" s="274"/>
      <c r="L48" s="276"/>
      <c r="M48" s="277"/>
      <c r="N48" s="278"/>
    </row>
    <row r="49" spans="1:14">
      <c r="B49" s="847" t="s">
        <v>952</v>
      </c>
      <c r="C49" s="848"/>
      <c r="D49" s="848"/>
      <c r="E49" s="38"/>
      <c r="F49" s="39"/>
      <c r="G49" s="39"/>
      <c r="H49" s="40"/>
      <c r="I49" s="36"/>
      <c r="J49" s="37"/>
      <c r="K49" s="279"/>
      <c r="L49" s="276"/>
      <c r="M49" s="401">
        <v>0.1</v>
      </c>
      <c r="N49" s="344">
        <f>N83*M49</f>
        <v>959.29946129502503</v>
      </c>
    </row>
    <row r="50" spans="1:14" ht="15.75" thickBot="1">
      <c r="B50" s="840"/>
      <c r="C50" s="841"/>
      <c r="D50" s="841"/>
      <c r="E50" s="841"/>
      <c r="F50" s="841"/>
      <c r="G50" s="841"/>
      <c r="H50" s="842"/>
      <c r="I50" s="849"/>
      <c r="J50" s="850"/>
      <c r="K50" s="41"/>
      <c r="L50" s="851"/>
      <c r="M50" s="852"/>
      <c r="N50" s="105"/>
    </row>
    <row r="51" spans="1:14" ht="15.75" thickBot="1">
      <c r="B51" s="827" t="s">
        <v>953</v>
      </c>
      <c r="C51" s="828"/>
      <c r="D51" s="828"/>
      <c r="E51" s="828"/>
      <c r="F51" s="828"/>
      <c r="G51" s="828"/>
      <c r="H51" s="828"/>
      <c r="I51" s="828"/>
      <c r="J51" s="828"/>
      <c r="K51" s="828"/>
      <c r="L51" s="828"/>
      <c r="M51" s="829"/>
      <c r="N51" s="394">
        <f>SUM(N36:N50)</f>
        <v>140229.23429373759</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8" t="s">
        <v>944</v>
      </c>
      <c r="C55" s="819"/>
      <c r="D55" s="819"/>
      <c r="E55" s="819"/>
      <c r="F55" s="819"/>
      <c r="G55" s="819"/>
      <c r="H55" s="819"/>
      <c r="I55" s="820"/>
      <c r="J55" s="315" t="s">
        <v>945</v>
      </c>
      <c r="K55" s="85" t="s">
        <v>946</v>
      </c>
      <c r="L55" s="821" t="s">
        <v>955</v>
      </c>
      <c r="M55" s="820"/>
      <c r="N55" s="86" t="s">
        <v>951</v>
      </c>
    </row>
    <row r="56" spans="1:14">
      <c r="A56" t="s">
        <v>772</v>
      </c>
      <c r="B56" s="43" t="str">
        <f>VLOOKUP(A56,MATERIALES!A5:D372,3,FALSE)</f>
        <v>Agregado Petreo para Triturar (Crudo)</v>
      </c>
      <c r="C56" s="281"/>
      <c r="D56" s="281"/>
      <c r="E56" s="281"/>
      <c r="F56" s="281"/>
      <c r="G56" s="281"/>
      <c r="H56" s="281"/>
      <c r="I56" s="268"/>
      <c r="J56" s="224" t="str">
        <f>VLOOKUP(A56,MATERIALES!A10:D647,2,FALSE)</f>
        <v>m3</v>
      </c>
      <c r="K56" s="282">
        <v>1.4</v>
      </c>
      <c r="L56" s="267"/>
      <c r="M56" s="402">
        <f>VLOOKUP(A56,MATERIALES!A5:D395,4,FALSE)</f>
        <v>19342.32170838624</v>
      </c>
      <c r="N56" s="272">
        <f>K56*M56</f>
        <v>27079.250391740734</v>
      </c>
    </row>
    <row r="57" spans="1:14">
      <c r="A57" s="108" t="s">
        <v>774</v>
      </c>
      <c r="B57" s="43" t="str">
        <f>VLOOKUP(A57,MATERIALES!A6:D372,3,FALSE)</f>
        <v>Agua</v>
      </c>
      <c r="C57" s="281"/>
      <c r="D57" s="281"/>
      <c r="E57" s="281"/>
      <c r="F57" s="281"/>
      <c r="G57" s="281"/>
      <c r="H57" s="281"/>
      <c r="I57" s="268"/>
      <c r="J57" s="224" t="str">
        <f>VLOOKUP(A57,MATERIALES!A11:D648,2,FALSE)</f>
        <v>lt</v>
      </c>
      <c r="K57" s="282">
        <v>25</v>
      </c>
      <c r="L57" s="267"/>
      <c r="M57" s="402">
        <f>VLOOKUP(A57,MATERIALES!A6:D396,4,FALSE)</f>
        <v>72.744946539669343</v>
      </c>
      <c r="N57" s="272">
        <f>K57*M57</f>
        <v>1818.6236634917336</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2"/>
      <c r="C60" s="823"/>
      <c r="D60" s="823"/>
      <c r="E60" s="823"/>
      <c r="F60" s="823"/>
      <c r="G60" s="823"/>
      <c r="H60" s="823"/>
      <c r="I60" s="824"/>
      <c r="J60" s="42"/>
      <c r="K60" s="44"/>
      <c r="L60" s="825"/>
      <c r="M60" s="826"/>
      <c r="N60" s="45"/>
    </row>
    <row r="61" spans="1:14" ht="15.75" thickBot="1">
      <c r="B61" s="827" t="s">
        <v>953</v>
      </c>
      <c r="C61" s="828"/>
      <c r="D61" s="828"/>
      <c r="E61" s="828"/>
      <c r="F61" s="828"/>
      <c r="G61" s="828"/>
      <c r="H61" s="828"/>
      <c r="I61" s="828"/>
      <c r="J61" s="828"/>
      <c r="K61" s="828"/>
      <c r="L61" s="828"/>
      <c r="M61" s="829"/>
      <c r="N61" s="394">
        <f>SUM(N56:N60)</f>
        <v>28897.874055232467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31">
        <f>VLOOKUP(A66,TRANSPORTE!A5:D117,4,FALSE)</f>
        <v>1151.5493309248213</v>
      </c>
      <c r="M66" s="832"/>
      <c r="N66" s="287">
        <f>K66*L66</f>
        <v>1612.1690632947498</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31">
        <f>VLOOKUP(A67,TRANSPORTE!A6:D117,4,FALSE)</f>
        <v>1151.5493309248213</v>
      </c>
      <c r="M67" s="832"/>
      <c r="N67" s="287">
        <f>K67*L67</f>
        <v>1439.4366636560267</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3051.6057269507764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9592.9946129502496</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N51+N61+N72+N83</f>
        <v>181771.70868887109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36354.341737774223</v>
      </c>
      <c r="M90" s="862"/>
      <c r="N90" s="51"/>
    </row>
    <row r="91" spans="1:14">
      <c r="B91" s="89" t="s">
        <v>973</v>
      </c>
      <c r="C91" s="90"/>
      <c r="D91" s="90"/>
      <c r="E91" s="90"/>
      <c r="F91" s="90"/>
      <c r="G91" s="90"/>
      <c r="H91" s="90"/>
      <c r="I91" s="87"/>
      <c r="J91" s="88"/>
      <c r="K91" s="304">
        <v>0.05</v>
      </c>
      <c r="L91" s="861">
        <f>N85*K91</f>
        <v>9088.5854344435556</v>
      </c>
      <c r="M91" s="862"/>
      <c r="N91" s="51"/>
    </row>
    <row r="92" spans="1:14" ht="15.75" thickBot="1">
      <c r="B92" s="91" t="s">
        <v>974</v>
      </c>
      <c r="C92" s="92"/>
      <c r="D92" s="92"/>
      <c r="E92" s="92"/>
      <c r="F92" s="92"/>
      <c r="G92" s="92"/>
      <c r="H92" s="92"/>
      <c r="I92" s="93"/>
      <c r="J92" s="94"/>
      <c r="K92" s="305">
        <v>0.05</v>
      </c>
      <c r="L92" s="863">
        <f>N85*K92</f>
        <v>9088.5854344435556</v>
      </c>
      <c r="M92" s="864"/>
      <c r="N92" s="51"/>
    </row>
    <row r="93" spans="1:14" ht="15.75" thickBot="1">
      <c r="B93" s="827" t="s">
        <v>953</v>
      </c>
      <c r="C93" s="828"/>
      <c r="D93" s="828"/>
      <c r="E93" s="828"/>
      <c r="F93" s="828"/>
      <c r="G93" s="828"/>
      <c r="H93" s="828"/>
      <c r="I93" s="828"/>
      <c r="J93" s="828"/>
      <c r="K93" s="828"/>
      <c r="L93" s="828"/>
      <c r="M93" s="829"/>
      <c r="N93" s="52">
        <f>L90+L91+L92</f>
        <v>54531.512606661337</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236303.22129553242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4"/>
      <c r="K125" s="804"/>
      <c r="L125" s="804"/>
      <c r="M125" s="804"/>
      <c r="N125" s="805"/>
    </row>
    <row r="126" spans="2:14" ht="15.75" thickBot="1">
      <c r="B126" s="261" t="s">
        <v>2221</v>
      </c>
      <c r="C126" s="393"/>
      <c r="D126" s="393"/>
      <c r="E126" s="57"/>
      <c r="F126" s="57"/>
      <c r="G126" s="57"/>
      <c r="H126" s="57"/>
      <c r="I126" s="57"/>
      <c r="J126" s="806"/>
      <c r="K126" s="806"/>
      <c r="L126" s="806"/>
      <c r="M126" s="806"/>
      <c r="N126"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140229.23429373759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831"/>
      <c r="M66" s="832"/>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181771.70868887109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36354.341737774223</v>
      </c>
      <c r="M88" s="862"/>
      <c r="N88" s="51"/>
    </row>
    <row r="89" spans="1:14">
      <c r="B89" s="89" t="s">
        <v>973</v>
      </c>
      <c r="C89" s="90"/>
      <c r="D89" s="90"/>
      <c r="E89" s="90"/>
      <c r="F89" s="90"/>
      <c r="G89" s="90"/>
      <c r="H89" s="90"/>
      <c r="I89" s="87"/>
      <c r="J89" s="88"/>
      <c r="K89" s="304">
        <v>0.05</v>
      </c>
      <c r="L89" s="861">
        <f>N83*K89</f>
        <v>9088.5854344435556</v>
      </c>
      <c r="M89" s="862"/>
      <c r="N89" s="51"/>
    </row>
    <row r="90" spans="1:14" ht="15.75" thickBot="1">
      <c r="B90" s="91" t="s">
        <v>974</v>
      </c>
      <c r="C90" s="92"/>
      <c r="D90" s="92"/>
      <c r="E90" s="92"/>
      <c r="F90" s="92"/>
      <c r="G90" s="92"/>
      <c r="H90" s="92"/>
      <c r="I90" s="93"/>
      <c r="J90" s="94"/>
      <c r="K90" s="305">
        <v>0.05</v>
      </c>
      <c r="L90" s="863">
        <f>N83*K90</f>
        <v>9088.5854344435556</v>
      </c>
      <c r="M90" s="864"/>
      <c r="N90" s="51"/>
    </row>
    <row r="91" spans="1:14" ht="15.75" thickBot="1">
      <c r="B91" s="827" t="s">
        <v>953</v>
      </c>
      <c r="C91" s="828"/>
      <c r="D91" s="828"/>
      <c r="E91" s="828"/>
      <c r="F91" s="828"/>
      <c r="G91" s="828"/>
      <c r="H91" s="828"/>
      <c r="I91" s="828"/>
      <c r="J91" s="828"/>
      <c r="K91" s="828"/>
      <c r="L91" s="828"/>
      <c r="M91" s="829"/>
      <c r="N91" s="52">
        <f>L88+L89+L90</f>
        <v>54531.512606661337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236303.22129553242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140229.23429373759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181771.70868887109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36354.341737774223</v>
      </c>
      <c r="M88" s="862"/>
      <c r="N88" s="51"/>
    </row>
    <row r="89" spans="1:14">
      <c r="B89" s="89" t="s">
        <v>973</v>
      </c>
      <c r="C89" s="90"/>
      <c r="D89" s="90"/>
      <c r="E89" s="90"/>
      <c r="F89" s="90"/>
      <c r="G89" s="90"/>
      <c r="H89" s="90"/>
      <c r="I89" s="87"/>
      <c r="J89" s="88"/>
      <c r="K89" s="304">
        <v>0.05</v>
      </c>
      <c r="L89" s="861">
        <f>N83*K89</f>
        <v>9088.5854344435556</v>
      </c>
      <c r="M89" s="862"/>
      <c r="N89" s="51"/>
    </row>
    <row r="90" spans="1:14" ht="15.75" thickBot="1">
      <c r="B90" s="91" t="s">
        <v>974</v>
      </c>
      <c r="C90" s="92"/>
      <c r="D90" s="92"/>
      <c r="E90" s="92"/>
      <c r="F90" s="92"/>
      <c r="G90" s="92"/>
      <c r="H90" s="92"/>
      <c r="I90" s="93"/>
      <c r="J90" s="94"/>
      <c r="K90" s="305">
        <v>0.05</v>
      </c>
      <c r="L90" s="863">
        <f>N83*K90</f>
        <v>9088.5854344435556</v>
      </c>
      <c r="M90" s="864"/>
      <c r="N90" s="51"/>
    </row>
    <row r="91" spans="1:14" ht="15.75" thickBot="1">
      <c r="B91" s="827" t="s">
        <v>953</v>
      </c>
      <c r="C91" s="828"/>
      <c r="D91" s="828"/>
      <c r="E91" s="828"/>
      <c r="F91" s="828"/>
      <c r="G91" s="828"/>
      <c r="H91" s="828"/>
      <c r="I91" s="828"/>
      <c r="J91" s="828"/>
      <c r="K91" s="828"/>
      <c r="L91" s="828"/>
      <c r="M91" s="829"/>
      <c r="N91" s="52">
        <f>L88+L89+L90</f>
        <v>54531.512606661337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236303.22129553242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ht="15" customHeight="1">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140229.23429373759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181771.70868887109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36354.341737774223</v>
      </c>
      <c r="M87" s="862"/>
      <c r="N87" s="51"/>
    </row>
    <row r="88" spans="1:14">
      <c r="B88" s="89" t="s">
        <v>973</v>
      </c>
      <c r="C88" s="90"/>
      <c r="D88" s="90"/>
      <c r="E88" s="90"/>
      <c r="F88" s="90"/>
      <c r="G88" s="90"/>
      <c r="H88" s="90"/>
      <c r="I88" s="87"/>
      <c r="J88" s="88"/>
      <c r="K88" s="304">
        <v>0.05</v>
      </c>
      <c r="L88" s="861">
        <f>N82*K88</f>
        <v>9088.5854344435556</v>
      </c>
      <c r="M88" s="862"/>
      <c r="N88" s="51"/>
    </row>
    <row r="89" spans="1:14" ht="15.75" thickBot="1">
      <c r="B89" s="91" t="s">
        <v>974</v>
      </c>
      <c r="C89" s="92"/>
      <c r="D89" s="92"/>
      <c r="E89" s="92"/>
      <c r="F89" s="92"/>
      <c r="G89" s="92"/>
      <c r="H89" s="92"/>
      <c r="I89" s="93"/>
      <c r="J89" s="94"/>
      <c r="K89" s="305">
        <v>0.05</v>
      </c>
      <c r="L89" s="863">
        <f>N82*K89</f>
        <v>9088.5854344435556</v>
      </c>
      <c r="M89" s="864"/>
      <c r="N89" s="51"/>
    </row>
    <row r="90" spans="1:14" ht="15.75" thickBot="1">
      <c r="B90" s="827" t="s">
        <v>953</v>
      </c>
      <c r="C90" s="828"/>
      <c r="D90" s="828"/>
      <c r="E90" s="828"/>
      <c r="F90" s="828"/>
      <c r="G90" s="828"/>
      <c r="H90" s="828"/>
      <c r="I90" s="828"/>
      <c r="J90" s="828"/>
      <c r="K90" s="828"/>
      <c r="L90" s="828"/>
      <c r="M90" s="829"/>
      <c r="N90" s="52">
        <f>L87+L88+L89</f>
        <v>54531.512606661337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236303.22129553242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140229.23429373759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181771.70868887109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36354.341737774223</v>
      </c>
      <c r="M87" s="862"/>
      <c r="N87" s="51"/>
    </row>
    <row r="88" spans="1:14">
      <c r="B88" s="89" t="s">
        <v>973</v>
      </c>
      <c r="C88" s="90"/>
      <c r="D88" s="90"/>
      <c r="E88" s="90"/>
      <c r="F88" s="90"/>
      <c r="G88" s="90"/>
      <c r="H88" s="90"/>
      <c r="I88" s="87"/>
      <c r="J88" s="88"/>
      <c r="K88" s="304">
        <v>0.05</v>
      </c>
      <c r="L88" s="861">
        <f>N82*K88</f>
        <v>9088.5854344435556</v>
      </c>
      <c r="M88" s="862"/>
      <c r="N88" s="51"/>
    </row>
    <row r="89" spans="1:14" ht="15.75" thickBot="1">
      <c r="B89" s="91" t="s">
        <v>974</v>
      </c>
      <c r="C89" s="92"/>
      <c r="D89" s="92"/>
      <c r="E89" s="92"/>
      <c r="F89" s="92"/>
      <c r="G89" s="92"/>
      <c r="H89" s="92"/>
      <c r="I89" s="93"/>
      <c r="J89" s="94"/>
      <c r="K89" s="305">
        <v>0.05</v>
      </c>
      <c r="L89" s="863">
        <f>N82*K89</f>
        <v>9088.5854344435556</v>
      </c>
      <c r="M89" s="864"/>
      <c r="N89" s="51"/>
    </row>
    <row r="90" spans="1:14" ht="15.75" thickBot="1">
      <c r="B90" s="827" t="s">
        <v>953</v>
      </c>
      <c r="C90" s="828"/>
      <c r="D90" s="828"/>
      <c r="E90" s="828"/>
      <c r="F90" s="828"/>
      <c r="G90" s="828"/>
      <c r="H90" s="828"/>
      <c r="I90" s="828"/>
      <c r="J90" s="828"/>
      <c r="K90" s="828"/>
      <c r="L90" s="828"/>
      <c r="M90" s="829"/>
      <c r="N90" s="52">
        <f>L87+L88+L89</f>
        <v>54531.512606661337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236303.22129553242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140229.23429373759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181771.70868887109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36354.341737774223</v>
      </c>
      <c r="M88" s="862"/>
      <c r="N88" s="51"/>
    </row>
    <row r="89" spans="1:14">
      <c r="B89" s="89" t="s">
        <v>973</v>
      </c>
      <c r="C89" s="90"/>
      <c r="D89" s="90"/>
      <c r="E89" s="90"/>
      <c r="F89" s="90"/>
      <c r="G89" s="90"/>
      <c r="H89" s="90"/>
      <c r="I89" s="87"/>
      <c r="J89" s="88"/>
      <c r="K89" s="304">
        <v>0.05</v>
      </c>
      <c r="L89" s="861">
        <f>N83*K89</f>
        <v>9088.5854344435556</v>
      </c>
      <c r="M89" s="862"/>
      <c r="N89" s="51"/>
    </row>
    <row r="90" spans="1:14" ht="15.75" thickBot="1">
      <c r="B90" s="91" t="s">
        <v>974</v>
      </c>
      <c r="C90" s="92"/>
      <c r="D90" s="92"/>
      <c r="E90" s="92"/>
      <c r="F90" s="92"/>
      <c r="G90" s="92"/>
      <c r="H90" s="92"/>
      <c r="I90" s="93"/>
      <c r="J90" s="94"/>
      <c r="K90" s="305">
        <v>0.05</v>
      </c>
      <c r="L90" s="863">
        <f>N83*K90</f>
        <v>9088.5854344435556</v>
      </c>
      <c r="M90" s="864"/>
      <c r="N90" s="51"/>
    </row>
    <row r="91" spans="1:14" ht="15.75" thickBot="1">
      <c r="B91" s="827" t="s">
        <v>953</v>
      </c>
      <c r="C91" s="828"/>
      <c r="D91" s="828"/>
      <c r="E91" s="828"/>
      <c r="F91" s="828"/>
      <c r="G91" s="828"/>
      <c r="H91" s="828"/>
      <c r="I91" s="828"/>
      <c r="J91" s="828"/>
      <c r="K91" s="828"/>
      <c r="L91" s="828"/>
      <c r="M91" s="829"/>
      <c r="N91" s="52">
        <f>L88+L89+L90</f>
        <v>54531.512606661337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236303.22129553242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140229.23429373759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181771.70868887109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36354.341737774223</v>
      </c>
      <c r="M88" s="862"/>
      <c r="N88" s="51"/>
    </row>
    <row r="89" spans="1:14">
      <c r="B89" s="89" t="s">
        <v>973</v>
      </c>
      <c r="C89" s="90"/>
      <c r="D89" s="90"/>
      <c r="E89" s="90"/>
      <c r="F89" s="90"/>
      <c r="G89" s="90"/>
      <c r="H89" s="90"/>
      <c r="I89" s="87"/>
      <c r="J89" s="88"/>
      <c r="K89" s="304">
        <v>0.05</v>
      </c>
      <c r="L89" s="861">
        <f>N83*K89</f>
        <v>9088.5854344435556</v>
      </c>
      <c r="M89" s="862"/>
      <c r="N89" s="51"/>
    </row>
    <row r="90" spans="1:14" ht="15.75" thickBot="1">
      <c r="B90" s="91" t="s">
        <v>974</v>
      </c>
      <c r="C90" s="92"/>
      <c r="D90" s="92"/>
      <c r="E90" s="92"/>
      <c r="F90" s="92"/>
      <c r="G90" s="92"/>
      <c r="H90" s="92"/>
      <c r="I90" s="93"/>
      <c r="J90" s="94"/>
      <c r="K90" s="305">
        <v>0.05</v>
      </c>
      <c r="L90" s="863">
        <f>N83*K90</f>
        <v>9088.5854344435556</v>
      </c>
      <c r="M90" s="864"/>
      <c r="N90" s="51"/>
    </row>
    <row r="91" spans="1:14" ht="15.75" thickBot="1">
      <c r="B91" s="827" t="s">
        <v>953</v>
      </c>
      <c r="C91" s="828"/>
      <c r="D91" s="828"/>
      <c r="E91" s="828"/>
      <c r="F91" s="828"/>
      <c r="G91" s="828"/>
      <c r="H91" s="828"/>
      <c r="I91" s="828"/>
      <c r="J91" s="828"/>
      <c r="K91" s="828"/>
      <c r="L91" s="828"/>
      <c r="M91" s="829"/>
      <c r="N91" s="52">
        <f>L88+L89+L90</f>
        <v>54531.512606661337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236303.22129553242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140229.23429373759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1293</v>
      </c>
      <c r="B65" s="46" t="str">
        <f>VLOOKUP(A65,TRANSPORTE!A6:D117,3,FALSE)</f>
        <v>Transporte de mezcla</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181771.70868887109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36354.341737774223</v>
      </c>
      <c r="M88" s="862"/>
      <c r="N88" s="51"/>
    </row>
    <row r="89" spans="1:14">
      <c r="B89" s="89" t="s">
        <v>973</v>
      </c>
      <c r="C89" s="90"/>
      <c r="D89" s="90"/>
      <c r="E89" s="90"/>
      <c r="F89" s="90"/>
      <c r="G89" s="90"/>
      <c r="H89" s="90"/>
      <c r="I89" s="87"/>
      <c r="J89" s="88"/>
      <c r="K89" s="304">
        <v>0.05</v>
      </c>
      <c r="L89" s="861">
        <f>N83*K89</f>
        <v>9088.5854344435556</v>
      </c>
      <c r="M89" s="862"/>
      <c r="N89" s="51"/>
    </row>
    <row r="90" spans="1:14" ht="15.75" thickBot="1">
      <c r="B90" s="91" t="s">
        <v>974</v>
      </c>
      <c r="C90" s="92"/>
      <c r="D90" s="92"/>
      <c r="E90" s="92"/>
      <c r="F90" s="92"/>
      <c r="G90" s="92"/>
      <c r="H90" s="92"/>
      <c r="I90" s="93"/>
      <c r="J90" s="94"/>
      <c r="K90" s="305">
        <v>0.05</v>
      </c>
      <c r="L90" s="863">
        <f>N83*K90</f>
        <v>9088.5854344435556</v>
      </c>
      <c r="M90" s="864"/>
      <c r="N90" s="51"/>
    </row>
    <row r="91" spans="1:14" ht="15.75" thickBot="1">
      <c r="B91" s="827" t="s">
        <v>953</v>
      </c>
      <c r="C91" s="828"/>
      <c r="D91" s="828"/>
      <c r="E91" s="828"/>
      <c r="F91" s="828"/>
      <c r="G91" s="828"/>
      <c r="H91" s="828"/>
      <c r="I91" s="828"/>
      <c r="J91" s="828"/>
      <c r="K91" s="828"/>
      <c r="L91" s="828"/>
      <c r="M91" s="829"/>
      <c r="N91" s="52">
        <f>L88+L89+L90</f>
        <v>54531.512606661337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236303.22129553242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8</v>
      </c>
      <c r="N37" s="272">
        <f t="shared" ref="N37:N43" si="0">K37/M37</f>
        <v>16155.557126399775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8</v>
      </c>
      <c r="N38" s="272">
        <f t="shared" si="0"/>
        <v>15421.106371992257</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8</v>
      </c>
      <c r="N39" s="272">
        <f t="shared" si="0"/>
        <v>73552.562433187093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8</v>
      </c>
      <c r="N42" s="272">
        <f t="shared" si="0"/>
        <v>24091.767455660683</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8</v>
      </c>
      <c r="N43" s="272">
        <f t="shared" si="0"/>
        <v>8600.008048397025</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167900.02340989775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210508.38609535905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42101.677219071811</v>
      </c>
      <c r="M87" s="862"/>
      <c r="N87" s="51"/>
    </row>
    <row r="88" spans="1:14">
      <c r="B88" s="89" t="s">
        <v>973</v>
      </c>
      <c r="C88" s="90"/>
      <c r="D88" s="90"/>
      <c r="E88" s="90"/>
      <c r="F88" s="90"/>
      <c r="G88" s="90"/>
      <c r="H88" s="90"/>
      <c r="I88" s="87"/>
      <c r="J88" s="88"/>
      <c r="K88" s="304">
        <v>0.05</v>
      </c>
      <c r="L88" s="861">
        <f>N82*K88</f>
        <v>10525.419304767953</v>
      </c>
      <c r="M88" s="862"/>
      <c r="N88" s="51"/>
    </row>
    <row r="89" spans="1:14" ht="15.75" thickBot="1">
      <c r="B89" s="91" t="s">
        <v>974</v>
      </c>
      <c r="C89" s="92"/>
      <c r="D89" s="92"/>
      <c r="E89" s="92"/>
      <c r="F89" s="92"/>
      <c r="G89" s="92"/>
      <c r="H89" s="92"/>
      <c r="I89" s="93"/>
      <c r="J89" s="94"/>
      <c r="K89" s="305">
        <v>0.05</v>
      </c>
      <c r="L89" s="863">
        <f>N82*K89</f>
        <v>10525.419304767953</v>
      </c>
      <c r="M89" s="864"/>
      <c r="N89" s="51"/>
    </row>
    <row r="90" spans="1:14" ht="15.75" thickBot="1">
      <c r="B90" s="827" t="s">
        <v>953</v>
      </c>
      <c r="C90" s="828"/>
      <c r="D90" s="828"/>
      <c r="E90" s="828"/>
      <c r="F90" s="828"/>
      <c r="G90" s="828"/>
      <c r="H90" s="828"/>
      <c r="I90" s="828"/>
      <c r="J90" s="828"/>
      <c r="K90" s="828"/>
      <c r="L90" s="828"/>
      <c r="M90" s="829"/>
      <c r="N90" s="52">
        <f>L87+L88+L89</f>
        <v>63152.515828607713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273660.90192396677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8</v>
      </c>
      <c r="N37" s="272">
        <f t="shared" ref="N37:N43" si="0">K37/M37</f>
        <v>16155.557126399775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8</v>
      </c>
      <c r="N38" s="272">
        <f t="shared" si="0"/>
        <v>15421.106371992257</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8</v>
      </c>
      <c r="N39" s="272">
        <f t="shared" si="0"/>
        <v>73552.562433187093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8</v>
      </c>
      <c r="N42" s="272">
        <f t="shared" si="0"/>
        <v>24091.767455660683</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8</v>
      </c>
      <c r="N43" s="272">
        <f t="shared" si="0"/>
        <v>8600.008048397025</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167900.02340989775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60">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210508.38609535905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42101.677219071811</v>
      </c>
      <c r="M87" s="862"/>
      <c r="N87" s="51"/>
    </row>
    <row r="88" spans="1:14">
      <c r="B88" s="89" t="s">
        <v>973</v>
      </c>
      <c r="C88" s="90"/>
      <c r="D88" s="90"/>
      <c r="E88" s="90"/>
      <c r="F88" s="90"/>
      <c r="G88" s="90"/>
      <c r="H88" s="90"/>
      <c r="I88" s="87"/>
      <c r="J88" s="88"/>
      <c r="K88" s="304">
        <v>0.05</v>
      </c>
      <c r="L88" s="861">
        <f>N82*K88</f>
        <v>10525.419304767953</v>
      </c>
      <c r="M88" s="862"/>
      <c r="N88" s="51"/>
    </row>
    <row r="89" spans="1:14" ht="15.75" thickBot="1">
      <c r="B89" s="91" t="s">
        <v>974</v>
      </c>
      <c r="C89" s="92"/>
      <c r="D89" s="92"/>
      <c r="E89" s="92"/>
      <c r="F89" s="92"/>
      <c r="G89" s="92"/>
      <c r="H89" s="92"/>
      <c r="I89" s="93"/>
      <c r="J89" s="94"/>
      <c r="K89" s="305">
        <v>0.05</v>
      </c>
      <c r="L89" s="863">
        <f>N82*K89</f>
        <v>10525.419304767953</v>
      </c>
      <c r="M89" s="864"/>
      <c r="N89" s="51"/>
    </row>
    <row r="90" spans="1:14" ht="15.75" thickBot="1">
      <c r="B90" s="827" t="s">
        <v>953</v>
      </c>
      <c r="C90" s="828"/>
      <c r="D90" s="828"/>
      <c r="E90" s="828"/>
      <c r="F90" s="828"/>
      <c r="G90" s="828"/>
      <c r="H90" s="828"/>
      <c r="I90" s="828"/>
      <c r="J90" s="828"/>
      <c r="K90" s="828"/>
      <c r="L90" s="828"/>
      <c r="M90" s="829"/>
      <c r="N90" s="52">
        <f>L87+L88+L89</f>
        <v>63152.515828607713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273660.90192396677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8</v>
      </c>
      <c r="N37" s="272">
        <f t="shared" ref="N37:N43" si="0">K37/M37</f>
        <v>16155.557126399775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8</v>
      </c>
      <c r="N38" s="272">
        <f t="shared" si="0"/>
        <v>15421.106371992257</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8</v>
      </c>
      <c r="N39" s="272">
        <f t="shared" si="0"/>
        <v>73552.562433187093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8</v>
      </c>
      <c r="N42" s="272">
        <f t="shared" si="0"/>
        <v>24091.767455660683</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8</v>
      </c>
      <c r="N43" s="272">
        <f t="shared" si="0"/>
        <v>8600.008048397025</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167900.02340989775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210508.38609535905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42101.677219071811</v>
      </c>
      <c r="M87" s="862"/>
      <c r="N87" s="51"/>
    </row>
    <row r="88" spans="1:14">
      <c r="B88" s="89" t="s">
        <v>973</v>
      </c>
      <c r="C88" s="90"/>
      <c r="D88" s="90"/>
      <c r="E88" s="90"/>
      <c r="F88" s="90"/>
      <c r="G88" s="90"/>
      <c r="H88" s="90"/>
      <c r="I88" s="87"/>
      <c r="J88" s="88"/>
      <c r="K88" s="304">
        <v>0.05</v>
      </c>
      <c r="L88" s="861">
        <f>N82*K88</f>
        <v>10525.419304767953</v>
      </c>
      <c r="M88" s="862"/>
      <c r="N88" s="51"/>
    </row>
    <row r="89" spans="1:14" ht="15.75" thickBot="1">
      <c r="B89" s="91" t="s">
        <v>974</v>
      </c>
      <c r="C89" s="92"/>
      <c r="D89" s="92"/>
      <c r="E89" s="92"/>
      <c r="F89" s="92"/>
      <c r="G89" s="92"/>
      <c r="H89" s="92"/>
      <c r="I89" s="93"/>
      <c r="J89" s="94"/>
      <c r="K89" s="305">
        <v>0.05</v>
      </c>
      <c r="L89" s="863">
        <f>N82*K89</f>
        <v>10525.419304767953</v>
      </c>
      <c r="M89" s="864"/>
      <c r="N89" s="51"/>
    </row>
    <row r="90" spans="1:14" ht="15.75" thickBot="1">
      <c r="B90" s="827" t="s">
        <v>953</v>
      </c>
      <c r="C90" s="828"/>
      <c r="D90" s="828"/>
      <c r="E90" s="828"/>
      <c r="F90" s="828"/>
      <c r="G90" s="828"/>
      <c r="H90" s="828"/>
      <c r="I90" s="828"/>
      <c r="J90" s="828"/>
      <c r="K90" s="828"/>
      <c r="L90" s="828"/>
      <c r="M90" s="829"/>
      <c r="N90" s="52">
        <f>L87+L88+L89</f>
        <v>63152.515828607713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273660.90192396677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140229.23429373759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181771.70868887109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36354.341737774223</v>
      </c>
      <c r="M87" s="862"/>
      <c r="N87" s="51"/>
    </row>
    <row r="88" spans="1:14">
      <c r="B88" s="89" t="s">
        <v>973</v>
      </c>
      <c r="C88" s="90"/>
      <c r="D88" s="90"/>
      <c r="E88" s="90"/>
      <c r="F88" s="90"/>
      <c r="G88" s="90"/>
      <c r="H88" s="90"/>
      <c r="I88" s="87"/>
      <c r="J88" s="88"/>
      <c r="K88" s="304">
        <v>0.05</v>
      </c>
      <c r="L88" s="861">
        <f>N82*K88</f>
        <v>9088.5854344435556</v>
      </c>
      <c r="M88" s="862"/>
      <c r="N88" s="51"/>
    </row>
    <row r="89" spans="1:14" ht="15.75" thickBot="1">
      <c r="B89" s="91" t="s">
        <v>974</v>
      </c>
      <c r="C89" s="92"/>
      <c r="D89" s="92"/>
      <c r="E89" s="92"/>
      <c r="F89" s="92"/>
      <c r="G89" s="92"/>
      <c r="H89" s="92"/>
      <c r="I89" s="93"/>
      <c r="J89" s="94"/>
      <c r="K89" s="305">
        <v>0.05</v>
      </c>
      <c r="L89" s="863">
        <f>N82*K89</f>
        <v>9088.5854344435556</v>
      </c>
      <c r="M89" s="864"/>
      <c r="N89" s="51"/>
    </row>
    <row r="90" spans="1:14" ht="15.75" thickBot="1">
      <c r="B90" s="827" t="s">
        <v>953</v>
      </c>
      <c r="C90" s="828"/>
      <c r="D90" s="828"/>
      <c r="E90" s="828"/>
      <c r="F90" s="828"/>
      <c r="G90" s="828"/>
      <c r="H90" s="828"/>
      <c r="I90" s="828"/>
      <c r="J90" s="828"/>
      <c r="K90" s="828"/>
      <c r="L90" s="828"/>
      <c r="M90" s="829"/>
      <c r="N90" s="52">
        <f>L87+L88+L89</f>
        <v>54531.512606661337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236303.22129553242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140229.23429373759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127"/>
    </row>
    <row r="81" spans="1:14" ht="15.75" thickBot="1">
      <c r="B81" s="833" t="s">
        <v>953</v>
      </c>
      <c r="C81" s="834"/>
      <c r="D81" s="834"/>
      <c r="E81" s="834"/>
      <c r="F81" s="834"/>
      <c r="G81" s="834"/>
      <c r="H81" s="834"/>
      <c r="I81" s="834"/>
      <c r="J81" s="834"/>
      <c r="K81" s="834"/>
      <c r="L81" s="834"/>
      <c r="M81" s="835"/>
      <c r="N81" s="46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181771.70868887109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36354.341737774223</v>
      </c>
      <c r="M88" s="862"/>
      <c r="N88" s="51"/>
    </row>
    <row r="89" spans="1:14">
      <c r="B89" s="89" t="s">
        <v>973</v>
      </c>
      <c r="C89" s="90"/>
      <c r="D89" s="90"/>
      <c r="E89" s="90"/>
      <c r="F89" s="90"/>
      <c r="G89" s="90"/>
      <c r="H89" s="90"/>
      <c r="I89" s="87"/>
      <c r="J89" s="88"/>
      <c r="K89" s="304">
        <v>0.05</v>
      </c>
      <c r="L89" s="861">
        <f>N83*K89</f>
        <v>9088.5854344435556</v>
      </c>
      <c r="M89" s="862"/>
      <c r="N89" s="51"/>
    </row>
    <row r="90" spans="1:14" ht="15.75" thickBot="1">
      <c r="B90" s="91" t="s">
        <v>974</v>
      </c>
      <c r="C90" s="92"/>
      <c r="D90" s="92"/>
      <c r="E90" s="92"/>
      <c r="F90" s="92"/>
      <c r="G90" s="92"/>
      <c r="H90" s="92"/>
      <c r="I90" s="93"/>
      <c r="J90" s="94"/>
      <c r="K90" s="305">
        <v>0.05</v>
      </c>
      <c r="L90" s="863">
        <f>N83*K90</f>
        <v>9088.5854344435556</v>
      </c>
      <c r="M90" s="864"/>
      <c r="N90" s="51"/>
    </row>
    <row r="91" spans="1:14" ht="15.75" thickBot="1">
      <c r="B91" s="827" t="s">
        <v>953</v>
      </c>
      <c r="C91" s="828"/>
      <c r="D91" s="828"/>
      <c r="E91" s="828"/>
      <c r="F91" s="828"/>
      <c r="G91" s="828"/>
      <c r="H91" s="828"/>
      <c r="I91" s="828"/>
      <c r="J91" s="828"/>
      <c r="K91" s="828"/>
      <c r="L91" s="828"/>
      <c r="M91" s="829"/>
      <c r="N91" s="52">
        <f>L88+L89+L90</f>
        <v>54531.512606661337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236303.22129553242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140229.23429373759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181771.70868887109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36354.341737774223</v>
      </c>
      <c r="M87" s="862"/>
      <c r="N87" s="51"/>
    </row>
    <row r="88" spans="1:14">
      <c r="B88" s="89" t="s">
        <v>973</v>
      </c>
      <c r="C88" s="90"/>
      <c r="D88" s="90"/>
      <c r="E88" s="90"/>
      <c r="F88" s="90"/>
      <c r="G88" s="90"/>
      <c r="H88" s="90"/>
      <c r="I88" s="87"/>
      <c r="J88" s="88"/>
      <c r="K88" s="304">
        <v>0.05</v>
      </c>
      <c r="L88" s="861">
        <f>N82*K88</f>
        <v>9088.5854344435556</v>
      </c>
      <c r="M88" s="862"/>
      <c r="N88" s="51"/>
    </row>
    <row r="89" spans="1:14" ht="15.75" thickBot="1">
      <c r="B89" s="91" t="s">
        <v>974</v>
      </c>
      <c r="C89" s="92"/>
      <c r="D89" s="92"/>
      <c r="E89" s="92"/>
      <c r="F89" s="92"/>
      <c r="G89" s="92"/>
      <c r="H89" s="92"/>
      <c r="I89" s="93"/>
      <c r="J89" s="94"/>
      <c r="K89" s="305">
        <v>0.05</v>
      </c>
      <c r="L89" s="863">
        <f>N82*K89</f>
        <v>9088.5854344435556</v>
      </c>
      <c r="M89" s="864"/>
      <c r="N89" s="51"/>
    </row>
    <row r="90" spans="1:14" ht="15.75" thickBot="1">
      <c r="B90" s="827" t="s">
        <v>953</v>
      </c>
      <c r="C90" s="828"/>
      <c r="D90" s="828"/>
      <c r="E90" s="828"/>
      <c r="F90" s="828"/>
      <c r="G90" s="828"/>
      <c r="H90" s="828"/>
      <c r="I90" s="828"/>
      <c r="J90" s="828"/>
      <c r="K90" s="828"/>
      <c r="L90" s="828"/>
      <c r="M90" s="829"/>
      <c r="N90" s="52">
        <f>L87+L88+L89</f>
        <v>54531.512606661337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236303.22129553242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8</v>
      </c>
      <c r="N37" s="272">
        <f t="shared" ref="N37:N43" si="0">K37/M37</f>
        <v>16155.557126399775</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8</v>
      </c>
      <c r="N38" s="272">
        <f t="shared" si="0"/>
        <v>15421.106371992257</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8</v>
      </c>
      <c r="N39" s="272">
        <f t="shared" si="0"/>
        <v>73552.562433187093</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8</v>
      </c>
      <c r="N42" s="272">
        <f t="shared" si="0"/>
        <v>24091.767455660683</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8</v>
      </c>
      <c r="N43" s="272">
        <f t="shared" si="0"/>
        <v>8600.008048397025</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167900.02340989775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210508.38609535905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42101.677219071811</v>
      </c>
      <c r="M87" s="862"/>
      <c r="N87" s="51"/>
    </row>
    <row r="88" spans="1:14">
      <c r="B88" s="89" t="s">
        <v>973</v>
      </c>
      <c r="C88" s="90"/>
      <c r="D88" s="90"/>
      <c r="E88" s="90"/>
      <c r="F88" s="90"/>
      <c r="G88" s="90"/>
      <c r="H88" s="90"/>
      <c r="I88" s="87"/>
      <c r="J88" s="88"/>
      <c r="K88" s="304">
        <v>0.05</v>
      </c>
      <c r="L88" s="861">
        <f>N82*K88</f>
        <v>10525.419304767953</v>
      </c>
      <c r="M88" s="862"/>
      <c r="N88" s="51"/>
    </row>
    <row r="89" spans="1:14" ht="15.75" thickBot="1">
      <c r="B89" s="91" t="s">
        <v>974</v>
      </c>
      <c r="C89" s="92"/>
      <c r="D89" s="92"/>
      <c r="E89" s="92"/>
      <c r="F89" s="92"/>
      <c r="G89" s="92"/>
      <c r="H89" s="92"/>
      <c r="I89" s="93"/>
      <c r="J89" s="94"/>
      <c r="K89" s="305">
        <v>0.05</v>
      </c>
      <c r="L89" s="863">
        <f>N82*K89</f>
        <v>10525.419304767953</v>
      </c>
      <c r="M89" s="864"/>
      <c r="N89" s="51"/>
    </row>
    <row r="90" spans="1:14" ht="15.75" thickBot="1">
      <c r="B90" s="827" t="s">
        <v>953</v>
      </c>
      <c r="C90" s="828"/>
      <c r="D90" s="828"/>
      <c r="E90" s="828"/>
      <c r="F90" s="828"/>
      <c r="G90" s="828"/>
      <c r="H90" s="828"/>
      <c r="I90" s="828"/>
      <c r="J90" s="828"/>
      <c r="K90" s="828"/>
      <c r="L90" s="828"/>
      <c r="M90" s="829"/>
      <c r="N90" s="52">
        <f>L87+L88+L89</f>
        <v>63152.515828607713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273660.90192396677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140229.23429373759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181771.70868887109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36354.341737774223</v>
      </c>
      <c r="M88" s="862"/>
      <c r="N88" s="51"/>
    </row>
    <row r="89" spans="1:14">
      <c r="B89" s="89" t="s">
        <v>973</v>
      </c>
      <c r="C89" s="90"/>
      <c r="D89" s="90"/>
      <c r="E89" s="90"/>
      <c r="F89" s="90"/>
      <c r="G89" s="90"/>
      <c r="H89" s="90"/>
      <c r="I89" s="87"/>
      <c r="J89" s="88"/>
      <c r="K89" s="304">
        <v>0.05</v>
      </c>
      <c r="L89" s="861">
        <f>N83*K89</f>
        <v>9088.5854344435556</v>
      </c>
      <c r="M89" s="862"/>
      <c r="N89" s="51"/>
    </row>
    <row r="90" spans="1:14" ht="15.75" thickBot="1">
      <c r="B90" s="91" t="s">
        <v>974</v>
      </c>
      <c r="C90" s="92"/>
      <c r="D90" s="92"/>
      <c r="E90" s="92"/>
      <c r="F90" s="92"/>
      <c r="G90" s="92"/>
      <c r="H90" s="92"/>
      <c r="I90" s="93"/>
      <c r="J90" s="94"/>
      <c r="K90" s="305">
        <v>0.05</v>
      </c>
      <c r="L90" s="863">
        <f>N83*K90</f>
        <v>9088.5854344435556</v>
      </c>
      <c r="M90" s="864"/>
      <c r="N90" s="51"/>
    </row>
    <row r="91" spans="1:14" ht="15.75" thickBot="1">
      <c r="B91" s="827" t="s">
        <v>953</v>
      </c>
      <c r="C91" s="828"/>
      <c r="D91" s="828"/>
      <c r="E91" s="828"/>
      <c r="F91" s="828"/>
      <c r="G91" s="828"/>
      <c r="H91" s="828"/>
      <c r="I91" s="828"/>
      <c r="J91" s="828"/>
      <c r="K91" s="828"/>
      <c r="L91" s="828"/>
      <c r="M91" s="829"/>
      <c r="N91" s="52">
        <f>L88+L89+L90</f>
        <v>54531.512606661337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236303.22129553242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140229.23429373759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181771.70868887109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36354.341737774223</v>
      </c>
      <c r="M88" s="862"/>
      <c r="N88" s="51"/>
    </row>
    <row r="89" spans="1:14">
      <c r="B89" s="89" t="s">
        <v>973</v>
      </c>
      <c r="C89" s="90"/>
      <c r="D89" s="90"/>
      <c r="E89" s="90"/>
      <c r="F89" s="90"/>
      <c r="G89" s="90"/>
      <c r="H89" s="90"/>
      <c r="I89" s="87"/>
      <c r="J89" s="88"/>
      <c r="K89" s="304">
        <v>0.05</v>
      </c>
      <c r="L89" s="861">
        <f>N83*K89</f>
        <v>9088.5854344435556</v>
      </c>
      <c r="M89" s="862"/>
      <c r="N89" s="51"/>
    </row>
    <row r="90" spans="1:14" ht="15.75" thickBot="1">
      <c r="B90" s="91" t="s">
        <v>974</v>
      </c>
      <c r="C90" s="92"/>
      <c r="D90" s="92"/>
      <c r="E90" s="92"/>
      <c r="F90" s="92"/>
      <c r="G90" s="92"/>
      <c r="H90" s="92"/>
      <c r="I90" s="93"/>
      <c r="J90" s="94"/>
      <c r="K90" s="305">
        <v>0.05</v>
      </c>
      <c r="L90" s="863">
        <f>N83*K90</f>
        <v>9088.5854344435556</v>
      </c>
      <c r="M90" s="864"/>
      <c r="N90" s="51"/>
    </row>
    <row r="91" spans="1:14" ht="15.75" thickBot="1">
      <c r="B91" s="827" t="s">
        <v>953</v>
      </c>
      <c r="C91" s="828"/>
      <c r="D91" s="828"/>
      <c r="E91" s="828"/>
      <c r="F91" s="828"/>
      <c r="G91" s="828"/>
      <c r="H91" s="828"/>
      <c r="I91" s="828"/>
      <c r="J91" s="828"/>
      <c r="K91" s="828"/>
      <c r="L91" s="828"/>
      <c r="M91" s="829"/>
      <c r="N91" s="52">
        <f>L88+L89+L90</f>
        <v>54531.512606661337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236303.22129553242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140229.23429373759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t="s">
        <v>774</v>
      </c>
      <c r="B54" s="43" t="str">
        <f>VLOOKUP(A54,MATERIALES!A6:D372,3,FALSE)</f>
        <v>Agua</v>
      </c>
      <c r="C54" s="281"/>
      <c r="D54" s="281"/>
      <c r="E54" s="281"/>
      <c r="F54" s="281"/>
      <c r="G54" s="281"/>
      <c r="H54" s="281"/>
      <c r="I54" s="268"/>
      <c r="J54" s="224" t="str">
        <f>VLOOKUP(A54,MATERIALES!A8:D645,2,FALSE)</f>
        <v>lt</v>
      </c>
      <c r="K54" s="282">
        <v>25</v>
      </c>
      <c r="L54" s="267"/>
      <c r="M54" s="402">
        <f>VLOOKUP(A54,MATERIALES!A6:D396,4,FALSE)</f>
        <v>72.744946539669343</v>
      </c>
      <c r="N54" s="272">
        <f>K54*M54</f>
        <v>1818.6236634917336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28897.874055232467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181771.70868887109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36354.341737774223</v>
      </c>
      <c r="M87" s="862"/>
      <c r="N87" s="51"/>
    </row>
    <row r="88" spans="1:14">
      <c r="B88" s="89" t="s">
        <v>973</v>
      </c>
      <c r="C88" s="90"/>
      <c r="D88" s="90"/>
      <c r="E88" s="90"/>
      <c r="F88" s="90"/>
      <c r="G88" s="90"/>
      <c r="H88" s="90"/>
      <c r="I88" s="87"/>
      <c r="J88" s="88"/>
      <c r="K88" s="304">
        <v>0.05</v>
      </c>
      <c r="L88" s="861">
        <f>N82*K88</f>
        <v>9088.5854344435556</v>
      </c>
      <c r="M88" s="862"/>
      <c r="N88" s="51"/>
    </row>
    <row r="89" spans="1:14" ht="15.75" thickBot="1">
      <c r="B89" s="91" t="s">
        <v>974</v>
      </c>
      <c r="C89" s="92"/>
      <c r="D89" s="92"/>
      <c r="E89" s="92"/>
      <c r="F89" s="92"/>
      <c r="G89" s="92"/>
      <c r="H89" s="92"/>
      <c r="I89" s="93"/>
      <c r="J89" s="94"/>
      <c r="K89" s="305">
        <v>0.05</v>
      </c>
      <c r="L89" s="863">
        <f>N82*K89</f>
        <v>9088.5854344435556</v>
      </c>
      <c r="M89" s="864"/>
      <c r="N89" s="51"/>
    </row>
    <row r="90" spans="1:14" ht="15.75" thickBot="1">
      <c r="B90" s="827" t="s">
        <v>953</v>
      </c>
      <c r="C90" s="828"/>
      <c r="D90" s="828"/>
      <c r="E90" s="828"/>
      <c r="F90" s="828"/>
      <c r="G90" s="828"/>
      <c r="H90" s="828"/>
      <c r="I90" s="828"/>
      <c r="J90" s="828"/>
      <c r="K90" s="828"/>
      <c r="L90" s="828"/>
      <c r="M90" s="829"/>
      <c r="N90" s="52">
        <f>L87+L88+L89</f>
        <v>54531.512606661337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236303.22129553242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175592.84814923647</v>
      </c>
      <c r="L36" s="270"/>
      <c r="M36" s="271">
        <v>30</v>
      </c>
      <c r="N36" s="272">
        <f>K36/M36</f>
        <v>5853.0949383078823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123368.85097593805</v>
      </c>
      <c r="L38" s="270"/>
      <c r="M38" s="271">
        <v>10</v>
      </c>
      <c r="N38" s="272">
        <f t="shared" si="0"/>
        <v>12336.885097593806</v>
      </c>
    </row>
    <row r="39" spans="1:14">
      <c r="A39" t="s">
        <v>284</v>
      </c>
      <c r="B39" s="840" t="str">
        <f>VLOOKUP(A39,EQUIPOS!A9:D154,3,FALSE)</f>
        <v>Planta de asfalto en caliente</v>
      </c>
      <c r="C39" s="841"/>
      <c r="D39" s="841"/>
      <c r="E39" s="841"/>
      <c r="F39" s="841"/>
      <c r="G39" s="841"/>
      <c r="H39" s="842"/>
      <c r="I39" s="267"/>
      <c r="J39" s="268"/>
      <c r="K39" s="269">
        <f>VLOOKUP(A39,EQUIPOS!A9:D166,4,FALSE)</f>
        <v>588420.49946549674</v>
      </c>
      <c r="L39" s="270"/>
      <c r="M39" s="271">
        <v>10</v>
      </c>
      <c r="N39" s="272">
        <f t="shared" si="0"/>
        <v>58842.049946549676</v>
      </c>
    </row>
    <row r="40" spans="1:14">
      <c r="A40" t="s">
        <v>290</v>
      </c>
      <c r="B40" s="840" t="str">
        <f>VLOOKUP(A40,EQUIPOS!A10:D154,3,FALSE)</f>
        <v>Planta trituradora</v>
      </c>
      <c r="C40" s="841"/>
      <c r="D40" s="841"/>
      <c r="E40" s="841"/>
      <c r="F40" s="841"/>
      <c r="G40" s="841"/>
      <c r="H40" s="842"/>
      <c r="I40" s="267"/>
      <c r="J40" s="268"/>
      <c r="K40" s="269">
        <f>VLOOKUP(A40,EQUIPOS!A10:D167,4,FALSE)</f>
        <v>508053.7860387133</v>
      </c>
      <c r="L40" s="270"/>
      <c r="M40" s="271">
        <v>30</v>
      </c>
      <c r="N40" s="272">
        <f t="shared" si="0"/>
        <v>16935.126201290444</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186747.3763300436</v>
      </c>
      <c r="L41" s="270"/>
      <c r="M41" s="271">
        <v>30</v>
      </c>
      <c r="N41" s="272">
        <f t="shared" si="0"/>
        <v>6224.9125443347866</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192734.13964528547</v>
      </c>
      <c r="L42" s="270"/>
      <c r="M42" s="271">
        <v>10</v>
      </c>
      <c r="N42" s="272">
        <f t="shared" si="0"/>
        <v>19273.413964528547</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140229.23429373759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VLOOKUP(A54,MATERIALES!A8:D645,2,FALSE)</f>
        <v>m3</v>
      </c>
      <c r="K54" s="282">
        <v>1.4</v>
      </c>
      <c r="L54" s="267"/>
      <c r="M54" s="402">
        <f>VLOOKUP(A54,MATERIALES!A5:D395,4,FALSE)</f>
        <v>19342.32170838624</v>
      </c>
      <c r="N54" s="272">
        <f>K54*M54</f>
        <v>27079.250391740734</v>
      </c>
    </row>
    <row r="55" spans="1:14">
      <c r="A55" s="108" t="s">
        <v>774</v>
      </c>
      <c r="B55" s="43" t="str">
        <f>VLOOKUP(A55,MATERIALES!A6:D372,3,FALSE)</f>
        <v>Agua</v>
      </c>
      <c r="C55" s="281"/>
      <c r="D55" s="281"/>
      <c r="E55" s="281"/>
      <c r="F55" s="281"/>
      <c r="G55" s="281"/>
      <c r="H55" s="281"/>
      <c r="I55" s="268"/>
      <c r="J55" s="224" t="str">
        <f>VLOOKUP(A55,MATERIALES!A9:D646,2,FALSE)</f>
        <v>lt</v>
      </c>
      <c r="K55" s="282">
        <v>25</v>
      </c>
      <c r="L55" s="267"/>
      <c r="M55" s="402">
        <f>VLOOKUP(A55,MATERIALES!A6:D396,4,FALSE)</f>
        <v>72.744946539669343</v>
      </c>
      <c r="N55" s="272">
        <f>K55*M55</f>
        <v>1818.6236634917336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28897.874055232467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1151.5493309248213</v>
      </c>
      <c r="M64" s="832"/>
      <c r="N64" s="287">
        <f>K64*L64</f>
        <v>1612.1690632947498</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31">
        <f>VLOOKUP(A65,TRANSPORTE!A6:D117,4,FALSE)</f>
        <v>1151.5493309248213</v>
      </c>
      <c r="M65" s="832"/>
      <c r="N65" s="287">
        <f>K65*L65</f>
        <v>1439.4366636560267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3051.6057269507764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181771.70868887109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36354.341737774223</v>
      </c>
      <c r="M88" s="862"/>
      <c r="N88" s="51"/>
    </row>
    <row r="89" spans="1:14">
      <c r="B89" s="89" t="s">
        <v>973</v>
      </c>
      <c r="C89" s="90"/>
      <c r="D89" s="90"/>
      <c r="E89" s="90"/>
      <c r="F89" s="90"/>
      <c r="G89" s="90"/>
      <c r="H89" s="90"/>
      <c r="I89" s="87"/>
      <c r="J89" s="88"/>
      <c r="K89" s="304">
        <v>0.05</v>
      </c>
      <c r="L89" s="861">
        <f>N83*K89</f>
        <v>9088.5854344435556</v>
      </c>
      <c r="M89" s="862"/>
      <c r="N89" s="51"/>
    </row>
    <row r="90" spans="1:14" ht="15.75" thickBot="1">
      <c r="B90" s="91" t="s">
        <v>974</v>
      </c>
      <c r="C90" s="92"/>
      <c r="D90" s="92"/>
      <c r="E90" s="92"/>
      <c r="F90" s="92"/>
      <c r="G90" s="92"/>
      <c r="H90" s="92"/>
      <c r="I90" s="93"/>
      <c r="J90" s="94"/>
      <c r="K90" s="305">
        <v>0.05</v>
      </c>
      <c r="L90" s="863">
        <f>N83*K90</f>
        <v>9088.5854344435556</v>
      </c>
      <c r="M90" s="864"/>
      <c r="N90" s="51"/>
    </row>
    <row r="91" spans="1:14" ht="15.75" thickBot="1">
      <c r="B91" s="827" t="s">
        <v>953</v>
      </c>
      <c r="C91" s="828"/>
      <c r="D91" s="828"/>
      <c r="E91" s="828"/>
      <c r="F91" s="828"/>
      <c r="G91" s="828"/>
      <c r="H91" s="828"/>
      <c r="I91" s="828"/>
      <c r="J91" s="828"/>
      <c r="K91" s="828"/>
      <c r="L91" s="828"/>
      <c r="M91" s="829"/>
      <c r="N91" s="52">
        <f>L88+L89+L90</f>
        <v>54531.512606661337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236303.22129553242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163465.16944179693</v>
      </c>
      <c r="L36" s="270"/>
      <c r="M36" s="271">
        <v>30</v>
      </c>
      <c r="N36" s="272">
        <f>K36/M36</f>
        <v>5448.8389813932308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129244.4570111982</v>
      </c>
      <c r="L37" s="270"/>
      <c r="M37" s="271">
        <v>10</v>
      </c>
      <c r="N37" s="272">
        <f t="shared" ref="N37:N43" si="0">K37/M37</f>
        <v>12924.445701119821</v>
      </c>
    </row>
    <row r="38" spans="1:14">
      <c r="A38" t="s">
        <v>284</v>
      </c>
      <c r="B38" s="840" t="str">
        <f>VLOOKUP(A38,EQUIPOS!A8:D154,3,FALSE)</f>
        <v>Planta de asfalto en caliente</v>
      </c>
      <c r="C38" s="841"/>
      <c r="D38" s="841"/>
      <c r="E38" s="841"/>
      <c r="F38" s="841"/>
      <c r="G38" s="841"/>
      <c r="H38" s="842"/>
      <c r="I38" s="267"/>
      <c r="J38" s="268"/>
      <c r="K38" s="269">
        <f>VLOOKUP(A38,EQUIPOS!A8:D165,4,FALSE)</f>
        <v>588420.49946549674</v>
      </c>
      <c r="L38" s="270"/>
      <c r="M38" s="271">
        <v>10</v>
      </c>
      <c r="N38" s="272">
        <f t="shared" si="0"/>
        <v>58842.049946549676</v>
      </c>
    </row>
    <row r="39" spans="1:14">
      <c r="A39" t="s">
        <v>290</v>
      </c>
      <c r="B39" s="840" t="str">
        <f>VLOOKUP(A39,EQUIPOS!A9:D154,3,FALSE)</f>
        <v>Planta trituradora</v>
      </c>
      <c r="C39" s="841"/>
      <c r="D39" s="841"/>
      <c r="E39" s="841"/>
      <c r="F39" s="841"/>
      <c r="G39" s="841"/>
      <c r="H39" s="842"/>
      <c r="I39" s="267"/>
      <c r="J39" s="268"/>
      <c r="K39" s="269">
        <f>VLOOKUP(A39,EQUIPOS!A9:D166,4,FALSE)</f>
        <v>508053.7860387133</v>
      </c>
      <c r="L39" s="270"/>
      <c r="M39" s="271">
        <v>30</v>
      </c>
      <c r="N39" s="272">
        <f t="shared" si="0"/>
        <v>16935.126201290444</v>
      </c>
    </row>
    <row r="40" spans="1:14">
      <c r="A40" t="s">
        <v>316</v>
      </c>
      <c r="B40" s="840" t="str">
        <f>VLOOKUP(A40,EQUIPOS!A10:D154,3,FALSE)</f>
        <v>Retroexcavadora Tipo E-200 o  Equivalente</v>
      </c>
      <c r="C40" s="841"/>
      <c r="D40" s="841"/>
      <c r="E40" s="841"/>
      <c r="F40" s="841"/>
      <c r="G40" s="841"/>
      <c r="H40" s="842"/>
      <c r="I40" s="267"/>
      <c r="J40" s="268"/>
      <c r="K40" s="269">
        <f>VLOOKUP(A40,EQUIPOS!A10:D167,4,FALSE)</f>
        <v>156351.10352296688</v>
      </c>
      <c r="L40" s="270"/>
      <c r="M40" s="271">
        <v>30</v>
      </c>
      <c r="N40" s="272">
        <f t="shared" si="0"/>
        <v>5211.7034507655626</v>
      </c>
    </row>
    <row r="41" spans="1:14">
      <c r="A41" t="s">
        <v>358</v>
      </c>
      <c r="B41" s="840" t="str">
        <f>VLOOKUP(A41,EQUIPOS!A11:D155,3,FALSE)</f>
        <v xml:space="preserve">Terminadora de asfalto (Finisher), potencia en el volante 174 HP, R=20M3/H, velocidad de desplazamiento 114 m/min
</v>
      </c>
      <c r="C41" s="841"/>
      <c r="D41" s="841"/>
      <c r="E41" s="841"/>
      <c r="F41" s="841"/>
      <c r="G41" s="841"/>
      <c r="H41" s="842"/>
      <c r="I41" s="267"/>
      <c r="J41" s="268"/>
      <c r="K41" s="269">
        <f>VLOOKUP(A41,EQUIPOS!A11:D168,4,FALSE)</f>
        <v>192734.13964528547</v>
      </c>
      <c r="L41" s="270"/>
      <c r="M41" s="271">
        <v>10</v>
      </c>
      <c r="N41" s="272">
        <f t="shared" si="0"/>
        <v>19273.413964528547</v>
      </c>
    </row>
    <row r="42" spans="1:14">
      <c r="A42" t="s">
        <v>166</v>
      </c>
      <c r="B42" s="840" t="str">
        <f>VLOOKUP(A42,EQUIPOS!A12:D156,3,FALSE)</f>
        <v>Compactador de Rodillo POTENCIA: 99HP, PESO: 8 ton</v>
      </c>
      <c r="C42" s="841"/>
      <c r="D42" s="841"/>
      <c r="E42" s="841"/>
      <c r="F42" s="841"/>
      <c r="G42" s="841"/>
      <c r="H42" s="842"/>
      <c r="I42" s="267"/>
      <c r="J42" s="268"/>
      <c r="K42" s="269">
        <f>VLOOKUP(A42,EQUIPOS!A12:D169,4,FALSE)</f>
        <v>123368.85097593805</v>
      </c>
      <c r="L42" s="270"/>
      <c r="M42" s="271">
        <v>10</v>
      </c>
      <c r="N42" s="272">
        <f t="shared" si="0"/>
        <v>12336.885097593806</v>
      </c>
    </row>
    <row r="43" spans="1:14">
      <c r="A43" t="s">
        <v>373</v>
      </c>
      <c r="B43" s="840" t="str">
        <f>VLOOKUP(A43,EQUIPOS!A13:D157,3,FALSE)</f>
        <v>Volqueta 6 m3</v>
      </c>
      <c r="C43" s="841"/>
      <c r="D43" s="841"/>
      <c r="E43" s="841"/>
      <c r="F43" s="841"/>
      <c r="G43" s="841"/>
      <c r="H43" s="842"/>
      <c r="I43" s="267"/>
      <c r="J43" s="268"/>
      <c r="K43" s="269">
        <f>VLOOKUP(A43,EQUIPOS!A13:D170,4,FALSE)</f>
        <v>68800.0643871762</v>
      </c>
      <c r="L43" s="270"/>
      <c r="M43" s="271">
        <v>10</v>
      </c>
      <c r="N43" s="272">
        <f t="shared" si="0"/>
        <v>6880.0064387176199</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1226.0150703310451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139078.48485228975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VLOOKUP(A53,MATERIALES!A7:D644,2,FALSE)</f>
        <v>m3</v>
      </c>
      <c r="K53" s="282">
        <v>1.4</v>
      </c>
      <c r="L53" s="267"/>
      <c r="M53" s="402">
        <f>VLOOKUP(A53,MATERIALES!A5:D395,4,FALSE)</f>
        <v>19342.32170838624</v>
      </c>
      <c r="N53" s="272">
        <f>K53*M53</f>
        <v>27079.250391740734</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27079.250391740734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1151.5493309248213</v>
      </c>
      <c r="M63" s="832"/>
      <c r="N63" s="287">
        <f>K63*L63</f>
        <v>1612.1690632947498</v>
      </c>
    </row>
    <row r="64" spans="1:14">
      <c r="A64" t="s">
        <v>1293</v>
      </c>
      <c r="B64" s="46" t="str">
        <f>VLOOKUP(A64,TRANSPORTE!A6:D117,3,FALSE)</f>
        <v>Transporte de mezcla</v>
      </c>
      <c r="C64" s="47"/>
      <c r="D64" s="47"/>
      <c r="E64" s="47"/>
      <c r="F64" s="47"/>
      <c r="G64" s="47"/>
      <c r="H64" s="311" t="s">
        <v>1468</v>
      </c>
      <c r="I64" s="279">
        <v>1.25</v>
      </c>
      <c r="J64" s="286">
        <v>1</v>
      </c>
      <c r="K64" s="279">
        <f>I64*J64</f>
        <v>1.25</v>
      </c>
      <c r="L64" s="831">
        <f>VLOOKUP(A64,TRANSPORTE!A6:D117,4,FALSE)</f>
        <v>1151.5493309248213</v>
      </c>
      <c r="M64" s="832"/>
      <c r="N64" s="287">
        <f>K64*L64</f>
        <v>1439.4366636560267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3051.6057269507764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12260.15070331045</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181469.4916742917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36293.898334858342</v>
      </c>
      <c r="M87" s="862"/>
      <c r="N87" s="51"/>
    </row>
    <row r="88" spans="1:14">
      <c r="B88" s="89" t="s">
        <v>973</v>
      </c>
      <c r="C88" s="90"/>
      <c r="D88" s="90"/>
      <c r="E88" s="90"/>
      <c r="F88" s="90"/>
      <c r="G88" s="90"/>
      <c r="H88" s="90"/>
      <c r="I88" s="87"/>
      <c r="J88" s="88"/>
      <c r="K88" s="304">
        <v>0.05</v>
      </c>
      <c r="L88" s="861">
        <f>N82*K88</f>
        <v>9073.4745837145856</v>
      </c>
      <c r="M88" s="862"/>
      <c r="N88" s="51"/>
    </row>
    <row r="89" spans="1:14" ht="15.75" thickBot="1">
      <c r="B89" s="91" t="s">
        <v>974</v>
      </c>
      <c r="C89" s="92"/>
      <c r="D89" s="92"/>
      <c r="E89" s="92"/>
      <c r="F89" s="92"/>
      <c r="G89" s="92"/>
      <c r="H89" s="92"/>
      <c r="I89" s="93"/>
      <c r="J89" s="94"/>
      <c r="K89" s="305">
        <v>0.05</v>
      </c>
      <c r="L89" s="863">
        <f>N82*K89</f>
        <v>9073.4745837145856</v>
      </c>
      <c r="M89" s="864"/>
      <c r="N89" s="51"/>
    </row>
    <row r="90" spans="1:14" ht="15.75" thickBot="1">
      <c r="B90" s="827" t="s">
        <v>953</v>
      </c>
      <c r="C90" s="828"/>
      <c r="D90" s="828"/>
      <c r="E90" s="828"/>
      <c r="F90" s="828"/>
      <c r="G90" s="828"/>
      <c r="H90" s="828"/>
      <c r="I90" s="828"/>
      <c r="J90" s="828"/>
      <c r="K90" s="828"/>
      <c r="L90" s="828"/>
      <c r="M90" s="829"/>
      <c r="N90" s="52">
        <f>L87+L88+L89</f>
        <v>54440.847502287521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235910.3391765792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83437.171122882297</v>
      </c>
      <c r="L36" s="270"/>
      <c r="M36" s="271">
        <v>150</v>
      </c>
      <c r="N36" s="272">
        <f>K36/M36</f>
        <v>556.24780748588194</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163465.16944179693</v>
      </c>
      <c r="L37" s="270"/>
      <c r="M37" s="271">
        <v>150</v>
      </c>
      <c r="N37" s="272">
        <f>K37/M37</f>
        <v>1089.7677962786461</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382348.53487598966</v>
      </c>
      <c r="L38" s="270"/>
      <c r="M38" s="271">
        <v>150</v>
      </c>
      <c r="N38" s="272">
        <f>K38/M38</f>
        <v>2548.9902325065977</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2.0863498333333332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4197.0921861044599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31">
        <f>VLOOKUP(A58,TRANSPORTE!A5:D117,4,FALSE)</f>
        <v>1151.5493309248213</v>
      </c>
      <c r="M58" s="832"/>
      <c r="N58" s="287">
        <f>K58*L58</f>
        <v>149.70141302022677</v>
      </c>
    </row>
    <row r="59" spans="1:14">
      <c r="B59" s="46"/>
      <c r="C59" s="47"/>
      <c r="D59" s="47"/>
      <c r="E59" s="47"/>
      <c r="F59" s="47"/>
      <c r="G59" s="47"/>
      <c r="H59" s="311"/>
      <c r="I59" s="279"/>
      <c r="J59" s="286"/>
      <c r="K59" s="279"/>
      <c r="L59" s="831"/>
      <c r="M59" s="832"/>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149.70141302022677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208.63498333333331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4555.4285824580202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911.0857164916041</v>
      </c>
      <c r="M82" s="862"/>
      <c r="N82" s="51"/>
    </row>
    <row r="83" spans="1:14">
      <c r="B83" s="89" t="s">
        <v>973</v>
      </c>
      <c r="C83" s="90"/>
      <c r="D83" s="90"/>
      <c r="E83" s="90"/>
      <c r="F83" s="90"/>
      <c r="G83" s="90"/>
      <c r="H83" s="90"/>
      <c r="I83" s="87"/>
      <c r="J83" s="88"/>
      <c r="K83" s="304">
        <v>0.05</v>
      </c>
      <c r="L83" s="861">
        <f>N77*K83</f>
        <v>227.77142912290103</v>
      </c>
      <c r="M83" s="862"/>
      <c r="N83" s="51"/>
    </row>
    <row r="84" spans="1:14" ht="15.75" thickBot="1">
      <c r="B84" s="91" t="s">
        <v>974</v>
      </c>
      <c r="C84" s="92"/>
      <c r="D84" s="92"/>
      <c r="E84" s="92"/>
      <c r="F84" s="92"/>
      <c r="G84" s="92"/>
      <c r="H84" s="92"/>
      <c r="I84" s="93"/>
      <c r="J84" s="94"/>
      <c r="K84" s="305">
        <v>0.05</v>
      </c>
      <c r="L84" s="863">
        <f>N77*K84</f>
        <v>227.77142912290103</v>
      </c>
      <c r="M84" s="864"/>
      <c r="N84" s="51"/>
    </row>
    <row r="85" spans="1:14" ht="15.75" thickBot="1">
      <c r="B85" s="827" t="s">
        <v>953</v>
      </c>
      <c r="C85" s="828"/>
      <c r="D85" s="828"/>
      <c r="E85" s="828"/>
      <c r="F85" s="828"/>
      <c r="G85" s="828"/>
      <c r="H85" s="828"/>
      <c r="I85" s="828"/>
      <c r="J85" s="828"/>
      <c r="K85" s="828"/>
      <c r="L85" s="828"/>
      <c r="M85" s="829"/>
      <c r="N85" s="52">
        <f>L82+L83+L84</f>
        <v>1366.6285747374061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5922.057157195426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83437.171122882297</v>
      </c>
      <c r="L36" s="270"/>
      <c r="M36" s="271">
        <v>300</v>
      </c>
      <c r="N36" s="272">
        <f>K36/M36</f>
        <v>278.12390374294097</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163465.16944179693</v>
      </c>
      <c r="L37" s="270"/>
      <c r="M37" s="271">
        <v>300</v>
      </c>
      <c r="N37" s="272">
        <f>K37/M37</f>
        <v>544.88389813932304</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382348.53487598966</v>
      </c>
      <c r="L38" s="270"/>
      <c r="M38" s="271">
        <v>300</v>
      </c>
      <c r="N38" s="272">
        <f>K38/M38</f>
        <v>1274.4951162532989</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1.0431749166666666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2098.5460930522299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31">
        <f>VLOOKUP(A58,TRANSPORTE!A5:D117,4,FALSE)</f>
        <v>1151.5493309248213</v>
      </c>
      <c r="M58" s="832"/>
      <c r="N58" s="287">
        <f>K58*L58</f>
        <v>74.850706510113383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74.850706510113383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104.31749166666665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2277.7142912290101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455.54285824580205</v>
      </c>
      <c r="M82" s="862"/>
      <c r="N82" s="51"/>
    </row>
    <row r="83" spans="1:14">
      <c r="B83" s="89" t="s">
        <v>973</v>
      </c>
      <c r="C83" s="90"/>
      <c r="D83" s="90"/>
      <c r="E83" s="90"/>
      <c r="F83" s="90"/>
      <c r="G83" s="90"/>
      <c r="H83" s="90"/>
      <c r="I83" s="87"/>
      <c r="J83" s="88"/>
      <c r="K83" s="304">
        <v>0.05</v>
      </c>
      <c r="L83" s="861">
        <f>N77*K83</f>
        <v>113.88571456145051</v>
      </c>
      <c r="M83" s="862"/>
      <c r="N83" s="51"/>
    </row>
    <row r="84" spans="1:14" ht="15.75" thickBot="1">
      <c r="B84" s="91" t="s">
        <v>974</v>
      </c>
      <c r="C84" s="92"/>
      <c r="D84" s="92"/>
      <c r="E84" s="92"/>
      <c r="F84" s="92"/>
      <c r="G84" s="92"/>
      <c r="H84" s="92"/>
      <c r="I84" s="93"/>
      <c r="J84" s="94"/>
      <c r="K84" s="305">
        <v>0.05</v>
      </c>
      <c r="L84" s="863">
        <f>N77*K84</f>
        <v>113.88571456145051</v>
      </c>
      <c r="M84" s="864"/>
      <c r="N84" s="51"/>
    </row>
    <row r="85" spans="1:14" ht="15.75" thickBot="1">
      <c r="B85" s="827" t="s">
        <v>953</v>
      </c>
      <c r="C85" s="828"/>
      <c r="D85" s="828"/>
      <c r="E85" s="828"/>
      <c r="F85" s="828"/>
      <c r="G85" s="828"/>
      <c r="H85" s="828"/>
      <c r="I85" s="828"/>
      <c r="J85" s="828"/>
      <c r="K85" s="828"/>
      <c r="L85" s="828"/>
      <c r="M85" s="829"/>
      <c r="N85" s="52">
        <f>L82+L83+L84</f>
        <v>683.31428736870305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2961.028578597713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18</v>
      </c>
      <c r="N36" s="272">
        <f>K36/M36</f>
        <v>3911.2448369249187</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89672.465337705944</v>
      </c>
      <c r="L37" s="270"/>
      <c r="M37" s="271">
        <v>18</v>
      </c>
      <c r="N37" s="272">
        <f>K37/M37</f>
        <v>4981.8036298725528</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197746.70378031017</v>
      </c>
      <c r="L38" s="270"/>
      <c r="M38" s="271">
        <v>18</v>
      </c>
      <c r="N38" s="272">
        <f>K38/M38</f>
        <v>10985.92798779501</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348272.53664008406</v>
      </c>
      <c r="L39" s="844">
        <v>18</v>
      </c>
      <c r="M39" s="845"/>
      <c r="N39" s="272">
        <f>K39/L39</f>
        <v>19348.474257782447</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128276.54975248947</v>
      </c>
      <c r="L40" s="276"/>
      <c r="M40" s="277">
        <v>18</v>
      </c>
      <c r="N40" s="272">
        <f>K40/M40</f>
        <v>7126.4749862494155</v>
      </c>
    </row>
    <row r="41" spans="1:14">
      <c r="B41" s="847" t="s">
        <v>952</v>
      </c>
      <c r="C41" s="848"/>
      <c r="D41" s="848"/>
      <c r="E41" s="38"/>
      <c r="F41" s="39"/>
      <c r="G41" s="39"/>
      <c r="H41" s="40"/>
      <c r="I41" s="36"/>
      <c r="J41" s="37"/>
      <c r="K41" s="279"/>
      <c r="L41" s="276"/>
      <c r="M41" s="401">
        <v>0.01</v>
      </c>
      <c r="N41" s="344">
        <f>N75*M41</f>
        <v>33.488139834333886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46387.413838458677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802</v>
      </c>
      <c r="B48" s="43" t="str">
        <f>VLOOKUP(A48,MATERIALES!A5:D372,3,FALSE)</f>
        <v>Arena lavada</v>
      </c>
      <c r="C48" s="281"/>
      <c r="D48" s="281"/>
      <c r="E48" s="281"/>
      <c r="F48" s="281"/>
      <c r="G48" s="281"/>
      <c r="H48" s="281"/>
      <c r="I48" s="268"/>
      <c r="J48" s="224" t="str">
        <f>VLOOKUP(A48,MATERIALES!A4:D639,2,FALSE)</f>
        <v>m3</v>
      </c>
      <c r="K48" s="282">
        <v>3.5000000000000003E-2</v>
      </c>
      <c r="L48" s="267"/>
      <c r="M48" s="402">
        <f>VLOOKUP(A48,MATERIALES!A5:D395,4,FALSE)</f>
        <v>51449.263942195619</v>
      </c>
      <c r="N48" s="272">
        <f>K48*M48</f>
        <v>1800.7242379768468</v>
      </c>
    </row>
    <row r="49" spans="1:14">
      <c r="A49" s="108" t="s">
        <v>763</v>
      </c>
      <c r="B49" s="43" t="str">
        <f>VLOOKUP(A49,MATERIALES!A6:D372,3,FALSE)</f>
        <v>Agregado petreo para mezclas asfálticas</v>
      </c>
      <c r="C49" s="281"/>
      <c r="D49" s="281"/>
      <c r="E49" s="281"/>
      <c r="F49" s="281"/>
      <c r="G49" s="281"/>
      <c r="H49" s="281"/>
      <c r="I49" s="268"/>
      <c r="J49" s="224" t="str">
        <f>VLOOKUP(A49,MATERIALES!A5:D640,2,FALSE)</f>
        <v>m3</v>
      </c>
      <c r="K49" s="282">
        <v>0.25</v>
      </c>
      <c r="L49" s="267"/>
      <c r="M49" s="402">
        <f>VLOOKUP(A49,MATERIALES!A6:D396,4,FALSE)</f>
        <v>62974.74064287993</v>
      </c>
      <c r="N49" s="272">
        <f>K49*M49</f>
        <v>15743.685160719982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17544.409398696829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31">
        <f>VLOOKUP(A58,TRANSPORTE!A5:D117,4,FALSE)</f>
        <v>1151.5493309248213</v>
      </c>
      <c r="M58" s="832"/>
      <c r="N58" s="287">
        <f>K58*L58</f>
        <v>328.19155931357409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328.19155931357409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3348.8139834333888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67608.828779902469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13521.765755980494</v>
      </c>
      <c r="M82" s="862"/>
      <c r="N82" s="51"/>
    </row>
    <row r="83" spans="1:14">
      <c r="B83" s="89" t="s">
        <v>973</v>
      </c>
      <c r="C83" s="90"/>
      <c r="D83" s="90"/>
      <c r="E83" s="90"/>
      <c r="F83" s="90"/>
      <c r="G83" s="90"/>
      <c r="H83" s="90"/>
      <c r="I83" s="87"/>
      <c r="J83" s="88"/>
      <c r="K83" s="304">
        <v>0.05</v>
      </c>
      <c r="L83" s="861">
        <f>N77*K83</f>
        <v>3380.4414389951235</v>
      </c>
      <c r="M83" s="862"/>
      <c r="N83" s="51"/>
    </row>
    <row r="84" spans="1:14" ht="15.75" thickBot="1">
      <c r="B84" s="91" t="s">
        <v>974</v>
      </c>
      <c r="C84" s="92"/>
      <c r="D84" s="92"/>
      <c r="E84" s="92"/>
      <c r="F84" s="92"/>
      <c r="G84" s="92"/>
      <c r="H84" s="92"/>
      <c r="I84" s="93"/>
      <c r="J84" s="94"/>
      <c r="K84" s="305">
        <v>0.05</v>
      </c>
      <c r="L84" s="863">
        <f>N77*K84</f>
        <v>3380.4414389951235</v>
      </c>
      <c r="M84" s="864"/>
      <c r="N84" s="51"/>
    </row>
    <row r="85" spans="1:14" ht="15.75" thickBot="1">
      <c r="B85" s="827" t="s">
        <v>953</v>
      </c>
      <c r="C85" s="828"/>
      <c r="D85" s="828"/>
      <c r="E85" s="828"/>
      <c r="F85" s="828"/>
      <c r="G85" s="828"/>
      <c r="H85" s="828"/>
      <c r="I85" s="828"/>
      <c r="J85" s="828"/>
      <c r="K85" s="828"/>
      <c r="L85" s="828"/>
      <c r="M85" s="829"/>
      <c r="N85" s="52">
        <f>L82+L83+L84</f>
        <v>20282.648633970741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87891.477413873217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12</v>
      </c>
      <c r="N36" s="272">
        <f>K36/M36</f>
        <v>5866.8672553873776</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89672.465337705944</v>
      </c>
      <c r="L37" s="270"/>
      <c r="M37" s="271">
        <v>12</v>
      </c>
      <c r="N37" s="272">
        <f>K37/M37</f>
        <v>7472.7054448088284</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197746.70378031017</v>
      </c>
      <c r="L38" s="270"/>
      <c r="M38" s="271">
        <v>12</v>
      </c>
      <c r="N38" s="272">
        <f>K38/M38</f>
        <v>16478.891981692515</v>
      </c>
    </row>
    <row r="39" spans="1:14">
      <c r="A39" s="113" t="s">
        <v>299</v>
      </c>
      <c r="B39" s="840" t="str">
        <f>VLOOKUP(A39,EQUIPOS!A7:D154,3,FALSE)</f>
        <v xml:space="preserve">Recicladora, potencia 430HP </v>
      </c>
      <c r="C39" s="841"/>
      <c r="D39" s="841"/>
      <c r="E39" s="841"/>
      <c r="F39" s="841"/>
      <c r="G39" s="841"/>
      <c r="H39" s="842"/>
      <c r="I39" s="267"/>
      <c r="J39" s="268"/>
      <c r="K39" s="269">
        <f>VLOOKUP(A39,EQUIPOS!A7:D164,4,FALSE)</f>
        <v>348272.53664008406</v>
      </c>
      <c r="L39" s="270"/>
      <c r="M39" s="271">
        <v>12</v>
      </c>
      <c r="N39" s="272">
        <f>K39/M39</f>
        <v>29022.711386673673</v>
      </c>
    </row>
    <row r="40" spans="1:14">
      <c r="A40" t="s">
        <v>365</v>
      </c>
      <c r="B40" s="840" t="str">
        <f>VLOOKUP(A40,EQUIPOS!A8:D154,3,FALSE)</f>
        <v xml:space="preserve">Vibrocompatador, potencia 153 HP, peso 10 Ton. </v>
      </c>
      <c r="C40" s="841"/>
      <c r="D40" s="841"/>
      <c r="E40" s="841"/>
      <c r="F40" s="841"/>
      <c r="G40" s="841"/>
      <c r="H40" s="842"/>
      <c r="I40" s="267"/>
      <c r="J40" s="268"/>
      <c r="K40" s="269">
        <f>VLOOKUP(A40,EQUIPOS!A8:D165,4,FALSE)</f>
        <v>128276.54975248947</v>
      </c>
      <c r="L40" s="270"/>
      <c r="M40" s="271">
        <v>12</v>
      </c>
      <c r="N40" s="272">
        <f>K40/M40</f>
        <v>10689.712479374122</v>
      </c>
    </row>
    <row r="41" spans="1:14">
      <c r="B41" s="840"/>
      <c r="C41" s="841"/>
      <c r="D41" s="841"/>
      <c r="E41" s="841"/>
      <c r="F41" s="841"/>
      <c r="G41" s="841"/>
      <c r="H41" s="842"/>
      <c r="I41" s="843"/>
      <c r="J41" s="824"/>
      <c r="K41" s="269"/>
      <c r="L41" s="844"/>
      <c r="M41" s="845"/>
      <c r="N41" s="272"/>
    </row>
    <row r="42" spans="1:14">
      <c r="B42" s="840"/>
      <c r="C42" s="841"/>
      <c r="D42" s="841"/>
      <c r="E42" s="846"/>
      <c r="F42" s="841"/>
      <c r="G42" s="841"/>
      <c r="H42" s="842"/>
      <c r="I42" s="36"/>
      <c r="J42" s="37"/>
      <c r="K42" s="274"/>
      <c r="L42" s="276"/>
      <c r="M42" s="277"/>
      <c r="N42" s="278"/>
    </row>
    <row r="43" spans="1:14">
      <c r="B43" s="847" t="s">
        <v>952</v>
      </c>
      <c r="C43" s="960"/>
      <c r="D43" s="960"/>
      <c r="E43" s="38"/>
      <c r="F43" s="39"/>
      <c r="G43" s="39"/>
      <c r="H43" s="40"/>
      <c r="I43" s="36"/>
      <c r="J43" s="37"/>
      <c r="K43" s="279"/>
      <c r="L43" s="276"/>
      <c r="M43" s="401">
        <v>0.1</v>
      </c>
      <c r="N43" s="344">
        <f>N77*M43</f>
        <v>502.32209751500835</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70033.210645451516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t="s">
        <v>774</v>
      </c>
      <c r="B50" s="43" t="str">
        <f>VLOOKUP(A50,MATERIALES!A5:D372,3,FALSE)</f>
        <v>Agua</v>
      </c>
      <c r="C50" s="281"/>
      <c r="D50" s="281"/>
      <c r="E50" s="281"/>
      <c r="F50" s="281"/>
      <c r="G50" s="281"/>
      <c r="H50" s="281"/>
      <c r="I50" s="268"/>
      <c r="J50" s="224" t="str">
        <f>VLOOKUP(A50,MATERIALES!A4:D639,2,FALSE)</f>
        <v>lt</v>
      </c>
      <c r="K50" s="282">
        <v>75</v>
      </c>
      <c r="L50" s="267"/>
      <c r="M50" s="402">
        <f>VLOOKUP(A50,MATERIALES!A5:D395,4,FALSE)</f>
        <v>72.744946539669343</v>
      </c>
      <c r="N50" s="272">
        <f>K50*M50</f>
        <v>5455.8709904752004</v>
      </c>
    </row>
    <row r="51" spans="1:14">
      <c r="A51" t="s">
        <v>807</v>
      </c>
      <c r="B51" s="43" t="str">
        <f>VLOOKUP(A51,MATERIALES!A5:D372,3,FALSE)</f>
        <v xml:space="preserve">Cemento Asfáltico </v>
      </c>
      <c r="C51" s="281"/>
      <c r="D51" s="281"/>
      <c r="E51" s="281"/>
      <c r="F51" s="281"/>
      <c r="G51" s="281"/>
      <c r="H51" s="281"/>
      <c r="I51" s="268"/>
      <c r="J51" s="224" t="str">
        <f>VLOOKUP(A51,MATERIALES!A4:D639,2,FALSE)</f>
        <v>kg</v>
      </c>
      <c r="K51" s="282">
        <v>1.3</v>
      </c>
      <c r="L51" s="267"/>
      <c r="M51" s="402">
        <f>VLOOKUP(A51,MATERIALES!A5:D395,4,FALSE)</f>
        <v>1534.3587954751797</v>
      </c>
      <c r="N51" s="272">
        <f>K51*M51</f>
        <v>1994.6664341177336</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SUM(N50:N54)</f>
        <v>7450.5374245929343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5023.2209751500832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N45+N55+N66+N77</f>
        <v>82506.969045194521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16501.393809038906</v>
      </c>
      <c r="M84" s="862"/>
      <c r="N84" s="51"/>
    </row>
    <row r="85" spans="1:14">
      <c r="B85" s="89" t="s">
        <v>973</v>
      </c>
      <c r="C85" s="90"/>
      <c r="D85" s="90"/>
      <c r="E85" s="90"/>
      <c r="F85" s="90"/>
      <c r="G85" s="90"/>
      <c r="H85" s="90"/>
      <c r="I85" s="87"/>
      <c r="J85" s="88"/>
      <c r="K85" s="304">
        <v>0.05</v>
      </c>
      <c r="L85" s="861">
        <f>N79*K85</f>
        <v>4125.3484522597264</v>
      </c>
      <c r="M85" s="862"/>
      <c r="N85" s="51"/>
    </row>
    <row r="86" spans="1:14" ht="15.75" thickBot="1">
      <c r="B86" s="91" t="s">
        <v>974</v>
      </c>
      <c r="C86" s="92"/>
      <c r="D86" s="92"/>
      <c r="E86" s="92"/>
      <c r="F86" s="92"/>
      <c r="G86" s="92"/>
      <c r="H86" s="92"/>
      <c r="I86" s="93"/>
      <c r="J86" s="94"/>
      <c r="K86" s="305">
        <v>0.05</v>
      </c>
      <c r="L86" s="863">
        <f>N79*K86</f>
        <v>4125.3484522597264</v>
      </c>
      <c r="M86" s="864"/>
      <c r="N86" s="51"/>
    </row>
    <row r="87" spans="1:14" ht="15.75" thickBot="1">
      <c r="B87" s="827" t="s">
        <v>953</v>
      </c>
      <c r="C87" s="828"/>
      <c r="D87" s="828"/>
      <c r="E87" s="828"/>
      <c r="F87" s="828"/>
      <c r="G87" s="828"/>
      <c r="H87" s="828"/>
      <c r="I87" s="828"/>
      <c r="J87" s="828"/>
      <c r="K87" s="828"/>
      <c r="L87" s="828"/>
      <c r="M87" s="829"/>
      <c r="N87" s="52">
        <f>L84+L85+L86</f>
        <v>24752.090713558362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107259.05975875288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18</v>
      </c>
      <c r="N36" s="272">
        <f>K36/M36</f>
        <v>3911.2448369249187</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89672.465337705944</v>
      </c>
      <c r="L37" s="270"/>
      <c r="M37" s="271">
        <v>18</v>
      </c>
      <c r="N37" s="272">
        <f>K37/M37</f>
        <v>4981.8036298725528</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197746.70378031017</v>
      </c>
      <c r="L38" s="270"/>
      <c r="M38" s="271">
        <v>18</v>
      </c>
      <c r="N38" s="272">
        <f>K38/M38</f>
        <v>10985.92798779501</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348272.53664008406</v>
      </c>
      <c r="L39" s="844">
        <v>18</v>
      </c>
      <c r="M39" s="845"/>
      <c r="N39" s="272">
        <f>K39/L39</f>
        <v>19348.474257782447</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128276.54975248947</v>
      </c>
      <c r="L40" s="276"/>
      <c r="M40" s="277">
        <v>18</v>
      </c>
      <c r="N40" s="272">
        <f>K40/M40</f>
        <v>7126.4749862494155</v>
      </c>
    </row>
    <row r="41" spans="1:14">
      <c r="B41" s="320"/>
      <c r="C41" s="321"/>
      <c r="D41" s="321"/>
      <c r="E41" s="321"/>
      <c r="F41" s="323"/>
      <c r="G41" s="323"/>
      <c r="H41" s="125"/>
      <c r="I41" s="36"/>
      <c r="J41" s="37"/>
      <c r="K41" s="274"/>
      <c r="L41" s="276"/>
      <c r="M41" s="277"/>
      <c r="N41" s="272"/>
    </row>
    <row r="42" spans="1:14">
      <c r="B42" s="847" t="s">
        <v>952</v>
      </c>
      <c r="C42" s="848"/>
      <c r="D42" s="848"/>
      <c r="E42" s="38"/>
      <c r="F42" s="39"/>
      <c r="G42" s="39"/>
      <c r="H42" s="40"/>
      <c r="I42" s="36"/>
      <c r="J42" s="37"/>
      <c r="K42" s="279"/>
      <c r="L42" s="276"/>
      <c r="M42" s="401">
        <v>0.01</v>
      </c>
      <c r="N42" s="344">
        <f>N76*M42</f>
        <v>33.488139834333886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46387.413838458677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VLOOKUP(A49,MATERIALES!A5:D372,3,FALSE)</f>
        <v>Mezcla densa en Caliente MDC-25</v>
      </c>
      <c r="C49" s="281"/>
      <c r="D49" s="281"/>
      <c r="E49" s="281"/>
      <c r="F49" s="281"/>
      <c r="G49" s="281"/>
      <c r="H49" s="281"/>
      <c r="I49" s="268"/>
      <c r="J49" s="224" t="str">
        <f>VLOOKUP(A49,MATERIALES!A5:D640,2,FALSE)</f>
        <v>m3</v>
      </c>
      <c r="K49" s="282">
        <v>0.153</v>
      </c>
      <c r="L49" s="267"/>
      <c r="M49" s="402">
        <f>VLOOKUP(A49,MATERIALES!A5:D395,4,FALSE)</f>
        <v>336399.03346820205</v>
      </c>
      <c r="N49" s="272">
        <f>K49*M49</f>
        <v>51469.052120634915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51469.052120634915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1151.5493309248213</v>
      </c>
      <c r="M59" s="832"/>
      <c r="N59" s="287">
        <f>K59*L59</f>
        <v>176.18704763149765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176.18704763149765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3348.8139834333888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101381.46699015847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20276.293398031696</v>
      </c>
      <c r="M83" s="862"/>
      <c r="N83" s="51"/>
    </row>
    <row r="84" spans="1:14">
      <c r="B84" s="89" t="s">
        <v>973</v>
      </c>
      <c r="C84" s="90"/>
      <c r="D84" s="90"/>
      <c r="E84" s="90"/>
      <c r="F84" s="90"/>
      <c r="G84" s="90"/>
      <c r="H84" s="90"/>
      <c r="I84" s="87"/>
      <c r="J84" s="88"/>
      <c r="K84" s="304">
        <v>0.05</v>
      </c>
      <c r="L84" s="861">
        <f>N78*K84</f>
        <v>5069.0733495079239</v>
      </c>
      <c r="M84" s="862"/>
      <c r="N84" s="51"/>
    </row>
    <row r="85" spans="1:14" ht="15.75" thickBot="1">
      <c r="B85" s="91" t="s">
        <v>974</v>
      </c>
      <c r="C85" s="92"/>
      <c r="D85" s="92"/>
      <c r="E85" s="92"/>
      <c r="F85" s="92"/>
      <c r="G85" s="92"/>
      <c r="H85" s="92"/>
      <c r="I85" s="93"/>
      <c r="J85" s="94"/>
      <c r="K85" s="305">
        <v>0.05</v>
      </c>
      <c r="L85" s="863">
        <f>N78*K85</f>
        <v>5069.0733495079239</v>
      </c>
      <c r="M85" s="864"/>
      <c r="N85" s="51"/>
    </row>
    <row r="86" spans="1:14" ht="15.75" thickBot="1">
      <c r="B86" s="827" t="s">
        <v>953</v>
      </c>
      <c r="C86" s="828"/>
      <c r="D86" s="828"/>
      <c r="E86" s="828"/>
      <c r="F86" s="828"/>
      <c r="G86" s="828"/>
      <c r="H86" s="828"/>
      <c r="I86" s="828"/>
      <c r="J86" s="828"/>
      <c r="K86" s="828"/>
      <c r="L86" s="828"/>
      <c r="M86" s="829"/>
      <c r="N86" s="52">
        <f>L83+L84+L85</f>
        <v>30414.440097047547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131795.90708720603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18</v>
      </c>
      <c r="N36" s="272">
        <f>K36/M36</f>
        <v>3911.2448369249187</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89672.465337705944</v>
      </c>
      <c r="L37" s="270"/>
      <c r="M37" s="271">
        <v>18</v>
      </c>
      <c r="N37" s="272">
        <f>K37/M37</f>
        <v>4981.8036298725528</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197746.70378031017</v>
      </c>
      <c r="L38" s="270"/>
      <c r="M38" s="271">
        <v>18</v>
      </c>
      <c r="N38" s="272">
        <f>K38/M38</f>
        <v>10985.92798779501</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348272.53664008406</v>
      </c>
      <c r="L39" s="844">
        <v>18</v>
      </c>
      <c r="M39" s="845"/>
      <c r="N39" s="272">
        <f>K39/L39</f>
        <v>19348.474257782447</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128276.54975248947</v>
      </c>
      <c r="L40" s="276"/>
      <c r="M40" s="277">
        <v>18</v>
      </c>
      <c r="N40" s="272">
        <f>K40/M40</f>
        <v>7126.4749862494155</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33.488139834333886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46387.413838458677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VLOOKUP(A49,MATERIALES!A4:D372,3,FALSE)</f>
        <v>Mezcla densa en Caliente MDC-19</v>
      </c>
      <c r="C49" s="281"/>
      <c r="D49" s="281"/>
      <c r="E49" s="281"/>
      <c r="F49" s="281"/>
      <c r="G49" s="281"/>
      <c r="H49" s="281"/>
      <c r="I49" s="268"/>
      <c r="J49" s="224" t="str">
        <f>VLOOKUP(A49,MATERIALES!A5:D640,2,FALSE)</f>
        <v>m3</v>
      </c>
      <c r="K49" s="282">
        <v>0.153</v>
      </c>
      <c r="L49" s="267"/>
      <c r="M49" s="402">
        <f>VLOOKUP(A49,MATERIALES!A5:D395,4,FALSE)</f>
        <v>344094.43619459891</v>
      </c>
      <c r="N49" s="272">
        <f>K49*M49</f>
        <v>52646.44873777363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52646.44873777363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1151.5493309248213</v>
      </c>
      <c r="M59" s="832"/>
      <c r="N59" s="287">
        <f>K59*L59</f>
        <v>176.18704763149765</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176.18704763149765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3348.8139834333888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102558.86360729719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20511.772721459438</v>
      </c>
      <c r="M83" s="862"/>
      <c r="N83" s="51"/>
    </row>
    <row r="84" spans="1:14">
      <c r="B84" s="89" t="s">
        <v>973</v>
      </c>
      <c r="C84" s="90"/>
      <c r="D84" s="90"/>
      <c r="E84" s="90"/>
      <c r="F84" s="90"/>
      <c r="G84" s="90"/>
      <c r="H84" s="90"/>
      <c r="I84" s="87"/>
      <c r="J84" s="88"/>
      <c r="K84" s="304">
        <v>0.05</v>
      </c>
      <c r="L84" s="861">
        <f>N78*K84</f>
        <v>5127.9431803648595</v>
      </c>
      <c r="M84" s="862"/>
      <c r="N84" s="51"/>
    </row>
    <row r="85" spans="1:14" ht="15.75" thickBot="1">
      <c r="B85" s="91" t="s">
        <v>974</v>
      </c>
      <c r="C85" s="92"/>
      <c r="D85" s="92"/>
      <c r="E85" s="92"/>
      <c r="F85" s="92"/>
      <c r="G85" s="92"/>
      <c r="H85" s="92"/>
      <c r="I85" s="93"/>
      <c r="J85" s="94"/>
      <c r="K85" s="305">
        <v>0.05</v>
      </c>
      <c r="L85" s="863">
        <f>N78*K85</f>
        <v>5127.9431803648595</v>
      </c>
      <c r="M85" s="864"/>
      <c r="N85" s="51"/>
    </row>
    <row r="86" spans="1:14" ht="15.75" thickBot="1">
      <c r="B86" s="827" t="s">
        <v>953</v>
      </c>
      <c r="C86" s="828"/>
      <c r="D86" s="828"/>
      <c r="E86" s="828"/>
      <c r="F86" s="828"/>
      <c r="G86" s="828"/>
      <c r="H86" s="828"/>
      <c r="I86" s="828"/>
      <c r="J86" s="828"/>
      <c r="K86" s="828"/>
      <c r="L86" s="828"/>
      <c r="M86" s="829"/>
      <c r="N86" s="52">
        <f>L83+L84+L85</f>
        <v>30767.659082189155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133326.52268948633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15</v>
      </c>
      <c r="N36" s="272">
        <f>K36/M36</f>
        <v>4693.4938043099019</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89672.465337705944</v>
      </c>
      <c r="L37" s="270"/>
      <c r="M37" s="271">
        <v>15</v>
      </c>
      <c r="N37" s="272">
        <f>K37/M37</f>
        <v>5978.1643558470632</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197746.70378031017</v>
      </c>
      <c r="L38" s="270"/>
      <c r="M38" s="271">
        <v>15</v>
      </c>
      <c r="N38" s="272">
        <f>K38/M38</f>
        <v>13183.113585354011</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348272.53664008406</v>
      </c>
      <c r="L39" s="844">
        <v>15</v>
      </c>
      <c r="M39" s="845"/>
      <c r="N39" s="272">
        <f>K39/L39</f>
        <v>23218.169109338938</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128276.54975248947</v>
      </c>
      <c r="L40" s="276"/>
      <c r="M40" s="277">
        <v>15</v>
      </c>
      <c r="N40" s="272">
        <f>K40/M40</f>
        <v>8551.7699834992982</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40.185767801200662</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55664.896606150411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VLOOKUP(A49,MATERIALES!A4:D372,3,FALSE)</f>
        <v>Mezcla densa en Caliente MDC-25</v>
      </c>
      <c r="C49" s="281"/>
      <c r="D49" s="281"/>
      <c r="E49" s="281"/>
      <c r="F49" s="281"/>
      <c r="G49" s="281"/>
      <c r="H49" s="281"/>
      <c r="I49" s="268"/>
      <c r="J49" s="224" t="str">
        <f>VLOOKUP(A49,MATERIALES!A5:D640,2,FALSE)</f>
        <v>m3</v>
      </c>
      <c r="K49" s="282">
        <v>0.153</v>
      </c>
      <c r="L49" s="267"/>
      <c r="M49" s="402">
        <f>VLOOKUP(A49,MATERIALES!A5:D395,4,FALSE)</f>
        <v>336399.03346820205</v>
      </c>
      <c r="N49" s="272">
        <f>K49*M49</f>
        <v>51469.052120634915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51469.052120634915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1151.5493309248213</v>
      </c>
      <c r="M59" s="832"/>
      <c r="N59" s="287">
        <f>K59*L59</f>
        <v>176.18704763149765</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176.18704763149765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4018.5767801200664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111328.71255453689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22265.742510907381</v>
      </c>
      <c r="M83" s="862"/>
      <c r="N83" s="51"/>
    </row>
    <row r="84" spans="1:14">
      <c r="B84" s="89" t="s">
        <v>973</v>
      </c>
      <c r="C84" s="90"/>
      <c r="D84" s="90"/>
      <c r="E84" s="90"/>
      <c r="F84" s="90"/>
      <c r="G84" s="90"/>
      <c r="H84" s="90"/>
      <c r="I84" s="87"/>
      <c r="J84" s="88"/>
      <c r="K84" s="304">
        <v>0.05</v>
      </c>
      <c r="L84" s="861">
        <f>N78*K84</f>
        <v>5566.4356277268453</v>
      </c>
      <c r="M84" s="862"/>
      <c r="N84" s="51"/>
    </row>
    <row r="85" spans="1:14" ht="15.75" thickBot="1">
      <c r="B85" s="91" t="s">
        <v>974</v>
      </c>
      <c r="C85" s="92"/>
      <c r="D85" s="92"/>
      <c r="E85" s="92"/>
      <c r="F85" s="92"/>
      <c r="G85" s="92"/>
      <c r="H85" s="92"/>
      <c r="I85" s="93"/>
      <c r="J85" s="94"/>
      <c r="K85" s="305">
        <v>0.05</v>
      </c>
      <c r="L85" s="863">
        <f>N78*K85</f>
        <v>5566.4356277268453</v>
      </c>
      <c r="M85" s="864"/>
      <c r="N85" s="51"/>
    </row>
    <row r="86" spans="1:14" ht="15.75" thickBot="1">
      <c r="B86" s="827" t="s">
        <v>953</v>
      </c>
      <c r="C86" s="828"/>
      <c r="D86" s="828"/>
      <c r="E86" s="828"/>
      <c r="F86" s="828"/>
      <c r="G86" s="828"/>
      <c r="H86" s="828"/>
      <c r="I86" s="828"/>
      <c r="J86" s="828"/>
      <c r="K86" s="828"/>
      <c r="L86" s="828"/>
      <c r="M86" s="829"/>
      <c r="N86" s="52">
        <f>L83+L84+L85</f>
        <v>33398.613766361072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144727.32632089796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271">
        <v>15</v>
      </c>
      <c r="N36" s="272">
        <f>K36/M36</f>
        <v>4693.4938043099019</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89672.465337705944</v>
      </c>
      <c r="L37" s="270"/>
      <c r="M37" s="271">
        <v>15</v>
      </c>
      <c r="N37" s="272">
        <f>K37/M37</f>
        <v>5978.1643558470632</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197746.70378031017</v>
      </c>
      <c r="L38" s="270"/>
      <c r="M38" s="271">
        <v>15</v>
      </c>
      <c r="N38" s="272">
        <f>K38/M38</f>
        <v>13183.113585354011</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348272.53664008406</v>
      </c>
      <c r="L39" s="844">
        <v>15</v>
      </c>
      <c r="M39" s="845"/>
      <c r="N39" s="272">
        <f>K39/L39</f>
        <v>23218.169109338938</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128276.54975248947</v>
      </c>
      <c r="L40" s="276"/>
      <c r="M40" s="277">
        <v>15</v>
      </c>
      <c r="N40" s="272">
        <f>K40/M40</f>
        <v>8551.7699834992982</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40.185767801200662</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55664.896606150411</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VLOOKUP(A49,MATERIALES!A4:D372,3,FALSE)</f>
        <v>Mezcla densa en Caliente MDC-19</v>
      </c>
      <c r="C49" s="281"/>
      <c r="D49" s="281"/>
      <c r="E49" s="281"/>
      <c r="F49" s="281"/>
      <c r="G49" s="281"/>
      <c r="H49" s="281"/>
      <c r="I49" s="268"/>
      <c r="J49" s="224" t="str">
        <f>VLOOKUP(A49,MATERIALES!A5:D640,2,FALSE)</f>
        <v>m3</v>
      </c>
      <c r="K49" s="282">
        <v>0.153</v>
      </c>
      <c r="L49" s="267"/>
      <c r="M49" s="402">
        <f>VLOOKUP(A49,MATERIALES!A5:D395,4,FALSE)</f>
        <v>344094.43619459891</v>
      </c>
      <c r="N49" s="272">
        <f>K49*M49</f>
        <v>52646.44873777363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52646.44873777363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1151.5493309248213</v>
      </c>
      <c r="M59" s="832"/>
      <c r="N59" s="287">
        <f>K59*L59</f>
        <v>176.18704763149765</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176.18704763149765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4018.5767801200664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112506.10917167561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22501.221834335123</v>
      </c>
      <c r="M83" s="862"/>
      <c r="N83" s="51"/>
    </row>
    <row r="84" spans="1:14">
      <c r="B84" s="89" t="s">
        <v>973</v>
      </c>
      <c r="C84" s="90"/>
      <c r="D84" s="90"/>
      <c r="E84" s="90"/>
      <c r="F84" s="90"/>
      <c r="G84" s="90"/>
      <c r="H84" s="90"/>
      <c r="I84" s="87"/>
      <c r="J84" s="88"/>
      <c r="K84" s="304">
        <v>0.05</v>
      </c>
      <c r="L84" s="861">
        <f>N78*K84</f>
        <v>5625.3054585837808</v>
      </c>
      <c r="M84" s="862"/>
      <c r="N84" s="51"/>
    </row>
    <row r="85" spans="1:14" ht="15.75" thickBot="1">
      <c r="B85" s="91" t="s">
        <v>974</v>
      </c>
      <c r="C85" s="92"/>
      <c r="D85" s="92"/>
      <c r="E85" s="92"/>
      <c r="F85" s="92"/>
      <c r="G85" s="92"/>
      <c r="H85" s="92"/>
      <c r="I85" s="93"/>
      <c r="J85" s="94"/>
      <c r="K85" s="305">
        <v>0.05</v>
      </c>
      <c r="L85" s="863">
        <f>N78*K85</f>
        <v>5625.3054585837808</v>
      </c>
      <c r="M85" s="864"/>
      <c r="N85" s="51"/>
    </row>
    <row r="86" spans="1:14" ht="15.75" thickBot="1">
      <c r="B86" s="827" t="s">
        <v>953</v>
      </c>
      <c r="C86" s="828"/>
      <c r="D86" s="828"/>
      <c r="E86" s="828"/>
      <c r="F86" s="828"/>
      <c r="G86" s="828"/>
      <c r="H86" s="828"/>
      <c r="I86" s="828"/>
      <c r="J86" s="828"/>
      <c r="K86" s="828"/>
      <c r="L86" s="828"/>
      <c r="M86" s="829"/>
      <c r="N86" s="52">
        <f>L83+L84+L85</f>
        <v>33751.832751502683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146257.9419231783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4.82229213614408</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887</v>
      </c>
      <c r="B49" s="43" t="str">
        <f>VLOOKUP(A49,MATERIALES!A4:D372,3,FALSE)</f>
        <v>Geotextil Nt Repav 450 O Similar (Proveedores Pavco, Lafayet, Geomatrix, Tensar, Omnes U Otros)</v>
      </c>
      <c r="C49" s="281"/>
      <c r="D49" s="281"/>
      <c r="E49" s="281"/>
      <c r="F49" s="281"/>
      <c r="G49" s="281"/>
      <c r="H49" s="281"/>
      <c r="I49" s="268"/>
      <c r="J49" s="224" t="str">
        <f>VLOOKUP(A49,MATERIALES!A5:D640,2,FALSE)</f>
        <v>m2</v>
      </c>
      <c r="K49" s="282">
        <v>1.0549999999999999</v>
      </c>
      <c r="L49" s="267"/>
      <c r="M49" s="402">
        <f>VLOOKUP(A49,MATERIALES!A5:D395,4,FALSE)</f>
        <v>5075.3589624215465</v>
      </c>
      <c r="N49" s="272">
        <f>K49*M49</f>
        <v>5354.5037053547312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5354.5037053547312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482.22921361440797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5841.555211105283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1168.3110422210566</v>
      </c>
      <c r="M83" s="862"/>
      <c r="N83" s="51"/>
    </row>
    <row r="84" spans="1:14">
      <c r="B84" s="89" t="s">
        <v>973</v>
      </c>
      <c r="C84" s="90"/>
      <c r="D84" s="90"/>
      <c r="E84" s="90"/>
      <c r="F84" s="90"/>
      <c r="G84" s="90"/>
      <c r="H84" s="90"/>
      <c r="I84" s="87"/>
      <c r="J84" s="88"/>
      <c r="K84" s="304">
        <v>0.05</v>
      </c>
      <c r="L84" s="861">
        <f>N78*K84</f>
        <v>292.07776055526415</v>
      </c>
      <c r="M84" s="862"/>
      <c r="N84" s="51"/>
    </row>
    <row r="85" spans="1:14" ht="15.75" thickBot="1">
      <c r="B85" s="91" t="s">
        <v>974</v>
      </c>
      <c r="C85" s="92"/>
      <c r="D85" s="92"/>
      <c r="E85" s="92"/>
      <c r="F85" s="92"/>
      <c r="G85" s="92"/>
      <c r="H85" s="92"/>
      <c r="I85" s="93"/>
      <c r="J85" s="94"/>
      <c r="K85" s="305">
        <v>0.05</v>
      </c>
      <c r="L85" s="863">
        <f>N78*K85</f>
        <v>292.07776055526415</v>
      </c>
      <c r="M85" s="864"/>
      <c r="N85" s="51"/>
    </row>
    <row r="86" spans="1:14" ht="15.75" thickBot="1">
      <c r="B86" s="827" t="s">
        <v>953</v>
      </c>
      <c r="C86" s="828"/>
      <c r="D86" s="828"/>
      <c r="E86" s="828"/>
      <c r="F86" s="828"/>
      <c r="G86" s="828"/>
      <c r="H86" s="828"/>
      <c r="I86" s="828"/>
      <c r="J86" s="828"/>
      <c r="K86" s="828"/>
      <c r="L86" s="828"/>
      <c r="M86" s="829"/>
      <c r="N86" s="52">
        <f>L83+L84+L85</f>
        <v>1752.4665633315849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7594.0217744368674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164</v>
      </c>
      <c r="B36" s="840" t="str">
        <f>VLOOKUP(A36,EQUIPOS!A6:D154,3,FALSE)</f>
        <v>Compactador manual de rodillo</v>
      </c>
      <c r="C36" s="841"/>
      <c r="D36" s="841"/>
      <c r="E36" s="841"/>
      <c r="F36" s="841"/>
      <c r="G36" s="841"/>
      <c r="H36" s="842"/>
      <c r="I36" s="267"/>
      <c r="J36" s="268"/>
      <c r="K36" s="269">
        <f>VLOOKUP(A36,EQUIPOS!A6:D163,4,FALSE)</f>
        <v>20499.080274364718</v>
      </c>
      <c r="L36" s="270"/>
      <c r="M36" s="271">
        <v>2</v>
      </c>
      <c r="N36" s="272">
        <f>K36/M36</f>
        <v>10249.540137182359</v>
      </c>
    </row>
    <row r="37" spans="1:14">
      <c r="A37" s="113" t="s">
        <v>180</v>
      </c>
      <c r="B37" s="840" t="str">
        <f>VLOOKUP(A37,EQUIPOS!A7:D154,3,FALSE)</f>
        <v>Compresor 120 HP, con martillo.</v>
      </c>
      <c r="C37" s="841"/>
      <c r="D37" s="841"/>
      <c r="E37" s="841"/>
      <c r="F37" s="841"/>
      <c r="G37" s="841"/>
      <c r="H37" s="842"/>
      <c r="I37" s="267"/>
      <c r="J37" s="268"/>
      <c r="K37" s="269">
        <f>VLOOKUP(A37,EQUIPOS!A7:D164,4,FALSE)</f>
        <v>98609.09118680234</v>
      </c>
      <c r="L37" s="270"/>
      <c r="M37" s="271">
        <v>4</v>
      </c>
      <c r="N37" s="272">
        <f>K37/M37</f>
        <v>24652.272796700585</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23103.935778842006</v>
      </c>
      <c r="L38" s="270"/>
      <c r="M38" s="271">
        <v>10</v>
      </c>
      <c r="N38" s="272">
        <f>K38/M38</f>
        <v>2310.3935778842006</v>
      </c>
    </row>
    <row r="39" spans="1:14">
      <c r="A39" t="s">
        <v>303</v>
      </c>
      <c r="B39" s="840" t="str">
        <f>VLOOKUP(A39,EQUIPOS!A9:D154,3,FALSE)</f>
        <v>Retrocargador, pala de 1,1 m3 de capacidad, profundidad de excavación de 4.400 mm y una altura de 5.680 mm</v>
      </c>
      <c r="C39" s="841"/>
      <c r="D39" s="841"/>
      <c r="E39" s="841"/>
      <c r="F39" s="841"/>
      <c r="G39" s="841"/>
      <c r="H39" s="842"/>
      <c r="I39" s="267"/>
      <c r="J39" s="268"/>
      <c r="K39" s="269">
        <f>VLOOKUP(A39,EQUIPOS!A9:D166,4,FALSE)</f>
        <v>107769.0802494469</v>
      </c>
      <c r="L39" s="270"/>
      <c r="M39" s="271">
        <v>10</v>
      </c>
      <c r="N39" s="272">
        <f>K39/M39</f>
        <v>10776.908024944689</v>
      </c>
    </row>
    <row r="40" spans="1:14">
      <c r="A40" t="s">
        <v>129</v>
      </c>
      <c r="B40" s="840" t="str">
        <f>VLOOKUP(A40,EQUIPOS!A10:D154,3,FALSE)</f>
        <v xml:space="preserve">Buldozer, Potencia al volante de 140 HP, motor de 2200 RPM, longitud de hoja 4,80m. </v>
      </c>
      <c r="C40" s="841"/>
      <c r="D40" s="841"/>
      <c r="E40" s="841"/>
      <c r="F40" s="841"/>
      <c r="G40" s="841"/>
      <c r="H40" s="842"/>
      <c r="I40" s="267"/>
      <c r="J40" s="268"/>
      <c r="K40" s="269">
        <f>VLOOKUP(A40,EQUIPOS!A10:D167,4,FALSE)</f>
        <v>143713.77917334702</v>
      </c>
      <c r="L40" s="270"/>
      <c r="M40" s="271">
        <v>100</v>
      </c>
      <c r="N40" s="272">
        <f>K40/M40</f>
        <v>1437.1377917334703</v>
      </c>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1506.9662925450248</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50933.218620990323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442</v>
      </c>
      <c r="B53" s="43" t="str">
        <f>VLOOKUP(A53,MATERIALES!A5:D372,3,FALSE)</f>
        <v>Derechos de explotación y/o disposición de materiales</v>
      </c>
      <c r="C53" s="281"/>
      <c r="D53" s="281"/>
      <c r="E53" s="281"/>
      <c r="F53" s="281"/>
      <c r="G53" s="281"/>
      <c r="H53" s="281"/>
      <c r="I53" s="268"/>
      <c r="J53" s="224" t="str">
        <f>VLOOKUP(A53,MATERIALES!A7:D644,2,FALSE)</f>
        <v>m3</v>
      </c>
      <c r="K53" s="282">
        <v>1</v>
      </c>
      <c r="L53" s="267"/>
      <c r="M53" s="402">
        <f>VLOOKUP(A53,MATERIALES!A5:D395,4,FALSE)</f>
        <v>4073.7170062214841</v>
      </c>
      <c r="N53" s="272">
        <f>K53*M53</f>
        <v>4073.7170062214841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4073.7170062214841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31">
        <f>VLOOKUP(A63,TRANSPORTE!A5:D117,4,FALSE)</f>
        <v>1151.5493309248213</v>
      </c>
      <c r="M63" s="832"/>
      <c r="N63" s="287">
        <f>K63*L63</f>
        <v>1497.0141302022678</v>
      </c>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1497.0141302022678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60">
        <f>SUM(N74:N79)</f>
        <v>15069.662925450248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71573.612682864332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14314.722536572866</v>
      </c>
      <c r="M87" s="862"/>
      <c r="N87" s="51"/>
    </row>
    <row r="88" spans="1:14">
      <c r="B88" s="89" t="s">
        <v>973</v>
      </c>
      <c r="C88" s="90"/>
      <c r="D88" s="90"/>
      <c r="E88" s="90"/>
      <c r="F88" s="90"/>
      <c r="G88" s="90"/>
      <c r="H88" s="90"/>
      <c r="I88" s="87"/>
      <c r="J88" s="88"/>
      <c r="K88" s="304">
        <v>0.05</v>
      </c>
      <c r="L88" s="861">
        <f>N82*K88</f>
        <v>3578.6806341432166</v>
      </c>
      <c r="M88" s="862"/>
      <c r="N88" s="51"/>
    </row>
    <row r="89" spans="1:14" ht="15.75" thickBot="1">
      <c r="B89" s="91" t="s">
        <v>974</v>
      </c>
      <c r="C89" s="92"/>
      <c r="D89" s="92"/>
      <c r="E89" s="92"/>
      <c r="F89" s="92"/>
      <c r="G89" s="92"/>
      <c r="H89" s="92"/>
      <c r="I89" s="93"/>
      <c r="J89" s="94"/>
      <c r="K89" s="305">
        <v>0.05</v>
      </c>
      <c r="L89" s="863">
        <f>N82*K89</f>
        <v>3578.6806341432166</v>
      </c>
      <c r="M89" s="864"/>
      <c r="N89" s="51"/>
    </row>
    <row r="90" spans="1:14" ht="15.75" thickBot="1">
      <c r="B90" s="827" t="s">
        <v>953</v>
      </c>
      <c r="C90" s="828"/>
      <c r="D90" s="828"/>
      <c r="E90" s="828"/>
      <c r="F90" s="828"/>
      <c r="G90" s="828"/>
      <c r="H90" s="828"/>
      <c r="I90" s="828"/>
      <c r="J90" s="828"/>
      <c r="K90" s="828"/>
      <c r="L90" s="828"/>
      <c r="M90" s="829"/>
      <c r="N90" s="52">
        <f>L87+L88+L89</f>
        <v>21472.0838048593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93045.696487723631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8708.0193676245453</v>
      </c>
      <c r="L36" s="270"/>
      <c r="M36" s="271">
        <v>2</v>
      </c>
      <c r="N36" s="272">
        <f>K36/M36</f>
        <v>4354.0096838122727</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267"/>
      <c r="J37" s="268"/>
      <c r="K37" s="269">
        <f>VLOOKUP(A37,EQUIPOS!A7:D164,4,FALSE)</f>
        <v>107769.0802494469</v>
      </c>
      <c r="L37" s="270"/>
      <c r="M37" s="271">
        <v>10</v>
      </c>
      <c r="N37" s="272">
        <f>K37/M37</f>
        <v>10776.908024944689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301.39325850900497</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15432.310967265967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6027.8651701800991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21460.176137446066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4292.035227489213</v>
      </c>
      <c r="M87" s="862"/>
      <c r="N87" s="51"/>
    </row>
    <row r="88" spans="1:14">
      <c r="B88" s="89" t="s">
        <v>973</v>
      </c>
      <c r="C88" s="90"/>
      <c r="D88" s="90"/>
      <c r="E88" s="90"/>
      <c r="F88" s="90"/>
      <c r="G88" s="90"/>
      <c r="H88" s="90"/>
      <c r="I88" s="87"/>
      <c r="J88" s="88"/>
      <c r="K88" s="304">
        <v>0.05</v>
      </c>
      <c r="L88" s="861">
        <f>N82*K88</f>
        <v>1073.0088068723032</v>
      </c>
      <c r="M88" s="862"/>
      <c r="N88" s="51"/>
    </row>
    <row r="89" spans="1:14" ht="15.75" thickBot="1">
      <c r="B89" s="91" t="s">
        <v>974</v>
      </c>
      <c r="C89" s="92"/>
      <c r="D89" s="92"/>
      <c r="E89" s="92"/>
      <c r="F89" s="92"/>
      <c r="G89" s="92"/>
      <c r="H89" s="92"/>
      <c r="I89" s="93"/>
      <c r="J89" s="94"/>
      <c r="K89" s="305">
        <v>0.05</v>
      </c>
      <c r="L89" s="863">
        <f>N82*K89</f>
        <v>1073.0088068723032</v>
      </c>
      <c r="M89" s="864"/>
      <c r="N89" s="51"/>
    </row>
    <row r="90" spans="1:14" ht="15.75" thickBot="1">
      <c r="B90" s="827" t="s">
        <v>953</v>
      </c>
      <c r="C90" s="828"/>
      <c r="D90" s="828"/>
      <c r="E90" s="828"/>
      <c r="F90" s="828"/>
      <c r="G90" s="828"/>
      <c r="H90" s="828"/>
      <c r="I90" s="828"/>
      <c r="J90" s="828"/>
      <c r="K90" s="828"/>
      <c r="L90" s="828"/>
      <c r="M90" s="829"/>
      <c r="N90" s="52">
        <f>L87+L88+L89</f>
        <v>6438.0528412338199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27898.228978679886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2531.4497535459604</v>
      </c>
      <c r="L36" s="270"/>
      <c r="M36" s="271">
        <v>60</v>
      </c>
      <c r="N36" s="272">
        <f>K36/M36</f>
        <v>42.190829225766009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60</v>
      </c>
      <c r="N37" s="272">
        <f>K37/M37</f>
        <v>1177.4981551774263</v>
      </c>
    </row>
    <row r="38" spans="1:14">
      <c r="A38" t="s">
        <v>138</v>
      </c>
      <c r="B38" s="840" t="str">
        <f>VLOOKUP(A38,EQUIPOS!A8:D154,3,FALSE)</f>
        <v>Camioneta D-300</v>
      </c>
      <c r="C38" s="841"/>
      <c r="D38" s="841"/>
      <c r="E38" s="841"/>
      <c r="F38" s="841"/>
      <c r="G38" s="841"/>
      <c r="H38" s="842"/>
      <c r="I38" s="267"/>
      <c r="J38" s="268"/>
      <c r="K38" s="269">
        <f>VLOOKUP(A38,EQUIPOS!A8:D165,4,FALSE)</f>
        <v>43643.913543011317</v>
      </c>
      <c r="L38" s="270"/>
      <c r="M38" s="271">
        <v>60</v>
      </c>
      <c r="N38" s="272">
        <f>K38/M38</f>
        <v>727.39855905018862</v>
      </c>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24.152836834834165</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1971.2403802882152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860</v>
      </c>
      <c r="B53" s="43" t="str">
        <f>VLOOKUP(A53,MATERIALES!A5:D372,3,FALSE)</f>
        <v>Emulsión CRR-2</v>
      </c>
      <c r="C53" s="281"/>
      <c r="D53" s="281"/>
      <c r="E53" s="281"/>
      <c r="F53" s="281"/>
      <c r="G53" s="281"/>
      <c r="H53" s="281"/>
      <c r="I53" s="268"/>
      <c r="J53" s="224" t="str">
        <f>VLOOKUP(A53,MATERIALES!A7:D644,2,FALSE)</f>
        <v>lt</v>
      </c>
      <c r="K53" s="282">
        <v>0.12</v>
      </c>
      <c r="L53" s="267"/>
      <c r="M53" s="402">
        <f>VLOOKUP(A53,MATERIALES!A5:D395,4,FALSE)</f>
        <v>1909.275058410399</v>
      </c>
      <c r="N53" s="272">
        <f>K53*M53</f>
        <v>229.11300700924787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229.11300700924787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483.05673669668329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2683.4101239941465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536.68202479882927</v>
      </c>
      <c r="M87" s="862"/>
      <c r="N87" s="51"/>
    </row>
    <row r="88" spans="1:14">
      <c r="B88" s="89" t="s">
        <v>973</v>
      </c>
      <c r="C88" s="90"/>
      <c r="D88" s="90"/>
      <c r="E88" s="90"/>
      <c r="F88" s="90"/>
      <c r="G88" s="90"/>
      <c r="H88" s="90"/>
      <c r="I88" s="87"/>
      <c r="J88" s="88"/>
      <c r="K88" s="304">
        <v>0.05</v>
      </c>
      <c r="L88" s="861">
        <f>N82*K88</f>
        <v>134.17050619970732</v>
      </c>
      <c r="M88" s="862"/>
      <c r="N88" s="51"/>
    </row>
    <row r="89" spans="1:14" ht="15.75" thickBot="1">
      <c r="B89" s="91" t="s">
        <v>974</v>
      </c>
      <c r="C89" s="92"/>
      <c r="D89" s="92"/>
      <c r="E89" s="92"/>
      <c r="F89" s="92"/>
      <c r="G89" s="92"/>
      <c r="H89" s="92"/>
      <c r="I89" s="93"/>
      <c r="J89" s="94"/>
      <c r="K89" s="305">
        <v>0.05</v>
      </c>
      <c r="L89" s="863">
        <f>N82*K89</f>
        <v>134.17050619970732</v>
      </c>
      <c r="M89" s="864"/>
      <c r="N89" s="51"/>
    </row>
    <row r="90" spans="1:14" ht="15.75" thickBot="1">
      <c r="B90" s="827" t="s">
        <v>953</v>
      </c>
      <c r="C90" s="828"/>
      <c r="D90" s="828"/>
      <c r="E90" s="828"/>
      <c r="F90" s="828"/>
      <c r="G90" s="828"/>
      <c r="H90" s="828"/>
      <c r="I90" s="828"/>
      <c r="J90" s="828"/>
      <c r="K90" s="828"/>
      <c r="L90" s="828"/>
      <c r="M90" s="829"/>
      <c r="N90" s="52">
        <f>L87+L88+L89</f>
        <v>805.02303719824397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3488.4331611923903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2531.4497535459604</v>
      </c>
      <c r="L36" s="270"/>
      <c r="M36" s="271">
        <v>60</v>
      </c>
      <c r="N36" s="272">
        <f t="shared" ref="N36:N39" si="0">K36/M36</f>
        <v>42.190829225766009</v>
      </c>
    </row>
    <row r="37" spans="1:14">
      <c r="A37" s="113" t="s">
        <v>324</v>
      </c>
      <c r="B37" s="840" t="str">
        <f>VLOOKUP(A37,EQUIPOS!A7:D154,3,FALSE)</f>
        <v xml:space="preserve">Ruteadora </v>
      </c>
      <c r="C37" s="841"/>
      <c r="D37" s="841"/>
      <c r="E37" s="841"/>
      <c r="F37" s="841"/>
      <c r="G37" s="841"/>
      <c r="H37" s="842"/>
      <c r="I37" s="267"/>
      <c r="J37" s="268"/>
      <c r="K37" s="269">
        <f>VLOOKUP(A37,EQUIPOS!A7:D164,4,FALSE)</f>
        <v>5557.8639990859938</v>
      </c>
      <c r="L37" s="270"/>
      <c r="M37" s="271">
        <v>60</v>
      </c>
      <c r="N37" s="272">
        <f t="shared" si="0"/>
        <v>92.63106665143323</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70649.88931064558</v>
      </c>
      <c r="L38" s="270"/>
      <c r="M38" s="271">
        <v>60</v>
      </c>
      <c r="N38" s="272">
        <f t="shared" si="0"/>
        <v>1177.4981551774263</v>
      </c>
    </row>
    <row r="39" spans="1:14">
      <c r="A39" t="s">
        <v>138</v>
      </c>
      <c r="B39" s="840" t="str">
        <f>VLOOKUP(A39,EQUIPOS!A9:D154,3,FALSE)</f>
        <v>Camioneta D-300</v>
      </c>
      <c r="C39" s="841"/>
      <c r="D39" s="841"/>
      <c r="E39" s="841"/>
      <c r="F39" s="841"/>
      <c r="G39" s="841"/>
      <c r="H39" s="842"/>
      <c r="I39" s="267"/>
      <c r="J39" s="268"/>
      <c r="K39" s="269">
        <f>VLOOKUP(A39,EQUIPOS!A9:D166,4,FALSE)</f>
        <v>43643.913543011317</v>
      </c>
      <c r="L39" s="270"/>
      <c r="M39" s="271">
        <v>60</v>
      </c>
      <c r="N39" s="272">
        <f t="shared" si="0"/>
        <v>727.39855905018862</v>
      </c>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N84*M46</f>
        <v>24.152836834834165</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2063.8714469396482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799</v>
      </c>
      <c r="B53" s="43" t="str">
        <f>VLOOKUP(A53,MATERIALES!A5:D372,3,FALSE)</f>
        <v>Arena de Trituración</v>
      </c>
      <c r="C53" s="281"/>
      <c r="D53" s="281"/>
      <c r="E53" s="281"/>
      <c r="F53" s="281"/>
      <c r="G53" s="281"/>
      <c r="H53" s="281"/>
      <c r="I53" s="268"/>
      <c r="J53" s="224" t="str">
        <f>VLOOKUP(A53,MATERIALES!A7:D644,2,FALSE)</f>
        <v>m3</v>
      </c>
      <c r="K53" s="282">
        <v>7.0000000000000001E-3</v>
      </c>
      <c r="L53" s="267"/>
      <c r="M53" s="402">
        <f>VLOOKUP(A53,MATERIALES!A5:D395,4,FALSE)</f>
        <v>38311.965459884632</v>
      </c>
      <c r="N53" s="272">
        <f t="shared" ref="N53:N54" si="1">K53*M53</f>
        <v>268.18375821919244</v>
      </c>
    </row>
    <row r="54" spans="1:14">
      <c r="A54" s="116" t="s">
        <v>860</v>
      </c>
      <c r="B54" s="43" t="str">
        <f>VLOOKUP(A54,MATERIALES!A6:D372,3,FALSE)</f>
        <v>Emulsión CRR-2</v>
      </c>
      <c r="C54" s="281"/>
      <c r="D54" s="281"/>
      <c r="E54" s="281"/>
      <c r="F54" s="281"/>
      <c r="G54" s="281"/>
      <c r="H54" s="281"/>
      <c r="I54" s="268"/>
      <c r="J54" s="224" t="str">
        <f>VLOOKUP(A54,MATERIALES!A8:D645,2,FALSE)</f>
        <v>lt</v>
      </c>
      <c r="K54" s="282">
        <v>0.12</v>
      </c>
      <c r="L54" s="267"/>
      <c r="M54" s="402">
        <f>VLOOKUP(A54,MATERIALES!A6:D396,4,FALSE)</f>
        <v>1909.275058410399</v>
      </c>
      <c r="N54" s="272">
        <f t="shared" si="1"/>
        <v>229.11300700924787</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2"/>
      <c r="C61" s="823"/>
      <c r="D61" s="823"/>
      <c r="E61" s="823"/>
      <c r="F61" s="823"/>
      <c r="G61" s="823"/>
      <c r="H61" s="823"/>
      <c r="I61" s="824"/>
      <c r="J61" s="42"/>
      <c r="K61" s="44"/>
      <c r="L61" s="825"/>
      <c r="M61" s="826"/>
      <c r="N61" s="45"/>
    </row>
    <row r="62" spans="1:14" ht="15.75" thickBot="1">
      <c r="B62" s="827" t="s">
        <v>953</v>
      </c>
      <c r="C62" s="828"/>
      <c r="D62" s="828"/>
      <c r="E62" s="828"/>
      <c r="F62" s="828"/>
      <c r="G62" s="828"/>
      <c r="H62" s="828"/>
      <c r="I62" s="828"/>
      <c r="J62" s="828"/>
      <c r="K62" s="828"/>
      <c r="L62" s="828"/>
      <c r="M62" s="829"/>
      <c r="N62" s="394">
        <f>SUM(N53:N61)</f>
        <v>497.29676522844034</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30" t="s">
        <v>961</v>
      </c>
      <c r="M66" s="803"/>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31">
        <f>VLOOKUP(A67,TRANSPORTE!A6:D120,4,FALSE)</f>
        <v>1151.5493309248213</v>
      </c>
      <c r="M67" s="832"/>
      <c r="N67" s="287">
        <f>L67*K67</f>
        <v>8.060845316473749</v>
      </c>
    </row>
    <row r="68" spans="1:15">
      <c r="B68" s="46"/>
      <c r="C68" s="47"/>
      <c r="D68" s="47"/>
      <c r="E68" s="47"/>
      <c r="F68" s="47"/>
      <c r="G68" s="47"/>
      <c r="H68" s="311"/>
      <c r="I68" s="279"/>
      <c r="J68" s="286"/>
      <c r="K68" s="279"/>
      <c r="L68" s="831"/>
      <c r="M68" s="832"/>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6"/>
      <c r="M72" s="817"/>
      <c r="N72" s="127"/>
    </row>
    <row r="73" spans="1:15" ht="15.75" thickBot="1">
      <c r="B73" s="833" t="s">
        <v>953</v>
      </c>
      <c r="C73" s="834"/>
      <c r="D73" s="834"/>
      <c r="E73" s="834"/>
      <c r="F73" s="834"/>
      <c r="G73" s="834"/>
      <c r="H73" s="834"/>
      <c r="I73" s="834"/>
      <c r="J73" s="834"/>
      <c r="K73" s="834"/>
      <c r="L73" s="834"/>
      <c r="M73" s="835"/>
      <c r="N73" s="104">
        <f>N67+N68+N69+N70+N71</f>
        <v>8.060845316473749</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3" t="s">
        <v>963</v>
      </c>
      <c r="C77" s="854"/>
      <c r="D77" s="854"/>
      <c r="E77" s="854"/>
      <c r="F77" s="854"/>
      <c r="G77" s="854"/>
      <c r="H77" s="854"/>
      <c r="I77" s="73" t="s">
        <v>964</v>
      </c>
      <c r="J77" s="75" t="s">
        <v>1410</v>
      </c>
      <c r="K77" s="74" t="s">
        <v>966</v>
      </c>
      <c r="L77" s="855" t="s">
        <v>950</v>
      </c>
      <c r="M77" s="856"/>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4"/>
      <c r="C83" s="815"/>
      <c r="D83" s="815"/>
      <c r="E83" s="815"/>
      <c r="F83" s="815"/>
      <c r="G83" s="815"/>
      <c r="H83" s="815"/>
      <c r="I83" s="126"/>
      <c r="J83" s="126"/>
      <c r="K83" s="126"/>
      <c r="L83" s="915"/>
      <c r="M83" s="915"/>
      <c r="N83" s="45"/>
    </row>
    <row r="84" spans="1:14" ht="15.75" thickBot="1">
      <c r="B84" s="833" t="s">
        <v>953</v>
      </c>
      <c r="C84" s="834"/>
      <c r="D84" s="834"/>
      <c r="E84" s="834"/>
      <c r="F84" s="834"/>
      <c r="G84" s="834"/>
      <c r="H84" s="834"/>
      <c r="I84" s="834"/>
      <c r="J84" s="834"/>
      <c r="K84" s="834"/>
      <c r="L84" s="834"/>
      <c r="M84" s="835"/>
      <c r="N84" s="301">
        <f>SUM(N78:N83)</f>
        <v>483.05673669668329</v>
      </c>
    </row>
    <row r="85" spans="1:14" ht="15.75" thickBot="1">
      <c r="B85" s="33"/>
      <c r="C85" s="34"/>
      <c r="D85" s="34"/>
      <c r="E85" s="34"/>
      <c r="F85" s="34"/>
      <c r="G85" s="34"/>
      <c r="H85" s="34"/>
      <c r="I85" s="34"/>
      <c r="J85" s="34"/>
      <c r="K85" s="34"/>
      <c r="L85" s="34"/>
      <c r="M85" s="34"/>
      <c r="N85" s="35"/>
    </row>
    <row r="86" spans="1:14" ht="15.75" thickBot="1">
      <c r="B86" s="827" t="s">
        <v>967</v>
      </c>
      <c r="C86" s="828"/>
      <c r="D86" s="828"/>
      <c r="E86" s="828"/>
      <c r="F86" s="828"/>
      <c r="G86" s="828"/>
      <c r="H86" s="828"/>
      <c r="I86" s="828"/>
      <c r="J86" s="828"/>
      <c r="K86" s="828"/>
      <c r="L86" s="828"/>
      <c r="M86" s="829"/>
      <c r="N86" s="99">
        <f>N48+N62+N73+N84</f>
        <v>3052.2857941812458</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8" t="s">
        <v>969</v>
      </c>
      <c r="C90" s="819"/>
      <c r="D90" s="819"/>
      <c r="E90" s="819"/>
      <c r="F90" s="819"/>
      <c r="G90" s="819"/>
      <c r="H90" s="819"/>
      <c r="I90" s="314"/>
      <c r="J90" s="334"/>
      <c r="K90" s="302" t="s">
        <v>970</v>
      </c>
      <c r="L90" s="857" t="s">
        <v>971</v>
      </c>
      <c r="M90" s="858"/>
      <c r="N90" s="303"/>
    </row>
    <row r="91" spans="1:14">
      <c r="B91" s="859" t="s">
        <v>972</v>
      </c>
      <c r="C91" s="860"/>
      <c r="D91" s="860"/>
      <c r="E91" s="860"/>
      <c r="F91" s="860"/>
      <c r="G91" s="860"/>
      <c r="H91" s="860"/>
      <c r="I91" s="87"/>
      <c r="J91" s="88"/>
      <c r="K91" s="304">
        <v>0.2</v>
      </c>
      <c r="L91" s="861">
        <f>N86*K91</f>
        <v>610.45715883624916</v>
      </c>
      <c r="M91" s="862"/>
      <c r="N91" s="51"/>
    </row>
    <row r="92" spans="1:14">
      <c r="B92" s="89" t="s">
        <v>973</v>
      </c>
      <c r="C92" s="90"/>
      <c r="D92" s="90"/>
      <c r="E92" s="90"/>
      <c r="F92" s="90"/>
      <c r="G92" s="90"/>
      <c r="H92" s="90"/>
      <c r="I92" s="87"/>
      <c r="J92" s="88"/>
      <c r="K92" s="304">
        <v>0.05</v>
      </c>
      <c r="L92" s="861">
        <f>N86*K92</f>
        <v>152.61428970906229</v>
      </c>
      <c r="M92" s="862"/>
      <c r="N92" s="51"/>
    </row>
    <row r="93" spans="1:14" ht="15.75" thickBot="1">
      <c r="B93" s="91" t="s">
        <v>974</v>
      </c>
      <c r="C93" s="92"/>
      <c r="D93" s="92"/>
      <c r="E93" s="92"/>
      <c r="F93" s="92"/>
      <c r="G93" s="92"/>
      <c r="H93" s="92"/>
      <c r="I93" s="93"/>
      <c r="J93" s="94"/>
      <c r="K93" s="305">
        <v>0.05</v>
      </c>
      <c r="L93" s="863">
        <f>N86*K93</f>
        <v>152.61428970906229</v>
      </c>
      <c r="M93" s="864"/>
      <c r="N93" s="51"/>
    </row>
    <row r="94" spans="1:14" ht="15.75" thickBot="1">
      <c r="B94" s="827" t="s">
        <v>953</v>
      </c>
      <c r="C94" s="828"/>
      <c r="D94" s="828"/>
      <c r="E94" s="828"/>
      <c r="F94" s="828"/>
      <c r="G94" s="828"/>
      <c r="H94" s="828"/>
      <c r="I94" s="828"/>
      <c r="J94" s="828"/>
      <c r="K94" s="828"/>
      <c r="L94" s="828"/>
      <c r="M94" s="829"/>
      <c r="N94" s="52">
        <f>L91+L92+L93</f>
        <v>915.68573825437375</v>
      </c>
    </row>
    <row r="95" spans="1:14" ht="15.75" thickBot="1">
      <c r="B95" s="33"/>
      <c r="C95" s="34"/>
      <c r="D95" s="34"/>
      <c r="E95" s="34"/>
      <c r="F95" s="34"/>
      <c r="G95" s="34"/>
      <c r="H95" s="34"/>
      <c r="I95" s="34"/>
      <c r="J95" s="34"/>
      <c r="K95" s="34"/>
      <c r="L95" s="34"/>
      <c r="M95" s="34"/>
      <c r="N95" s="35"/>
    </row>
    <row r="96" spans="1:14" ht="15.75" thickBot="1">
      <c r="A96" t="s">
        <v>2016</v>
      </c>
      <c r="B96" s="827" t="s">
        <v>975</v>
      </c>
      <c r="C96" s="828"/>
      <c r="D96" s="828"/>
      <c r="E96" s="828"/>
      <c r="F96" s="828"/>
      <c r="G96" s="828"/>
      <c r="H96" s="828"/>
      <c r="I96" s="828"/>
      <c r="J96" s="828"/>
      <c r="K96" s="828"/>
      <c r="L96" s="828"/>
      <c r="M96" s="829"/>
      <c r="N96" s="188">
        <f>N86+N94</f>
        <v>3967.9715324356193</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5" t="s">
        <v>2218</v>
      </c>
      <c r="C113" s="866"/>
      <c r="D113" s="866"/>
      <c r="E113" s="866"/>
      <c r="F113" s="866"/>
      <c r="G113" s="866"/>
      <c r="H113" s="866"/>
      <c r="I113" s="866"/>
      <c r="J113" s="866"/>
      <c r="K113" s="866"/>
      <c r="L113" s="866"/>
      <c r="M113" s="866"/>
      <c r="N113" s="867"/>
    </row>
    <row r="114" spans="2:14" ht="15" customHeight="1">
      <c r="B114" s="865"/>
      <c r="C114" s="866"/>
      <c r="D114" s="866"/>
      <c r="E114" s="866"/>
      <c r="F114" s="866"/>
      <c r="G114" s="866"/>
      <c r="H114" s="866"/>
      <c r="I114" s="866"/>
      <c r="J114" s="866"/>
      <c r="K114" s="866"/>
      <c r="L114" s="866"/>
      <c r="M114" s="866"/>
      <c r="N114" s="867"/>
    </row>
    <row r="115" spans="2:14" ht="30" customHeight="1">
      <c r="B115" s="868" t="s">
        <v>2219</v>
      </c>
      <c r="C115" s="869"/>
      <c r="D115" s="869"/>
      <c r="E115" s="869"/>
      <c r="F115" s="869"/>
      <c r="G115" s="869"/>
      <c r="H115" s="869"/>
      <c r="I115" s="869"/>
      <c r="J115" s="869"/>
      <c r="K115" s="869"/>
      <c r="L115" s="869"/>
      <c r="M115" s="869"/>
      <c r="N115" s="870"/>
    </row>
    <row r="116" spans="2:14">
      <c r="B116" s="868"/>
      <c r="C116" s="869"/>
      <c r="D116" s="869"/>
      <c r="E116" s="869"/>
      <c r="F116" s="869"/>
      <c r="G116" s="869"/>
      <c r="H116" s="869"/>
      <c r="I116" s="869"/>
      <c r="J116" s="869"/>
      <c r="K116" s="869"/>
      <c r="L116" s="869"/>
      <c r="M116" s="869"/>
      <c r="N116" s="87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4"/>
      <c r="K126" s="804"/>
      <c r="L126" s="804"/>
      <c r="M126" s="804"/>
      <c r="N126" s="805"/>
    </row>
    <row r="127" spans="2:14" ht="15.75" thickBot="1">
      <c r="B127" s="261" t="s">
        <v>2221</v>
      </c>
      <c r="C127" s="393"/>
      <c r="D127" s="393"/>
      <c r="E127" s="57"/>
      <c r="F127" s="57"/>
      <c r="G127" s="57"/>
      <c r="H127" s="57"/>
      <c r="I127" s="57"/>
      <c r="J127" s="806"/>
      <c r="K127" s="806"/>
      <c r="L127" s="806"/>
      <c r="M127" s="806"/>
      <c r="N127"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3069.4090425140953</v>
      </c>
      <c r="L36" s="270"/>
      <c r="M36" s="271">
        <v>6.25</v>
      </c>
      <c r="N36" s="272">
        <f t="shared" ref="N36:N41" si="0">K36/M36</f>
        <v>491.10544680225524</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50</v>
      </c>
      <c r="N37" s="272">
        <f t="shared" si="0"/>
        <v>1412.9977862129117</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23103.935778842006</v>
      </c>
      <c r="L38" s="270"/>
      <c r="M38" s="271">
        <v>3.75</v>
      </c>
      <c r="N38" s="272">
        <f t="shared" si="0"/>
        <v>6161.0495410245348</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3994.3215042487827</v>
      </c>
      <c r="L39" s="270"/>
      <c r="M39" s="271">
        <v>6.25</v>
      </c>
      <c r="N39" s="272">
        <f t="shared" si="0"/>
        <v>639.09144067980526</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8854.8308694871939</v>
      </c>
      <c r="L40" s="270"/>
      <c r="M40" s="271">
        <v>6.25</v>
      </c>
      <c r="N40" s="272">
        <f t="shared" si="0"/>
        <v>1416.772939117951</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8519.2617223725683</v>
      </c>
      <c r="L41" s="270"/>
      <c r="M41" s="271">
        <v>6.25</v>
      </c>
      <c r="N41" s="272">
        <f t="shared" si="0"/>
        <v>1363.0818755796108</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1089.639417228816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12573.738446645886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VLOOKUP(A53,MATERIALES!A5:D372,3,FALSE)</f>
        <v>Barras de transferencia de carga (1'')</v>
      </c>
      <c r="C53" s="281"/>
      <c r="D53" s="281"/>
      <c r="E53" s="281"/>
      <c r="F53" s="281"/>
      <c r="G53" s="281"/>
      <c r="H53" s="281"/>
      <c r="I53" s="268"/>
      <c r="J53" s="224" t="str">
        <f>VLOOKUP(A53,MATERIALES!A7:D644,2,FALSE)</f>
        <v>kg</v>
      </c>
      <c r="K53" s="407">
        <v>6.1342592592592586</v>
      </c>
      <c r="L53" s="267"/>
      <c r="M53" s="402">
        <f>VLOOKUP(A53,MATERIALES!A5:D395,4,FALSE)</f>
        <v>4603.0763864255396</v>
      </c>
      <c r="N53" s="272">
        <f>K53*M53</f>
        <v>28236.463944508516</v>
      </c>
    </row>
    <row r="54" spans="1:14">
      <c r="A54" s="144" t="s">
        <v>384</v>
      </c>
      <c r="B54" s="43" t="str">
        <f>VLOOKUP(A54,MATERIALES!A6:D372,3,FALSE)</f>
        <v>Barras de unión de 1/2´´</v>
      </c>
      <c r="C54" s="281"/>
      <c r="D54" s="281"/>
      <c r="E54" s="281"/>
      <c r="F54" s="281"/>
      <c r="G54" s="281"/>
      <c r="H54" s="281"/>
      <c r="I54" s="268"/>
      <c r="J54" s="224" t="str">
        <f>VLOOKUP(A54,MATERIALES!A8:D645,2,FALSE)</f>
        <v>kg</v>
      </c>
      <c r="K54" s="282">
        <v>0.37037037037037041</v>
      </c>
      <c r="L54" s="267"/>
      <c r="M54" s="402">
        <f>VLOOKUP(A54,MATERIALES!A6:D396,4,FALSE)</f>
        <v>4102.8149848373514</v>
      </c>
      <c r="N54" s="272">
        <f>K54*M54</f>
        <v>1519.5611054953156</v>
      </c>
    </row>
    <row r="55" spans="1:14">
      <c r="A55" s="144" t="s">
        <v>417</v>
      </c>
      <c r="B55" s="43" t="str">
        <f>VLOOKUP(A55,MATERIALES!A6:D372,3,FALSE)</f>
        <v>Cintilla De Poliuretano (Sikarod) (Pavimentos De Concreto Hidráulico)</v>
      </c>
      <c r="C55" s="281"/>
      <c r="D55" s="281"/>
      <c r="E55" s="281"/>
      <c r="F55" s="281"/>
      <c r="G55" s="281"/>
      <c r="H55" s="281"/>
      <c r="I55" s="268"/>
      <c r="J55" s="224" t="str">
        <f>VLOOKUP(A55,MATERIALES!A9:D646,2,FALSE)</f>
        <v>m</v>
      </c>
      <c r="K55" s="282">
        <v>1.1111111111111112</v>
      </c>
      <c r="L55" s="267"/>
      <c r="M55" s="402">
        <f>VLOOKUP(A55,MATERIALES!A6:D397,4,FALSE)</f>
        <v>1347.4602405194141</v>
      </c>
      <c r="N55" s="272">
        <f>K55*M55</f>
        <v>1497.1780450215713</v>
      </c>
    </row>
    <row r="56" spans="1:14">
      <c r="A56" s="144" t="s">
        <v>646</v>
      </c>
      <c r="B56" s="43" t="str">
        <f>VLOOKUP(A56,MATERIALES!A6:D372,3,FALSE)</f>
        <v>Sello de silicona o sellador autonivelante</v>
      </c>
      <c r="C56" s="281"/>
      <c r="D56" s="281"/>
      <c r="E56" s="281"/>
      <c r="F56" s="281"/>
      <c r="G56" s="281"/>
      <c r="H56" s="281"/>
      <c r="I56" s="268"/>
      <c r="J56" s="224" t="str">
        <f>VLOOKUP(A56,MATERIALES!A10:D647,2,FALSE)</f>
        <v>m</v>
      </c>
      <c r="K56" s="282">
        <v>1.1111111111111112</v>
      </c>
      <c r="L56" s="267"/>
      <c r="M56" s="402">
        <f>VLOOKUP(A56,MATERIALES!A6:D398,4,FALSE)</f>
        <v>6213.5375875114505</v>
      </c>
      <c r="N56" s="272">
        <f>K56*M56</f>
        <v>6903.930652790501</v>
      </c>
    </row>
    <row r="57" spans="1:14">
      <c r="A57" s="144" t="s">
        <v>778</v>
      </c>
      <c r="B57" s="822" t="str">
        <f>VLOOKUP(A57,MATERIALES!A7:D372,3,FALSE)</f>
        <v>Antisol blanco (presentación 20 kg)</v>
      </c>
      <c r="C57" s="823" t="e">
        <f>VLOOKUP(B57,MATERIALES!B7:E372,3,FALSE)</f>
        <v>#N/A</v>
      </c>
      <c r="D57" s="823" t="e">
        <f>VLOOKUP(C57,MATERIALES!C7:F372,3,FALSE)</f>
        <v>#N/A</v>
      </c>
      <c r="E57" s="823" t="e">
        <f>VLOOKUP(D57,MATERIALES!D7:G372,3,FALSE)</f>
        <v>#N/A</v>
      </c>
      <c r="F57" s="823" t="e">
        <f>VLOOKUP(E57,MATERIALES!E7:H372,3,FALSE)</f>
        <v>#N/A</v>
      </c>
      <c r="G57" s="823" t="e">
        <f>VLOOKUP(F57,MATERIALES!F7:I372,3,FALSE)</f>
        <v>#N/A</v>
      </c>
      <c r="H57" s="823" t="e">
        <f>VLOOKUP(G57,MATERIALES!G7:J372,3,FALSE)</f>
        <v>#N/A</v>
      </c>
      <c r="I57" s="823" t="e">
        <f>VLOOKUP(H57,MATERIALES!H7:K372,3,FALSE)</f>
        <v>#N/A</v>
      </c>
      <c r="J57" s="311" t="str">
        <f>VLOOKUP(A57,MATERIALES!A11:D648,2,FALSE)</f>
        <v>kg</v>
      </c>
      <c r="K57" s="44">
        <v>1.1200000000000001</v>
      </c>
      <c r="L57" s="831">
        <f>VLOOKUP(A57,MATERIALES!A4:D372,4,FALSE)</f>
        <v>22121.178666201609</v>
      </c>
      <c r="M57" s="832"/>
      <c r="N57" s="272">
        <f>K57*L57</f>
        <v>24775.720106145804</v>
      </c>
    </row>
    <row r="58" spans="1:14">
      <c r="A58" s="144" t="s">
        <v>838</v>
      </c>
      <c r="B58" s="316" t="str">
        <f>VLOOKUP(A58,MATERIALES!A8:D372,3,FALSE)</f>
        <v>Concreto hidráulico para pavimento MR-43</v>
      </c>
      <c r="C58" s="317"/>
      <c r="D58" s="317"/>
      <c r="E58" s="317"/>
      <c r="F58" s="317"/>
      <c r="G58" s="317"/>
      <c r="H58" s="317"/>
      <c r="I58" s="317"/>
      <c r="J58" s="311" t="str">
        <f>VLOOKUP(A58,MATERIALES!A11:D649,2,FALSE)</f>
        <v>m3</v>
      </c>
      <c r="K58" s="44">
        <v>1.01</v>
      </c>
      <c r="L58" s="318"/>
      <c r="M58" s="414">
        <f>VLOOKUP(A58,MATERIALES!A8:D400,4,FALSE)</f>
        <v>565468.85251332365</v>
      </c>
      <c r="N58" s="272">
        <f>K58*M58</f>
        <v>571123.54103845684</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634056.39489241852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1151.5493309248213</v>
      </c>
      <c r="M66" s="832"/>
      <c r="N66" s="287">
        <f>K66*L66</f>
        <v>1163.0648242340696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1163.0648242340696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SUM(N77:N82)</f>
        <v>10896.394172288159</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658689.59233558667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131737.91846711733</v>
      </c>
      <c r="M90" s="862"/>
      <c r="N90" s="51"/>
    </row>
    <row r="91" spans="1:14">
      <c r="B91" s="89" t="s">
        <v>973</v>
      </c>
      <c r="C91" s="90"/>
      <c r="D91" s="90"/>
      <c r="E91" s="90"/>
      <c r="F91" s="90"/>
      <c r="G91" s="90"/>
      <c r="H91" s="90"/>
      <c r="I91" s="87"/>
      <c r="J91" s="88"/>
      <c r="K91" s="304">
        <v>0.05</v>
      </c>
      <c r="L91" s="861">
        <f>N85*K91</f>
        <v>32934.479616779332</v>
      </c>
      <c r="M91" s="862"/>
      <c r="N91" s="51"/>
    </row>
    <row r="92" spans="1:14" ht="15.75" thickBot="1">
      <c r="B92" s="91" t="s">
        <v>974</v>
      </c>
      <c r="C92" s="92"/>
      <c r="D92" s="92"/>
      <c r="E92" s="92"/>
      <c r="F92" s="92"/>
      <c r="G92" s="92"/>
      <c r="H92" s="92"/>
      <c r="I92" s="93"/>
      <c r="J92" s="94"/>
      <c r="K92" s="305">
        <v>0.05</v>
      </c>
      <c r="L92" s="863">
        <f>N85*K92</f>
        <v>32934.479616779332</v>
      </c>
      <c r="M92" s="864"/>
      <c r="N92" s="51"/>
    </row>
    <row r="93" spans="1:14" ht="15.75" thickBot="1">
      <c r="B93" s="827" t="s">
        <v>953</v>
      </c>
      <c r="C93" s="828"/>
      <c r="D93" s="828"/>
      <c r="E93" s="828"/>
      <c r="F93" s="828"/>
      <c r="G93" s="828"/>
      <c r="H93" s="828"/>
      <c r="I93" s="828"/>
      <c r="J93" s="828"/>
      <c r="K93" s="828"/>
      <c r="L93" s="828"/>
      <c r="M93" s="829"/>
      <c r="N93" s="52">
        <f>L90+L91+L92</f>
        <v>197606.87770067601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856296.47003626265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3069.4090425140953</v>
      </c>
      <c r="L36" s="270"/>
      <c r="M36" s="271">
        <v>6.25</v>
      </c>
      <c r="N36" s="272">
        <f t="shared" ref="N36:N41" si="0">K36/M36</f>
        <v>491.10544680225524</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70649.88931064558</v>
      </c>
      <c r="L37" s="270"/>
      <c r="M37" s="271">
        <v>50</v>
      </c>
      <c r="N37" s="272">
        <f t="shared" si="0"/>
        <v>1412.9977862129117</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23103.935778842006</v>
      </c>
      <c r="L38" s="270"/>
      <c r="M38" s="271">
        <v>3.75</v>
      </c>
      <c r="N38" s="272">
        <f t="shared" si="0"/>
        <v>6161.0495410245348</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3994.3215042487827</v>
      </c>
      <c r="L39" s="270"/>
      <c r="M39" s="271">
        <v>6.25</v>
      </c>
      <c r="N39" s="272">
        <f t="shared" si="0"/>
        <v>639.09144067980526</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8854.8308694871939</v>
      </c>
      <c r="L40" s="270"/>
      <c r="M40" s="271">
        <v>6.25</v>
      </c>
      <c r="N40" s="272">
        <f t="shared" si="0"/>
        <v>1416.772939117951</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8519.2617223725683</v>
      </c>
      <c r="L41" s="270"/>
      <c r="M41" s="271">
        <v>6.25</v>
      </c>
      <c r="N41" s="272">
        <f t="shared" si="0"/>
        <v>1363.0818755796108</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1089.639417228816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12573.738446645886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VLOOKUP(A53,MATERIALES!A5:D372,3,FALSE)</f>
        <v>Barras de transferencia de carga (1'')</v>
      </c>
      <c r="C53" s="281"/>
      <c r="D53" s="281"/>
      <c r="E53" s="281"/>
      <c r="F53" s="281"/>
      <c r="G53" s="281"/>
      <c r="H53" s="281"/>
      <c r="I53" s="268"/>
      <c r="J53" s="224" t="s">
        <v>377</v>
      </c>
      <c r="K53" s="282">
        <v>6.1342592592592586</v>
      </c>
      <c r="L53" s="267"/>
      <c r="M53" s="402">
        <f>VLOOKUP(A53,MATERIALES!A5:D395,4,FALSE)</f>
        <v>4603.0763864255396</v>
      </c>
      <c r="N53" s="272">
        <f>K53*M53</f>
        <v>28236.463944508516</v>
      </c>
    </row>
    <row r="54" spans="1:14">
      <c r="A54" s="144" t="s">
        <v>751</v>
      </c>
      <c r="B54" s="43" t="str">
        <f>VLOOKUP(A54,MATERIALES!A6:D372,3,FALSE)</f>
        <v>Aditivo Acelerante de Fraguado</v>
      </c>
      <c r="C54" s="281"/>
      <c r="D54" s="281"/>
      <c r="E54" s="281"/>
      <c r="F54" s="281"/>
      <c r="G54" s="281"/>
      <c r="H54" s="281"/>
      <c r="I54" s="268"/>
      <c r="J54" s="224" t="s">
        <v>377</v>
      </c>
      <c r="K54" s="282">
        <v>1.1200000000000001</v>
      </c>
      <c r="L54" s="267"/>
      <c r="M54" s="402">
        <f>VLOOKUP(A54,MATERIALES!A6:D396,4,FALSE)</f>
        <v>14003.961785398194</v>
      </c>
      <c r="N54" s="272">
        <f>K54*M54</f>
        <v>15684.437199645979</v>
      </c>
    </row>
    <row r="55" spans="1:14">
      <c r="A55" s="144" t="s">
        <v>384</v>
      </c>
      <c r="B55" s="43" t="str">
        <f>VLOOKUP(A55,MATERIALES!A6:D372,3,FALSE)</f>
        <v>Barras de unión de 1/2´´</v>
      </c>
      <c r="C55" s="281"/>
      <c r="D55" s="281"/>
      <c r="E55" s="281"/>
      <c r="F55" s="281"/>
      <c r="G55" s="281"/>
      <c r="H55" s="281"/>
      <c r="I55" s="268"/>
      <c r="J55" s="224" t="s">
        <v>377</v>
      </c>
      <c r="K55" s="282">
        <v>0.37037037037037041</v>
      </c>
      <c r="L55" s="267"/>
      <c r="M55" s="402">
        <f>VLOOKUP(A55,MATERIALES!A6:D397,4,FALSE)</f>
        <v>4102.8149848373514</v>
      </c>
      <c r="N55" s="272">
        <f>K55*M55</f>
        <v>1519.5611054953156</v>
      </c>
    </row>
    <row r="56" spans="1:14">
      <c r="A56" s="144" t="s">
        <v>417</v>
      </c>
      <c r="B56" s="43" t="str">
        <f>VLOOKUP(A56,MATERIALES!A6:D372,3,FALSE)</f>
        <v>Cintilla De Poliuretano (Sikarod) (Pavimentos De Concreto Hidráulico)</v>
      </c>
      <c r="C56" s="281"/>
      <c r="D56" s="281"/>
      <c r="E56" s="281"/>
      <c r="F56" s="281"/>
      <c r="G56" s="281"/>
      <c r="H56" s="281"/>
      <c r="I56" s="268"/>
      <c r="J56" s="224" t="s">
        <v>144</v>
      </c>
      <c r="K56" s="282">
        <v>1.1111111111111112</v>
      </c>
      <c r="L56" s="267"/>
      <c r="M56" s="402">
        <f>VLOOKUP(A56,MATERIALES!A6:D398,4,FALSE)</f>
        <v>1347.4602405194141</v>
      </c>
      <c r="N56" s="272">
        <f>K56*M56</f>
        <v>1497.1780450215713</v>
      </c>
    </row>
    <row r="57" spans="1:14">
      <c r="A57" s="144" t="s">
        <v>646</v>
      </c>
      <c r="B57" s="822" t="str">
        <f>VLOOKUP(A57,MATERIALES!A7:D372,3,FALSE)</f>
        <v>Sello de silicona o sellador autonivelante</v>
      </c>
      <c r="C57" s="823" t="e">
        <f>VLOOKUP(B57,MATERIALES!B7:E372,3,FALSE)</f>
        <v>#N/A</v>
      </c>
      <c r="D57" s="823" t="e">
        <f>VLOOKUP(C57,MATERIALES!C7:F372,3,FALSE)</f>
        <v>#N/A</v>
      </c>
      <c r="E57" s="823" t="e">
        <f>VLOOKUP(D57,MATERIALES!D7:G372,3,FALSE)</f>
        <v>#N/A</v>
      </c>
      <c r="F57" s="823" t="e">
        <f>VLOOKUP(E57,MATERIALES!E7:H372,3,FALSE)</f>
        <v>#N/A</v>
      </c>
      <c r="G57" s="823" t="e">
        <f>VLOOKUP(F57,MATERIALES!F7:I372,3,FALSE)</f>
        <v>#N/A</v>
      </c>
      <c r="H57" s="823" t="e">
        <f>VLOOKUP(G57,MATERIALES!G7:J372,3,FALSE)</f>
        <v>#N/A</v>
      </c>
      <c r="I57" s="823" t="e">
        <f>VLOOKUP(H57,MATERIALES!H7:K372,3,FALSE)</f>
        <v>#N/A</v>
      </c>
      <c r="J57" s="311" t="s">
        <v>144</v>
      </c>
      <c r="K57" s="44">
        <v>1.1111111111111112</v>
      </c>
      <c r="L57" s="831">
        <f>VLOOKUP(A57,MATERIALES!A4:D372,4,FALSE)</f>
        <v>6213.5375875114505</v>
      </c>
      <c r="M57" s="832"/>
      <c r="N57" s="272">
        <f>K57*L57</f>
        <v>6903.930652790501</v>
      </c>
    </row>
    <row r="58" spans="1:14">
      <c r="A58" s="144" t="s">
        <v>778</v>
      </c>
      <c r="B58" s="316" t="str">
        <f>VLOOKUP(A58,MATERIALES!A8:D372,3,FALSE)</f>
        <v>Antisol blanco (presentación 20 kg)</v>
      </c>
      <c r="C58" s="317"/>
      <c r="D58" s="317"/>
      <c r="E58" s="317"/>
      <c r="F58" s="317"/>
      <c r="G58" s="317"/>
      <c r="H58" s="317"/>
      <c r="I58" s="317"/>
      <c r="J58" s="311" t="s">
        <v>377</v>
      </c>
      <c r="K58" s="44">
        <v>1.1200000000000001</v>
      </c>
      <c r="L58" s="415"/>
      <c r="M58" s="414">
        <f>VLOOKUP(A58,MATERIALES!A8:D400,4,FALSE)</f>
        <v>22121.178666201609</v>
      </c>
      <c r="N58" s="272">
        <f>K58*M58</f>
        <v>24775.720106145804</v>
      </c>
    </row>
    <row r="59" spans="1:14">
      <c r="A59" t="s">
        <v>838</v>
      </c>
      <c r="B59" s="316" t="str">
        <f>VLOOKUP(A59,MATERIALES!A9:D372,3,FALSE)</f>
        <v>Concreto hidráulico para pavimento MR-43</v>
      </c>
      <c r="C59" s="317"/>
      <c r="D59" s="317"/>
      <c r="E59" s="317"/>
      <c r="F59" s="317"/>
      <c r="G59" s="317"/>
      <c r="H59" s="317"/>
      <c r="I59" s="317"/>
      <c r="J59" s="311" t="s">
        <v>387</v>
      </c>
      <c r="K59" s="44">
        <v>1.01</v>
      </c>
      <c r="L59" s="415"/>
      <c r="M59" s="414">
        <f>VLOOKUP(A59,MATERIALES!A9:D401,4,FALSE)</f>
        <v>565468.85251332365</v>
      </c>
      <c r="N59" s="272">
        <f>K59*M59</f>
        <v>571123.54103845684</v>
      </c>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649740.83209206455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1151.5493309248213</v>
      </c>
      <c r="M66" s="832"/>
      <c r="N66" s="287">
        <f>K66*L66</f>
        <v>1163.0648242340696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1163.0648242340696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10896.394172288159</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674374.02953523269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134874.80590704654</v>
      </c>
      <c r="M90" s="862"/>
      <c r="N90" s="51"/>
    </row>
    <row r="91" spans="1:14">
      <c r="B91" s="89" t="s">
        <v>973</v>
      </c>
      <c r="C91" s="90"/>
      <c r="D91" s="90"/>
      <c r="E91" s="90"/>
      <c r="F91" s="90"/>
      <c r="G91" s="90"/>
      <c r="H91" s="90"/>
      <c r="I91" s="87"/>
      <c r="J91" s="88"/>
      <c r="K91" s="304">
        <v>0.05</v>
      </c>
      <c r="L91" s="861">
        <f>N85*K91</f>
        <v>33718.701476761635</v>
      </c>
      <c r="M91" s="862"/>
      <c r="N91" s="51"/>
    </row>
    <row r="92" spans="1:14" ht="15.75" thickBot="1">
      <c r="B92" s="91" t="s">
        <v>974</v>
      </c>
      <c r="C92" s="92"/>
      <c r="D92" s="92"/>
      <c r="E92" s="92"/>
      <c r="F92" s="92"/>
      <c r="G92" s="92"/>
      <c r="H92" s="92"/>
      <c r="I92" s="93"/>
      <c r="J92" s="94"/>
      <c r="K92" s="305">
        <v>0.05</v>
      </c>
      <c r="L92" s="863">
        <f>N85*K92</f>
        <v>33718.701476761635</v>
      </c>
      <c r="M92" s="864"/>
      <c r="N92" s="51"/>
    </row>
    <row r="93" spans="1:14" ht="15.75" thickBot="1">
      <c r="B93" s="827" t="s">
        <v>953</v>
      </c>
      <c r="C93" s="828"/>
      <c r="D93" s="828"/>
      <c r="E93" s="828"/>
      <c r="F93" s="828"/>
      <c r="G93" s="828"/>
      <c r="H93" s="828"/>
      <c r="I93" s="828"/>
      <c r="J93" s="828"/>
      <c r="K93" s="828"/>
      <c r="L93" s="828"/>
      <c r="M93" s="829"/>
      <c r="N93" s="52">
        <f>L90+L91+L92</f>
        <v>202312.20886056981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876686.23839580244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s="157" t="s">
        <v>1845</v>
      </c>
      <c r="B31" s="80" t="s">
        <v>1093</v>
      </c>
      <c r="C31" s="967" t="s">
        <v>1625</v>
      </c>
      <c r="D31" s="968"/>
      <c r="E31" s="968"/>
      <c r="F31" s="968"/>
      <c r="G31" s="968"/>
      <c r="H31" s="968"/>
      <c r="I31" s="968"/>
      <c r="J31" s="968"/>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824</v>
      </c>
      <c r="B49" s="43" t="str">
        <f>VLOOKUP(A49,MATERIALES!A4:D372,3,FALSE)</f>
        <v>Cemento Porthland Norma ASTM C150 Tipo _______</v>
      </c>
      <c r="C49" s="281"/>
      <c r="D49" s="281"/>
      <c r="E49" s="281"/>
      <c r="F49" s="281"/>
      <c r="G49" s="281"/>
      <c r="H49" s="281"/>
      <c r="I49" s="268"/>
      <c r="J49" s="416" t="str">
        <f>VLOOKUP(A49,MATERIALES!A5:D640,2,FALSE)</f>
        <v>kg</v>
      </c>
      <c r="K49" s="282">
        <v>1</v>
      </c>
      <c r="L49" s="267"/>
      <c r="M49" s="402">
        <f>VLOOKUP(A49,MATERIALES!A5:D395,4,FALSE)</f>
        <v>738.64099563356581</v>
      </c>
      <c r="N49" s="272">
        <f>K49*M49</f>
        <v>738.64099563356581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738.64099563356581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738.64099563356581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147.72819912671318</v>
      </c>
      <c r="M83" s="862"/>
      <c r="N83" s="51"/>
    </row>
    <row r="84" spans="1:14">
      <c r="B84" s="89" t="s">
        <v>973</v>
      </c>
      <c r="C84" s="90"/>
      <c r="D84" s="90"/>
      <c r="E84" s="90"/>
      <c r="F84" s="90"/>
      <c r="G84" s="90"/>
      <c r="H84" s="90"/>
      <c r="I84" s="87"/>
      <c r="J84" s="88"/>
      <c r="K84" s="304">
        <v>0.05</v>
      </c>
      <c r="L84" s="861">
        <f>N78*K84</f>
        <v>36.932049781678295</v>
      </c>
      <c r="M84" s="862"/>
      <c r="N84" s="51"/>
    </row>
    <row r="85" spans="1:14" ht="15.75" thickBot="1">
      <c r="B85" s="91" t="s">
        <v>974</v>
      </c>
      <c r="C85" s="92"/>
      <c r="D85" s="92"/>
      <c r="E85" s="92"/>
      <c r="F85" s="92"/>
      <c r="G85" s="92"/>
      <c r="H85" s="92"/>
      <c r="I85" s="93"/>
      <c r="J85" s="94"/>
      <c r="K85" s="305">
        <v>0.05</v>
      </c>
      <c r="L85" s="863">
        <f>N78*K85</f>
        <v>36.932049781678295</v>
      </c>
      <c r="M85" s="864"/>
      <c r="N85" s="51"/>
    </row>
    <row r="86" spans="1:14" ht="15.75" thickBot="1">
      <c r="B86" s="827" t="s">
        <v>953</v>
      </c>
      <c r="C86" s="828"/>
      <c r="D86" s="828"/>
      <c r="E86" s="828"/>
      <c r="F86" s="828"/>
      <c r="G86" s="828"/>
      <c r="H86" s="828"/>
      <c r="I86" s="828"/>
      <c r="J86" s="828"/>
      <c r="K86" s="828"/>
      <c r="L86" s="828"/>
      <c r="M86" s="829"/>
      <c r="N86" s="52">
        <f>L83+L84+L85</f>
        <v>221.59229869006978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960.23329432363562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9.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1626</v>
      </c>
      <c r="C31" s="967" t="s">
        <v>2040</v>
      </c>
      <c r="D31" s="968"/>
      <c r="E31" s="968"/>
      <c r="F31" s="968"/>
      <c r="G31" s="968"/>
      <c r="H31" s="968"/>
      <c r="I31" s="968"/>
      <c r="J31" s="968"/>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826</v>
      </c>
      <c r="B49" s="43" t="str">
        <f>VLOOKUP(A49,MATERIALES!A4:D372,3,FALSE)</f>
        <v>Cemento Hidráulico adicionado, Norma ASTM C595 Tipo _______</v>
      </c>
      <c r="C49" s="281"/>
      <c r="D49" s="281"/>
      <c r="E49" s="281"/>
      <c r="F49" s="281"/>
      <c r="G49" s="281"/>
      <c r="H49" s="281"/>
      <c r="I49" s="268"/>
      <c r="J49" s="416" t="str">
        <f>VLOOKUP(A49,MATERIALES!A5:D640,2,FALSE)</f>
        <v>kg</v>
      </c>
      <c r="K49" s="282">
        <v>1</v>
      </c>
      <c r="L49" s="267"/>
      <c r="M49" s="402">
        <f>VLOOKUP(A49,MATERIALES!A5:D395,4,FALSE)</f>
        <v>839.36476776541565</v>
      </c>
      <c r="N49" s="272">
        <f>K49*M49</f>
        <v>839.36476776541565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839.36476776541565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839.36476776541565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167.87295355308314</v>
      </c>
      <c r="M83" s="862"/>
      <c r="N83" s="51"/>
    </row>
    <row r="84" spans="1:14">
      <c r="B84" s="89" t="s">
        <v>973</v>
      </c>
      <c r="C84" s="90"/>
      <c r="D84" s="90"/>
      <c r="E84" s="90"/>
      <c r="F84" s="90"/>
      <c r="G84" s="90"/>
      <c r="H84" s="90"/>
      <c r="I84" s="87"/>
      <c r="J84" s="88"/>
      <c r="K84" s="304">
        <v>0.05</v>
      </c>
      <c r="L84" s="861">
        <f>N78*K84</f>
        <v>41.968238388270784</v>
      </c>
      <c r="M84" s="862"/>
      <c r="N84" s="51"/>
    </row>
    <row r="85" spans="1:14" ht="15.75" thickBot="1">
      <c r="B85" s="91" t="s">
        <v>974</v>
      </c>
      <c r="C85" s="92"/>
      <c r="D85" s="92"/>
      <c r="E85" s="92"/>
      <c r="F85" s="92"/>
      <c r="G85" s="92"/>
      <c r="H85" s="92"/>
      <c r="I85" s="93"/>
      <c r="J85" s="94"/>
      <c r="K85" s="305">
        <v>0.05</v>
      </c>
      <c r="L85" s="863">
        <f>N78*K85</f>
        <v>41.968238388270784</v>
      </c>
      <c r="M85" s="864"/>
      <c r="N85" s="51"/>
    </row>
    <row r="86" spans="1:14" ht="15.75" thickBot="1">
      <c r="B86" s="827" t="s">
        <v>953</v>
      </c>
      <c r="C86" s="828"/>
      <c r="D86" s="828"/>
      <c r="E86" s="828"/>
      <c r="F86" s="828"/>
      <c r="G86" s="828"/>
      <c r="H86" s="828"/>
      <c r="I86" s="828"/>
      <c r="J86" s="828"/>
      <c r="K86" s="828"/>
      <c r="L86" s="828"/>
      <c r="M86" s="829"/>
      <c r="N86" s="52">
        <f>L83+L84+L85</f>
        <v>251.80943032962469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1091.1741980950403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80" t="s">
        <v>1627</v>
      </c>
      <c r="C31" s="967" t="s">
        <v>2041</v>
      </c>
      <c r="D31" s="968"/>
      <c r="E31" s="968"/>
      <c r="F31" s="968"/>
      <c r="G31" s="968"/>
      <c r="H31" s="968"/>
      <c r="I31" s="968"/>
      <c r="J31" s="968"/>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804</v>
      </c>
      <c r="B49" s="43" t="str">
        <f>VLOOKUP(A49,MATERIALES!A4:D372,3,FALSE)</f>
        <v>Cemento gris</v>
      </c>
      <c r="C49" s="281"/>
      <c r="D49" s="281"/>
      <c r="E49" s="281"/>
      <c r="F49" s="281"/>
      <c r="G49" s="281"/>
      <c r="H49" s="281"/>
      <c r="I49" s="268"/>
      <c r="J49" s="416" t="str">
        <f>VLOOKUP(A49,MATERIALES!A5:D640,2,FALSE)</f>
        <v>kg</v>
      </c>
      <c r="K49" s="282">
        <v>1</v>
      </c>
      <c r="L49" s="267"/>
      <c r="M49" s="402">
        <f>VLOOKUP(A49,MATERIALES!A5:D395,4,FALSE)</f>
        <v>492.5057744893939</v>
      </c>
      <c r="N49" s="272">
        <f>K49*M49</f>
        <v>492.5057744893939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492.5057744893939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492.5057744893939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98.501154897878791</v>
      </c>
      <c r="M83" s="862"/>
      <c r="N83" s="51"/>
    </row>
    <row r="84" spans="1:14">
      <c r="B84" s="89" t="s">
        <v>973</v>
      </c>
      <c r="C84" s="90"/>
      <c r="D84" s="90"/>
      <c r="E84" s="90"/>
      <c r="F84" s="90"/>
      <c r="G84" s="90"/>
      <c r="H84" s="90"/>
      <c r="I84" s="87"/>
      <c r="J84" s="88"/>
      <c r="K84" s="304">
        <v>0.05</v>
      </c>
      <c r="L84" s="861">
        <f>N78*K84</f>
        <v>24.625288724469698</v>
      </c>
      <c r="M84" s="862"/>
      <c r="N84" s="51"/>
    </row>
    <row r="85" spans="1:14" ht="15.75" thickBot="1">
      <c r="B85" s="91" t="s">
        <v>974</v>
      </c>
      <c r="C85" s="92"/>
      <c r="D85" s="92"/>
      <c r="E85" s="92"/>
      <c r="F85" s="92"/>
      <c r="G85" s="92"/>
      <c r="H85" s="92"/>
      <c r="I85" s="93"/>
      <c r="J85" s="94"/>
      <c r="K85" s="305">
        <v>0.05</v>
      </c>
      <c r="L85" s="863">
        <f>N78*K85</f>
        <v>24.625288724469698</v>
      </c>
      <c r="M85" s="864"/>
      <c r="N85" s="51"/>
    </row>
    <row r="86" spans="1:14" ht="15.75" thickBot="1">
      <c r="B86" s="827" t="s">
        <v>953</v>
      </c>
      <c r="C86" s="828"/>
      <c r="D86" s="828"/>
      <c r="E86" s="828"/>
      <c r="F86" s="828"/>
      <c r="G86" s="828"/>
      <c r="H86" s="828"/>
      <c r="I86" s="828"/>
      <c r="J86" s="828"/>
      <c r="K86" s="828"/>
      <c r="L86" s="828"/>
      <c r="M86" s="829"/>
      <c r="N86" s="52">
        <f>L83+L84+L85</f>
        <v>147.75173234681819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640.25750683621209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3069.4090425140953</v>
      </c>
      <c r="L36" s="270"/>
      <c r="M36" s="271">
        <v>30</v>
      </c>
      <c r="N36" s="272">
        <f>K36/M36</f>
        <v>102.31363475046984</v>
      </c>
    </row>
    <row r="37" spans="1:14">
      <c r="A37" t="s">
        <v>363</v>
      </c>
      <c r="B37" s="840" t="str">
        <f>VLOOKUP(A37,EQUIPOS!A7:D154,3,FALSE)</f>
        <v>Vibrador de concreto, Motor de 3 hp a 18.000 rpm Mangueras de 4 mt</v>
      </c>
      <c r="C37" s="841"/>
      <c r="D37" s="841"/>
      <c r="E37" s="841"/>
      <c r="F37" s="841"/>
      <c r="G37" s="841"/>
      <c r="H37" s="842"/>
      <c r="I37" s="267"/>
      <c r="J37" s="268"/>
      <c r="K37" s="269">
        <f>VLOOKUP(A37,EQUIPOS!A7:D164,4,FALSE)</f>
        <v>8519.2617223725683</v>
      </c>
      <c r="L37" s="270"/>
      <c r="M37" s="271">
        <v>30</v>
      </c>
      <c r="N37" s="272">
        <f>K37/M37</f>
        <v>283.97539074575229</v>
      </c>
    </row>
    <row r="38" spans="1:14">
      <c r="A38" t="s">
        <v>228</v>
      </c>
      <c r="B38" s="840" t="str">
        <f>VLOOKUP(A38,EQUIPOS!A8:D154,3,FALSE)</f>
        <v xml:space="preserve">Formaleta metálica (concreto hidráulico)
</v>
      </c>
      <c r="C38" s="841"/>
      <c r="D38" s="841"/>
      <c r="E38" s="841"/>
      <c r="F38" s="841"/>
      <c r="G38" s="841"/>
      <c r="H38" s="842"/>
      <c r="I38" s="843"/>
      <c r="J38" s="824"/>
      <c r="K38" s="269">
        <f>VLOOKUP(A38,EQUIPOS!A8:D165,4,FALSE)</f>
        <v>3994.3215042487827</v>
      </c>
      <c r="L38" s="844">
        <v>0.33329999999999999</v>
      </c>
      <c r="M38" s="845"/>
      <c r="N38" s="272">
        <f>K38/L38</f>
        <v>11984.162929039252</v>
      </c>
    </row>
    <row r="39" spans="1:14">
      <c r="B39" s="840"/>
      <c r="C39" s="841"/>
      <c r="D39" s="841"/>
      <c r="E39" s="841"/>
      <c r="F39" s="841"/>
      <c r="G39" s="841"/>
      <c r="H39" s="842"/>
      <c r="I39" s="36"/>
      <c r="J39" s="37"/>
      <c r="K39" s="269"/>
      <c r="L39" s="276"/>
      <c r="M39" s="277"/>
      <c r="N39" s="272"/>
    </row>
    <row r="40" spans="1:14">
      <c r="B40" s="320"/>
      <c r="C40" s="321"/>
      <c r="D40" s="321"/>
      <c r="E40" s="323"/>
      <c r="F40" s="323"/>
      <c r="G40" s="323"/>
      <c r="H40" s="125"/>
      <c r="I40" s="36"/>
      <c r="J40" s="37"/>
      <c r="K40" s="274"/>
      <c r="L40" s="276"/>
      <c r="M40" s="277"/>
      <c r="N40" s="278"/>
    </row>
    <row r="41" spans="1:14">
      <c r="B41" s="847" t="s">
        <v>952</v>
      </c>
      <c r="C41" s="848"/>
      <c r="D41" s="848"/>
      <c r="E41" s="38"/>
      <c r="F41" s="39"/>
      <c r="G41" s="39"/>
      <c r="H41" s="40"/>
      <c r="I41" s="36"/>
      <c r="J41" s="37"/>
      <c r="K41" s="279"/>
      <c r="L41" s="276"/>
      <c r="M41" s="401">
        <v>0.1</v>
      </c>
      <c r="N41" s="344">
        <f>N72*M41</f>
        <v>253.08758483933667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12623.539539374811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838</v>
      </c>
      <c r="B48" s="43" t="str">
        <f>VLOOKUP(A48,MATERIALES!A5:D372,3,FALSE)</f>
        <v>Concreto hidráulico para pavimento MR-43</v>
      </c>
      <c r="C48" s="281"/>
      <c r="D48" s="281"/>
      <c r="E48" s="281"/>
      <c r="F48" s="281"/>
      <c r="G48" s="281"/>
      <c r="H48" s="281"/>
      <c r="I48" s="268"/>
      <c r="J48" s="224" t="str">
        <f>VLOOKUP(A48,MATERIALES!A4:D639,2,FALSE)</f>
        <v>m3</v>
      </c>
      <c r="K48" s="282">
        <v>1.01</v>
      </c>
      <c r="L48" s="267"/>
      <c r="M48" s="402">
        <f>VLOOKUP(A48,MATERIALES!A5:D395,4,FALSE)</f>
        <v>565468.85251332365</v>
      </c>
      <c r="N48" s="272">
        <f>K48*M48</f>
        <v>571123.54103845684</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2"/>
      <c r="C51" s="823"/>
      <c r="D51" s="823"/>
      <c r="E51" s="823"/>
      <c r="F51" s="823"/>
      <c r="G51" s="823"/>
      <c r="H51" s="823"/>
      <c r="I51" s="824"/>
      <c r="J51" s="42"/>
      <c r="K51" s="44"/>
      <c r="L51" s="825"/>
      <c r="M51" s="826"/>
      <c r="N51" s="45"/>
    </row>
    <row r="52" spans="1:14" ht="15.75" thickBot="1">
      <c r="B52" s="827" t="s">
        <v>953</v>
      </c>
      <c r="C52" s="828"/>
      <c r="D52" s="828"/>
      <c r="E52" s="828"/>
      <c r="F52" s="828"/>
      <c r="G52" s="828"/>
      <c r="H52" s="828"/>
      <c r="I52" s="828"/>
      <c r="J52" s="828"/>
      <c r="K52" s="828"/>
      <c r="L52" s="828"/>
      <c r="M52" s="829"/>
      <c r="N52" s="394">
        <f>SUM(N48:N51)</f>
        <v>571123.54103845684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30" t="s">
        <v>961</v>
      </c>
      <c r="M56" s="803"/>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31">
        <f>VLOOKUP(A57,TRANSPORTE!A5:D117,4,FALSE)</f>
        <v>1317.6778634327925</v>
      </c>
      <c r="M57" s="832"/>
      <c r="N57" s="287">
        <f>K57*L57</f>
        <v>1330.8546420671205</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SUM(N57:N61)</f>
        <v>1330.8546420671205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SUM(N67:N71)</f>
        <v>2530.8758483933666</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N43+N52+N62+N72</f>
        <v>587608.81106829213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117521.76221365843</v>
      </c>
      <c r="M79" s="862"/>
      <c r="N79" s="51"/>
    </row>
    <row r="80" spans="1:15">
      <c r="B80" s="89" t="s">
        <v>973</v>
      </c>
      <c r="C80" s="90"/>
      <c r="D80" s="90"/>
      <c r="E80" s="90"/>
      <c r="F80" s="90"/>
      <c r="G80" s="90"/>
      <c r="H80" s="90"/>
      <c r="I80" s="87"/>
      <c r="J80" s="88"/>
      <c r="K80" s="304">
        <v>0.05</v>
      </c>
      <c r="L80" s="861">
        <f>N74*K80</f>
        <v>29380.440553414606</v>
      </c>
      <c r="M80" s="862"/>
      <c r="N80" s="51"/>
    </row>
    <row r="81" spans="1:14" ht="15.75" thickBot="1">
      <c r="B81" s="91" t="s">
        <v>974</v>
      </c>
      <c r="C81" s="92"/>
      <c r="D81" s="92"/>
      <c r="E81" s="92"/>
      <c r="F81" s="92"/>
      <c r="G81" s="92"/>
      <c r="H81" s="92"/>
      <c r="I81" s="93"/>
      <c r="J81" s="94"/>
      <c r="K81" s="305">
        <v>0.05</v>
      </c>
      <c r="L81" s="863">
        <f>N74*K81</f>
        <v>29380.440553414606</v>
      </c>
      <c r="M81" s="864"/>
      <c r="N81" s="51"/>
    </row>
    <row r="82" spans="1:14" ht="15.75" thickBot="1">
      <c r="B82" s="827" t="s">
        <v>953</v>
      </c>
      <c r="C82" s="828"/>
      <c r="D82" s="828"/>
      <c r="E82" s="828"/>
      <c r="F82" s="828"/>
      <c r="G82" s="828"/>
      <c r="H82" s="828"/>
      <c r="I82" s="828"/>
      <c r="J82" s="828"/>
      <c r="K82" s="828"/>
      <c r="L82" s="828"/>
      <c r="M82" s="829"/>
      <c r="N82" s="52">
        <f>L79+L80+L81</f>
        <v>176282.64332048764</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763891.45438877982</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8708.0193676245453</v>
      </c>
      <c r="L36" s="270"/>
      <c r="M36" s="271">
        <v>37.5</v>
      </c>
      <c r="N36" s="272">
        <f>K36/M36</f>
        <v>232.21384980332121</v>
      </c>
    </row>
    <row r="37" spans="1:14">
      <c r="B37" s="840"/>
      <c r="C37" s="841"/>
      <c r="D37" s="841"/>
      <c r="E37" s="846"/>
      <c r="F37" s="841"/>
      <c r="G37" s="841"/>
      <c r="H37" s="842"/>
      <c r="I37" s="36"/>
      <c r="J37" s="37"/>
      <c r="K37" s="274"/>
      <c r="L37" s="276"/>
      <c r="M37" s="277"/>
      <c r="N37" s="278"/>
    </row>
    <row r="38" spans="1:14">
      <c r="B38" s="847" t="s">
        <v>952</v>
      </c>
      <c r="C38" s="848"/>
      <c r="D38" s="848"/>
      <c r="E38" s="38"/>
      <c r="F38" s="39"/>
      <c r="G38" s="39"/>
      <c r="H38" s="40"/>
      <c r="I38" s="36"/>
      <c r="J38" s="37"/>
      <c r="K38" s="279"/>
      <c r="L38" s="276"/>
      <c r="M38" s="469">
        <v>0.1</v>
      </c>
      <c r="N38" s="344">
        <f>N72*M38</f>
        <v>1214.8204072288161</v>
      </c>
    </row>
    <row r="39" spans="1:14" ht="15.75" thickBot="1">
      <c r="B39" s="840"/>
      <c r="C39" s="841"/>
      <c r="D39" s="841"/>
      <c r="E39" s="841"/>
      <c r="F39" s="841"/>
      <c r="G39" s="841"/>
      <c r="H39" s="842"/>
      <c r="I39" s="849"/>
      <c r="J39" s="850"/>
      <c r="K39" s="41"/>
      <c r="L39" s="851"/>
      <c r="M39" s="852"/>
      <c r="N39" s="105"/>
    </row>
    <row r="40" spans="1:14" ht="15.75" thickBot="1">
      <c r="B40" s="827" t="s">
        <v>953</v>
      </c>
      <c r="C40" s="828"/>
      <c r="D40" s="828"/>
      <c r="E40" s="828"/>
      <c r="F40" s="828"/>
      <c r="G40" s="828"/>
      <c r="H40" s="828"/>
      <c r="I40" s="828"/>
      <c r="J40" s="828"/>
      <c r="K40" s="828"/>
      <c r="L40" s="828"/>
      <c r="M40" s="829"/>
      <c r="N40" s="394">
        <f>SUM(N36:N39)</f>
        <v>1447.0342570321372</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8" t="s">
        <v>944</v>
      </c>
      <c r="C44" s="819"/>
      <c r="D44" s="819"/>
      <c r="E44" s="819"/>
      <c r="F44" s="819"/>
      <c r="G44" s="819"/>
      <c r="H44" s="819"/>
      <c r="I44" s="820"/>
      <c r="J44" s="315" t="s">
        <v>945</v>
      </c>
      <c r="K44" s="85" t="s">
        <v>946</v>
      </c>
      <c r="L44" s="821" t="s">
        <v>955</v>
      </c>
      <c r="M44" s="820"/>
      <c r="N44" s="86" t="s">
        <v>951</v>
      </c>
    </row>
    <row r="45" spans="1:14">
      <c r="A45" s="144" t="s">
        <v>755</v>
      </c>
      <c r="B45" s="43" t="str">
        <f>VLOOKUP(A45,MATERIALES!A5:D372,3,FALSE)</f>
        <v>Adoquín e=8cm</v>
      </c>
      <c r="C45" s="281"/>
      <c r="D45" s="281"/>
      <c r="E45" s="281"/>
      <c r="F45" s="281"/>
      <c r="G45" s="281"/>
      <c r="H45" s="281"/>
      <c r="I45" s="268"/>
      <c r="J45" s="224" t="str">
        <f>VLOOKUP(A45,MATERIALES!A1:D636,2,FALSE)</f>
        <v>m2</v>
      </c>
      <c r="K45" s="282">
        <v>1.03</v>
      </c>
      <c r="L45" s="267"/>
      <c r="M45" s="402">
        <f>VLOOKUP(A45,MATERIALES!A5:D395,4,FALSE)</f>
        <v>49660.177120073051</v>
      </c>
      <c r="N45" s="272">
        <f>K45*M45</f>
        <v>51149.982433675243</v>
      </c>
    </row>
    <row r="46" spans="1:14">
      <c r="A46" s="144" t="s">
        <v>797</v>
      </c>
      <c r="B46" s="43" t="str">
        <f>VLOOKUP(A46,MATERIALES!A6:D372,3,FALSE)</f>
        <v>Arena de sello (fina)</v>
      </c>
      <c r="C46" s="281"/>
      <c r="D46" s="281"/>
      <c r="E46" s="281"/>
      <c r="F46" s="281"/>
      <c r="G46" s="281"/>
      <c r="H46" s="281"/>
      <c r="I46" s="268"/>
      <c r="J46" s="224" t="str">
        <f>VLOOKUP(A46,MATERIALES!A2:D637,2,FALSE)</f>
        <v>m3</v>
      </c>
      <c r="K46" s="282">
        <v>0.01</v>
      </c>
      <c r="L46" s="267"/>
      <c r="M46" s="402">
        <f>VLOOKUP(A46,MATERIALES!A6:D396,4,FALSE)</f>
        <v>53095.97690279282</v>
      </c>
      <c r="N46" s="272">
        <f>K46*M46</f>
        <v>530.95976902792825</v>
      </c>
    </row>
    <row r="47" spans="1:14">
      <c r="A47" s="144" t="s">
        <v>800</v>
      </c>
      <c r="B47" s="43" t="str">
        <f>VLOOKUP(A47,MATERIALES!A6:D372,3,FALSE)</f>
        <v>Arena de soporte (media)</v>
      </c>
      <c r="C47" s="281"/>
      <c r="D47" s="281"/>
      <c r="E47" s="281"/>
      <c r="F47" s="281"/>
      <c r="G47" s="281"/>
      <c r="H47" s="281"/>
      <c r="I47" s="268"/>
      <c r="J47" s="224" t="str">
        <f>VLOOKUP(A47,MATERIALES!A3:D638,2,FALSE)</f>
        <v>m3</v>
      </c>
      <c r="K47" s="282">
        <v>0.05</v>
      </c>
      <c r="L47" s="267"/>
      <c r="M47" s="402">
        <f>VLOOKUP(A47,MATERIALES!A6:D397,4,FALSE)</f>
        <v>43264.217589700587</v>
      </c>
      <c r="N47" s="272">
        <f>K47*M47</f>
        <v>2163.2108794850296</v>
      </c>
    </row>
    <row r="48" spans="1:14">
      <c r="A48" t="s">
        <v>832</v>
      </c>
      <c r="B48" s="43" t="str">
        <f>VLOOKUP(A48,MATERIALES!A6:D372,3,FALSE)</f>
        <v>Concreto Resistencia  21 (Mpa)</v>
      </c>
      <c r="C48" s="317"/>
      <c r="D48" s="317"/>
      <c r="E48" s="317"/>
      <c r="F48" s="317"/>
      <c r="G48" s="317"/>
      <c r="H48" s="317"/>
      <c r="I48" s="317"/>
      <c r="J48" s="311" t="str">
        <f>VLOOKUP(A48,MATERIALES!A4:D639,2,FALSE)</f>
        <v>m3</v>
      </c>
      <c r="K48" s="44">
        <v>0.01</v>
      </c>
      <c r="L48" s="318"/>
      <c r="M48" s="402">
        <f>VLOOKUP(A48,MATERIALES!A6:D398,4,FALSE)</f>
        <v>419510.03431706002</v>
      </c>
      <c r="N48" s="272">
        <f>K48*M48</f>
        <v>4195.1003431706004</v>
      </c>
    </row>
    <row r="49" spans="1:14" ht="15.75" thickBot="1">
      <c r="B49" s="309"/>
      <c r="C49" s="310"/>
      <c r="D49" s="310"/>
      <c r="E49" s="310"/>
      <c r="F49" s="310"/>
      <c r="G49" s="310"/>
      <c r="H49" s="310"/>
      <c r="I49" s="310"/>
      <c r="J49" s="126"/>
      <c r="K49" s="126"/>
      <c r="L49" s="325"/>
      <c r="M49" s="324"/>
      <c r="N49" s="127"/>
    </row>
    <row r="50" spans="1:14" ht="15.75" thickBot="1">
      <c r="B50" s="827" t="s">
        <v>953</v>
      </c>
      <c r="C50" s="828"/>
      <c r="D50" s="828"/>
      <c r="E50" s="828"/>
      <c r="F50" s="828"/>
      <c r="G50" s="828"/>
      <c r="H50" s="828"/>
      <c r="I50" s="828"/>
      <c r="J50" s="828"/>
      <c r="K50" s="828"/>
      <c r="L50" s="828"/>
      <c r="M50" s="829"/>
      <c r="N50" s="394">
        <f>SUM(N45:N49)</f>
        <v>58039.253425358795</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30" t="s">
        <v>961</v>
      </c>
      <c r="M54" s="803"/>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31">
        <f>VLOOKUP(A55,TRANSPORTE!A5:D117,4,FALSE)</f>
        <v>1150.5174766856412</v>
      </c>
      <c r="M55" s="832"/>
      <c r="N55" s="287">
        <f>K55*L55</f>
        <v>1058.4760785507899</v>
      </c>
    </row>
    <row r="56" spans="1:14">
      <c r="A56" t="s">
        <v>1227</v>
      </c>
      <c r="B56" s="46" t="str">
        <f>VLOOKUP(A56,TRANSPORTE!A6:D117,3,FALSE)</f>
        <v>Transporte de Arena</v>
      </c>
      <c r="C56" s="47"/>
      <c r="D56" s="47"/>
      <c r="E56" s="47"/>
      <c r="F56" s="47"/>
      <c r="G56" s="47"/>
      <c r="H56" s="311" t="s">
        <v>1468</v>
      </c>
      <c r="I56" s="279">
        <v>0.01</v>
      </c>
      <c r="J56" s="286">
        <v>1</v>
      </c>
      <c r="K56" s="279">
        <f>I56*J56</f>
        <v>0.01</v>
      </c>
      <c r="L56" s="831">
        <f>VLOOKUP(A56,TRANSPORTE!A6:D117,4,FALSE)</f>
        <v>1151.5493309248213</v>
      </c>
      <c r="M56" s="832"/>
      <c r="N56" s="287">
        <f>K56*L56</f>
        <v>11.515493309248214</v>
      </c>
    </row>
    <row r="57" spans="1:14">
      <c r="A57" t="s">
        <v>1227</v>
      </c>
      <c r="B57" s="46" t="str">
        <f>VLOOKUP(A57,TRANSPORTE!A6:D117,3,FALSE)</f>
        <v>Transporte de Arena</v>
      </c>
      <c r="C57" s="47"/>
      <c r="D57" s="47"/>
      <c r="E57" s="47"/>
      <c r="F57" s="47"/>
      <c r="G57" s="47"/>
      <c r="H57" s="311" t="s">
        <v>1468</v>
      </c>
      <c r="I57" s="279">
        <v>0.05</v>
      </c>
      <c r="J57" s="286">
        <v>1</v>
      </c>
      <c r="K57" s="279">
        <f>I57*J57</f>
        <v>0.05</v>
      </c>
      <c r="L57" s="831">
        <f>VLOOKUP(A57,TRANSPORTE!A6:D118,4,FALSE)</f>
        <v>1151.5493309248213</v>
      </c>
      <c r="M57" s="832"/>
      <c r="N57" s="287">
        <f>K57*L57</f>
        <v>57.57746654624107</v>
      </c>
    </row>
    <row r="58" spans="1:14">
      <c r="B58" s="46"/>
      <c r="C58" s="47"/>
      <c r="D58" s="47"/>
      <c r="E58" s="47"/>
      <c r="F58" s="47"/>
      <c r="G58" s="47"/>
      <c r="H58" s="311"/>
      <c r="I58" s="279"/>
      <c r="J58" s="286"/>
      <c r="K58" s="279"/>
      <c r="L58" s="831"/>
      <c r="M58" s="832"/>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6"/>
      <c r="M60" s="817"/>
      <c r="N60" s="127"/>
    </row>
    <row r="61" spans="1:14" ht="15.75" thickBot="1">
      <c r="B61" s="833" t="s">
        <v>953</v>
      </c>
      <c r="C61" s="834"/>
      <c r="D61" s="834"/>
      <c r="E61" s="834"/>
      <c r="F61" s="834"/>
      <c r="G61" s="834"/>
      <c r="H61" s="834"/>
      <c r="I61" s="834"/>
      <c r="J61" s="834"/>
      <c r="K61" s="834"/>
      <c r="L61" s="834"/>
      <c r="M61" s="835"/>
      <c r="N61" s="104">
        <f>N55+N56+N57+N58+N59</f>
        <v>1127.5690384062793</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3" t="s">
        <v>963</v>
      </c>
      <c r="C65" s="854"/>
      <c r="D65" s="854"/>
      <c r="E65" s="854"/>
      <c r="F65" s="854"/>
      <c r="G65" s="854"/>
      <c r="H65" s="854"/>
      <c r="I65" s="73" t="s">
        <v>964</v>
      </c>
      <c r="J65" s="75" t="s">
        <v>1410</v>
      </c>
      <c r="K65" s="74" t="s">
        <v>966</v>
      </c>
      <c r="L65" s="855" t="s">
        <v>950</v>
      </c>
      <c r="M65" s="856"/>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SUM(N66:N71)</f>
        <v>12148.204072288159</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N40+N50+N61+N72</f>
        <v>72762.060793085373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14552.412158617075</v>
      </c>
      <c r="M79" s="862"/>
      <c r="N79" s="51"/>
    </row>
    <row r="80" spans="1:15">
      <c r="B80" s="89" t="s">
        <v>973</v>
      </c>
      <c r="C80" s="90"/>
      <c r="D80" s="90"/>
      <c r="E80" s="90"/>
      <c r="F80" s="90"/>
      <c r="G80" s="90"/>
      <c r="H80" s="90"/>
      <c r="I80" s="87"/>
      <c r="J80" s="88"/>
      <c r="K80" s="304">
        <v>0.05</v>
      </c>
      <c r="L80" s="861">
        <f>N74*K80</f>
        <v>3638.1030396542687</v>
      </c>
      <c r="M80" s="862"/>
      <c r="N80" s="51"/>
    </row>
    <row r="81" spans="1:14" ht="15.75" thickBot="1">
      <c r="B81" s="91" t="s">
        <v>974</v>
      </c>
      <c r="C81" s="92"/>
      <c r="D81" s="92"/>
      <c r="E81" s="92"/>
      <c r="F81" s="92"/>
      <c r="G81" s="92"/>
      <c r="H81" s="92"/>
      <c r="I81" s="93"/>
      <c r="J81" s="94"/>
      <c r="K81" s="305">
        <v>0.05</v>
      </c>
      <c r="L81" s="863">
        <f>N74*K81</f>
        <v>3638.1030396542687</v>
      </c>
      <c r="M81" s="864"/>
      <c r="N81" s="51"/>
    </row>
    <row r="82" spans="1:14" ht="15.75" thickBot="1">
      <c r="B82" s="827" t="s">
        <v>953</v>
      </c>
      <c r="C82" s="828"/>
      <c r="D82" s="828"/>
      <c r="E82" s="828"/>
      <c r="F82" s="828"/>
      <c r="G82" s="828"/>
      <c r="H82" s="828"/>
      <c r="I82" s="828"/>
      <c r="J82" s="828"/>
      <c r="K82" s="828"/>
      <c r="L82" s="828"/>
      <c r="M82" s="829"/>
      <c r="N82" s="52">
        <f>L79+L80+L81</f>
        <v>21828.618237925613</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94590.679031010979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98609.09118680234</v>
      </c>
      <c r="L36" s="270"/>
      <c r="M36" s="271">
        <v>35</v>
      </c>
      <c r="N36" s="272">
        <f>K36/M36</f>
        <v>2817.4026053372095</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209874.38248774971</v>
      </c>
      <c r="L37" s="335"/>
      <c r="M37" s="336">
        <v>35</v>
      </c>
      <c r="N37" s="272">
        <f>K37/M37</f>
        <v>5996.4109282214204</v>
      </c>
    </row>
    <row r="38" spans="1:14">
      <c r="A38" s="113"/>
      <c r="B38" s="320"/>
      <c r="C38" s="321"/>
      <c r="D38" s="321"/>
      <c r="E38" s="323"/>
      <c r="F38" s="321"/>
      <c r="G38" s="321"/>
      <c r="H38" s="322"/>
      <c r="I38" s="328"/>
      <c r="J38" s="330"/>
      <c r="K38" s="269"/>
      <c r="L38" s="423"/>
      <c r="M38" s="424"/>
      <c r="N38" s="272"/>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N73*M40</f>
        <v>8.2809726290859995</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8822.0945061877155</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4" t="s">
        <v>442</v>
      </c>
      <c r="B47" s="43" t="str">
        <f>VLOOKUP(A47,MATERIALES!A5:D372,3,FALSE)</f>
        <v>Derechos de explotación y/o disposición de materiales</v>
      </c>
      <c r="C47" s="281"/>
      <c r="D47" s="281"/>
      <c r="E47" s="281"/>
      <c r="F47" s="281"/>
      <c r="G47" s="281"/>
      <c r="H47" s="281"/>
      <c r="I47" s="268"/>
      <c r="J47" s="224" t="str">
        <f>VLOOKUP(A47,MATERIALES!A3:D638,2,FALSE)</f>
        <v>m3</v>
      </c>
      <c r="K47" s="282">
        <v>1.3</v>
      </c>
      <c r="L47" s="267"/>
      <c r="M47" s="402">
        <f>VLOOKUP(A47,MATERIALES!A5:D395,4,FALSE)</f>
        <v>4073.7170062214841</v>
      </c>
      <c r="N47" s="272">
        <f>K47*M47</f>
        <v>5295.8321080879296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7" t="s">
        <v>953</v>
      </c>
      <c r="C51" s="828"/>
      <c r="D51" s="828"/>
      <c r="E51" s="828"/>
      <c r="F51" s="828"/>
      <c r="G51" s="828"/>
      <c r="H51" s="828"/>
      <c r="I51" s="828"/>
      <c r="J51" s="828"/>
      <c r="K51" s="828"/>
      <c r="L51" s="828"/>
      <c r="M51" s="829"/>
      <c r="N51" s="394">
        <f>SUM(N47:N50)</f>
        <v>5295.8321080879296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30" t="s">
        <v>961</v>
      </c>
      <c r="M55" s="803"/>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31">
        <f>VLOOKUP(A56,TRANSPORTE!A5:D117,4,FALSE)</f>
        <v>1151.5493309248213</v>
      </c>
      <c r="M56" s="832"/>
      <c r="N56" s="287">
        <f>K56*L56</f>
        <v>1497.0141302022678</v>
      </c>
    </row>
    <row r="57" spans="1:14">
      <c r="B57" s="46"/>
      <c r="C57" s="47"/>
      <c r="D57" s="47"/>
      <c r="E57" s="47"/>
      <c r="F57" s="47"/>
      <c r="G57" s="47"/>
      <c r="H57" s="311"/>
      <c r="I57" s="279"/>
      <c r="J57" s="286"/>
      <c r="K57" s="279"/>
      <c r="L57" s="831"/>
      <c r="M57" s="832"/>
      <c r="N57" s="287"/>
    </row>
    <row r="58" spans="1:14">
      <c r="B58" s="46"/>
      <c r="C58" s="47"/>
      <c r="D58" s="47"/>
      <c r="E58" s="47"/>
      <c r="F58" s="47"/>
      <c r="G58" s="4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N56+N57+N58+N59+N60</f>
        <v>1497.0141302022678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4"/>
      <c r="C72" s="815"/>
      <c r="D72" s="815"/>
      <c r="E72" s="815"/>
      <c r="F72" s="815"/>
      <c r="G72" s="815"/>
      <c r="H72" s="815"/>
      <c r="I72" s="126"/>
      <c r="J72" s="126"/>
      <c r="K72" s="126"/>
      <c r="L72" s="915"/>
      <c r="M72" s="915"/>
      <c r="N72" s="45"/>
    </row>
    <row r="73" spans="1:15" ht="15.75" thickBot="1">
      <c r="B73" s="833" t="s">
        <v>953</v>
      </c>
      <c r="C73" s="834"/>
      <c r="D73" s="834"/>
      <c r="E73" s="834"/>
      <c r="F73" s="834"/>
      <c r="G73" s="834"/>
      <c r="H73" s="834"/>
      <c r="I73" s="834"/>
      <c r="J73" s="834"/>
      <c r="K73" s="834"/>
      <c r="L73" s="834"/>
      <c r="M73" s="835"/>
      <c r="N73" s="301">
        <f>SUM(N67:N72)</f>
        <v>828.09726290859999</v>
      </c>
    </row>
    <row r="74" spans="1:15" ht="15.75" thickBot="1">
      <c r="B74" s="33"/>
      <c r="C74" s="34"/>
      <c r="D74" s="34"/>
      <c r="E74" s="34"/>
      <c r="F74" s="34"/>
      <c r="G74" s="34"/>
      <c r="H74" s="34"/>
      <c r="I74" s="34"/>
      <c r="J74" s="34"/>
      <c r="K74" s="34"/>
      <c r="L74" s="34"/>
      <c r="M74" s="34"/>
      <c r="N74" s="35"/>
    </row>
    <row r="75" spans="1:15" ht="15.75" thickBot="1">
      <c r="B75" s="827" t="s">
        <v>967</v>
      </c>
      <c r="C75" s="828"/>
      <c r="D75" s="828"/>
      <c r="E75" s="828"/>
      <c r="F75" s="828"/>
      <c r="G75" s="828"/>
      <c r="H75" s="828"/>
      <c r="I75" s="828"/>
      <c r="J75" s="828"/>
      <c r="K75" s="828"/>
      <c r="L75" s="828"/>
      <c r="M75" s="829"/>
      <c r="N75" s="99">
        <f>N42+N51+N62+N73</f>
        <v>16443.038007386513</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8" t="s">
        <v>969</v>
      </c>
      <c r="C79" s="819"/>
      <c r="D79" s="819"/>
      <c r="E79" s="819"/>
      <c r="F79" s="819"/>
      <c r="G79" s="819"/>
      <c r="H79" s="819"/>
      <c r="I79" s="314"/>
      <c r="J79" s="334"/>
      <c r="K79" s="302" t="s">
        <v>970</v>
      </c>
      <c r="L79" s="857" t="s">
        <v>971</v>
      </c>
      <c r="M79" s="858"/>
      <c r="N79" s="303"/>
    </row>
    <row r="80" spans="1:15">
      <c r="B80" s="859" t="s">
        <v>972</v>
      </c>
      <c r="C80" s="860"/>
      <c r="D80" s="860"/>
      <c r="E80" s="860"/>
      <c r="F80" s="860"/>
      <c r="G80" s="860"/>
      <c r="H80" s="860"/>
      <c r="I80" s="87"/>
      <c r="J80" s="88"/>
      <c r="K80" s="304">
        <v>0.2</v>
      </c>
      <c r="L80" s="861">
        <f>N75*K80</f>
        <v>3288.6076014773025</v>
      </c>
      <c r="M80" s="862"/>
      <c r="N80" s="51"/>
    </row>
    <row r="81" spans="1:14">
      <c r="B81" s="89" t="s">
        <v>973</v>
      </c>
      <c r="C81" s="90"/>
      <c r="D81" s="90"/>
      <c r="E81" s="90"/>
      <c r="F81" s="90"/>
      <c r="G81" s="90"/>
      <c r="H81" s="90"/>
      <c r="I81" s="87"/>
      <c r="J81" s="88"/>
      <c r="K81" s="304">
        <v>0.05</v>
      </c>
      <c r="L81" s="861">
        <f>N75*K81</f>
        <v>822.15190036932563</v>
      </c>
      <c r="M81" s="862"/>
      <c r="N81" s="51"/>
    </row>
    <row r="82" spans="1:14" ht="15.75" thickBot="1">
      <c r="B82" s="91" t="s">
        <v>974</v>
      </c>
      <c r="C82" s="92"/>
      <c r="D82" s="92"/>
      <c r="E82" s="92"/>
      <c r="F82" s="92"/>
      <c r="G82" s="92"/>
      <c r="H82" s="92"/>
      <c r="I82" s="93"/>
      <c r="J82" s="94"/>
      <c r="K82" s="305">
        <v>0.05</v>
      </c>
      <c r="L82" s="863">
        <f>N75*K82</f>
        <v>822.15190036932563</v>
      </c>
      <c r="M82" s="864"/>
      <c r="N82" s="51"/>
    </row>
    <row r="83" spans="1:14" ht="15.75" thickBot="1">
      <c r="B83" s="827" t="s">
        <v>953</v>
      </c>
      <c r="C83" s="828"/>
      <c r="D83" s="828"/>
      <c r="E83" s="828"/>
      <c r="F83" s="828"/>
      <c r="G83" s="828"/>
      <c r="H83" s="828"/>
      <c r="I83" s="828"/>
      <c r="J83" s="828"/>
      <c r="K83" s="828"/>
      <c r="L83" s="828"/>
      <c r="M83" s="829"/>
      <c r="N83" s="52">
        <f>L80+L81+L82</f>
        <v>4932.9114022159538</v>
      </c>
    </row>
    <row r="84" spans="1:14" ht="15.75" thickBot="1">
      <c r="B84" s="33"/>
      <c r="C84" s="34"/>
      <c r="D84" s="34"/>
      <c r="E84" s="34"/>
      <c r="F84" s="34"/>
      <c r="G84" s="34"/>
      <c r="H84" s="34"/>
      <c r="I84" s="34"/>
      <c r="J84" s="34"/>
      <c r="K84" s="34"/>
      <c r="L84" s="34"/>
      <c r="M84" s="34"/>
      <c r="N84" s="35"/>
    </row>
    <row r="85" spans="1:14" ht="15.75" thickBot="1">
      <c r="A85" t="s">
        <v>2016</v>
      </c>
      <c r="B85" s="827" t="s">
        <v>975</v>
      </c>
      <c r="C85" s="828"/>
      <c r="D85" s="828"/>
      <c r="E85" s="828"/>
      <c r="F85" s="828"/>
      <c r="G85" s="828"/>
      <c r="H85" s="828"/>
      <c r="I85" s="828"/>
      <c r="J85" s="828"/>
      <c r="K85" s="828"/>
      <c r="L85" s="828"/>
      <c r="M85" s="829"/>
      <c r="N85" s="188">
        <f>N75+N83</f>
        <v>21375.949409602465</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5"/>
      <c r="K115" s="975"/>
      <c r="L115" s="975"/>
      <c r="M115" s="975"/>
      <c r="N115" s="976"/>
    </row>
    <row r="116" spans="2:14" ht="15.75" thickBot="1">
      <c r="B116" s="419" t="s">
        <v>2221</v>
      </c>
      <c r="C116" s="420"/>
      <c r="D116" s="420"/>
      <c r="E116" s="259"/>
      <c r="F116" s="259"/>
      <c r="G116" s="259"/>
      <c r="H116" s="259"/>
      <c r="I116" s="259"/>
      <c r="J116" s="977"/>
      <c r="K116" s="977"/>
      <c r="L116" s="977"/>
      <c r="M116" s="977"/>
      <c r="N116" s="97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98609.09118680234</v>
      </c>
      <c r="L36" s="270"/>
      <c r="M36" s="271">
        <v>2.5</v>
      </c>
      <c r="N36" s="272">
        <f>K36/M36</f>
        <v>39443.636474720937</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143713.77917334702</v>
      </c>
      <c r="L37" s="335"/>
      <c r="M37" s="336">
        <v>100</v>
      </c>
      <c r="N37" s="272">
        <f>K37/M37</f>
        <v>1437.1377917334703</v>
      </c>
    </row>
    <row r="38" spans="1:14">
      <c r="A38" s="113" t="s">
        <v>312</v>
      </c>
      <c r="B38" s="840" t="str">
        <f>VLOOKUP(A38,EQUIPOS!A8:D154,3,FALSE)</f>
        <v>Retroexcavadora sobre oruga, potencia 138 HP, balde de 1,5 m3.</v>
      </c>
      <c r="C38" s="841"/>
      <c r="D38" s="841"/>
      <c r="E38" s="841"/>
      <c r="F38" s="841"/>
      <c r="G38" s="841"/>
      <c r="H38" s="842"/>
      <c r="I38" s="328"/>
      <c r="J38" s="330"/>
      <c r="K38" s="269">
        <f>VLOOKUP(A38,EQUIPOS!A8:D165,4,FALSE)</f>
        <v>209874.38248774971</v>
      </c>
      <c r="L38" s="423"/>
      <c r="M38" s="424">
        <v>16</v>
      </c>
      <c r="N38" s="272">
        <f>K38/M38</f>
        <v>13117.148905484357</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N76*M40</f>
        <v>27.894392469875619</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54025.817564408637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376</v>
      </c>
      <c r="B47" s="43" t="str">
        <f>VLOOKUP(A47,MATERIALES!A5:D372,3,FALSE)</f>
        <v>Anfo</v>
      </c>
      <c r="C47" s="281"/>
      <c r="D47" s="281"/>
      <c r="E47" s="281"/>
      <c r="F47" s="281"/>
      <c r="G47" s="281"/>
      <c r="H47" s="281"/>
      <c r="I47" s="268"/>
      <c r="J47" s="224" t="str">
        <f>VLOOKUP(A47,MATERIALES!A3:D638,2,FALSE)</f>
        <v>kg</v>
      </c>
      <c r="K47" s="282">
        <v>0.3</v>
      </c>
      <c r="L47" s="267"/>
      <c r="M47" s="402">
        <f>VLOOKUP(A47,MATERIALES!A5:D395,4,FALSE)</f>
        <v>4861.6007348972871</v>
      </c>
      <c r="N47" s="272">
        <f>K47*M47</f>
        <v>1458.4802204691862</v>
      </c>
    </row>
    <row r="48" spans="1:14">
      <c r="A48" s="146" t="s">
        <v>424</v>
      </c>
      <c r="B48" s="43" t="str">
        <f>VLOOKUP(A48,MATERIALES!A6:D372,3,FALSE)</f>
        <v>Cordón detonante</v>
      </c>
      <c r="C48" s="425"/>
      <c r="D48" s="425"/>
      <c r="E48" s="425"/>
      <c r="F48" s="425"/>
      <c r="G48" s="425"/>
      <c r="H48" s="425"/>
      <c r="I48" s="425"/>
      <c r="J48" s="311" t="str">
        <f>VLOOKUP(A48,MATERIALES!A4:D639,2,FALSE)</f>
        <v>m</v>
      </c>
      <c r="K48" s="397">
        <v>3</v>
      </c>
      <c r="L48" s="421"/>
      <c r="M48" s="402">
        <f>VLOOKUP(A48,MATERIALES!A6:D396,4,FALSE)</f>
        <v>2894.1297192551533</v>
      </c>
      <c r="N48" s="272">
        <f t="shared" ref="N48:N53" si="0">K48*M48</f>
        <v>8682.3891577654595</v>
      </c>
    </row>
    <row r="49" spans="1:14">
      <c r="A49" s="146" t="s">
        <v>453</v>
      </c>
      <c r="B49" s="43" t="str">
        <f>VLOOKUP(A49,MATERIALES!A6:D372,3,FALSE)</f>
        <v>Explosivos  75% (INDUGEL)</v>
      </c>
      <c r="C49" s="425"/>
      <c r="D49" s="425"/>
      <c r="E49" s="425"/>
      <c r="F49" s="425"/>
      <c r="G49" s="425"/>
      <c r="H49" s="425"/>
      <c r="I49" s="425"/>
      <c r="J49" s="312" t="str">
        <f>VLOOKUP(A49,MATERIALES!A5:D640,2,FALSE)</f>
        <v>lb</v>
      </c>
      <c r="K49" s="397">
        <v>0.25</v>
      </c>
      <c r="L49" s="421"/>
      <c r="M49" s="402">
        <f>VLOOKUP(A49,MATERIALES!A6:D397,4,FALSE)</f>
        <v>9916.8149428924644</v>
      </c>
      <c r="N49" s="272">
        <f t="shared" si="0"/>
        <v>2479.2037357231161</v>
      </c>
    </row>
    <row r="50" spans="1:14">
      <c r="A50" s="146" t="s">
        <v>458</v>
      </c>
      <c r="B50" s="43" t="str">
        <f>VLOOKUP(A50,MATERIALES!A6:D372,3,FALSE)</f>
        <v>Fulminantes</v>
      </c>
      <c r="C50" s="425"/>
      <c r="D50" s="425"/>
      <c r="E50" s="425"/>
      <c r="F50" s="425"/>
      <c r="G50" s="425"/>
      <c r="H50" s="425"/>
      <c r="I50" s="425"/>
      <c r="J50" s="312" t="str">
        <f>VLOOKUP(A50,MATERIALES!A6:D641,2,FALSE)</f>
        <v>u</v>
      </c>
      <c r="K50" s="397">
        <v>1</v>
      </c>
      <c r="L50" s="421"/>
      <c r="M50" s="402">
        <f>VLOOKUP(A50,MATERIALES!A6:D398,4,FALSE)</f>
        <v>1097.8891162371638</v>
      </c>
      <c r="N50" s="272">
        <f t="shared" si="0"/>
        <v>1097.8891162371638</v>
      </c>
    </row>
    <row r="51" spans="1:14">
      <c r="A51" s="146" t="s">
        <v>552</v>
      </c>
      <c r="B51" s="43" t="str">
        <f>VLOOKUP(A51,MATERIALES!A7:D372,3,FALSE)</f>
        <v>Mecha Lenta</v>
      </c>
      <c r="C51" s="425"/>
      <c r="D51" s="425"/>
      <c r="E51" s="425"/>
      <c r="F51" s="425"/>
      <c r="G51" s="425"/>
      <c r="H51" s="425"/>
      <c r="I51" s="425"/>
      <c r="J51" s="312" t="str">
        <f>VLOOKUP(A51,MATERIALES!A6:D642,2,FALSE)</f>
        <v>m</v>
      </c>
      <c r="K51" s="397">
        <v>1</v>
      </c>
      <c r="L51" s="421"/>
      <c r="M51" s="402">
        <f>VLOOKUP(A51,MATERIALES!A7:D399,4,FALSE)</f>
        <v>1020.6675576027455</v>
      </c>
      <c r="N51" s="272">
        <f t="shared" si="0"/>
        <v>1020.6675576027455</v>
      </c>
    </row>
    <row r="52" spans="1:14">
      <c r="A52" s="146" t="s">
        <v>845</v>
      </c>
      <c r="B52" s="43" t="str">
        <f>VLOOKUP(A52,MATERIALES!A8:D372,3,FALSE)</f>
        <v>Escolta y transporte (una tarifa por cada m3 escoltado y transportado)</v>
      </c>
      <c r="C52" s="425"/>
      <c r="D52" s="425"/>
      <c r="E52" s="425"/>
      <c r="F52" s="425"/>
      <c r="G52" s="425"/>
      <c r="H52" s="425"/>
      <c r="I52" s="425"/>
      <c r="J52" s="312" t="str">
        <f>VLOOKUP(A52,MATERIALES!A6:D643,2,FALSE)</f>
        <v>kg</v>
      </c>
      <c r="K52" s="397">
        <v>0.45800000000000002</v>
      </c>
      <c r="L52" s="421"/>
      <c r="M52" s="402">
        <f>VLOOKUP(A52,MATERIALES!A8:D400,4,FALSE)</f>
        <v>9869.8105158976014</v>
      </c>
      <c r="N52" s="272">
        <f t="shared" si="0"/>
        <v>4520.373216281102</v>
      </c>
    </row>
    <row r="53" spans="1:14" ht="15.75" thickBot="1">
      <c r="A53" t="s">
        <v>442</v>
      </c>
      <c r="B53" s="43" t="str">
        <f>VLOOKUP(A53,MATERIALES!A9:D372,3,FALSE)</f>
        <v>Derechos de explotación y/o disposición de materiales</v>
      </c>
      <c r="C53" s="310"/>
      <c r="D53" s="310"/>
      <c r="E53" s="310"/>
      <c r="F53" s="310"/>
      <c r="G53" s="310"/>
      <c r="H53" s="310"/>
      <c r="I53" s="310"/>
      <c r="J53" s="433" t="str">
        <f>VLOOKUP(A53,MATERIALES!A7:D644,2,FALSE)</f>
        <v>m3</v>
      </c>
      <c r="K53" s="126">
        <v>1.3</v>
      </c>
      <c r="L53" s="325"/>
      <c r="M53" s="402">
        <f>VLOOKUP(A53,MATERIALES!A9:D401,4,FALSE)</f>
        <v>4073.7170062214841</v>
      </c>
      <c r="N53" s="272">
        <f t="shared" si="0"/>
        <v>5295.8321080879296</v>
      </c>
    </row>
    <row r="54" spans="1:14" ht="15.75" thickBot="1">
      <c r="B54" s="827" t="s">
        <v>953</v>
      </c>
      <c r="C54" s="828"/>
      <c r="D54" s="828"/>
      <c r="E54" s="828"/>
      <c r="F54" s="828"/>
      <c r="G54" s="828"/>
      <c r="H54" s="828"/>
      <c r="I54" s="828"/>
      <c r="J54" s="828"/>
      <c r="K54" s="828"/>
      <c r="L54" s="828"/>
      <c r="M54" s="829"/>
      <c r="N54" s="394">
        <f>SUM(N47:N53)</f>
        <v>24554.835112166704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1151.5493309248213</v>
      </c>
      <c r="M59" s="832"/>
      <c r="N59" s="287">
        <f>K59*L59</f>
        <v>1497.0141302022678</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2789.439246987562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82867.106053765165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16573.421210753033</v>
      </c>
      <c r="M83" s="862"/>
      <c r="N83" s="51"/>
    </row>
    <row r="84" spans="1:14">
      <c r="B84" s="89" t="s">
        <v>973</v>
      </c>
      <c r="C84" s="90"/>
      <c r="D84" s="90"/>
      <c r="E84" s="90"/>
      <c r="F84" s="90"/>
      <c r="G84" s="90"/>
      <c r="H84" s="90"/>
      <c r="I84" s="87"/>
      <c r="J84" s="88"/>
      <c r="K84" s="304">
        <v>0.05</v>
      </c>
      <c r="L84" s="861">
        <f>N78*K84</f>
        <v>4143.3553026882582</v>
      </c>
      <c r="M84" s="862"/>
      <c r="N84" s="51"/>
    </row>
    <row r="85" spans="1:14" ht="15.75" thickBot="1">
      <c r="B85" s="91" t="s">
        <v>974</v>
      </c>
      <c r="C85" s="92"/>
      <c r="D85" s="92"/>
      <c r="E85" s="92"/>
      <c r="F85" s="92"/>
      <c r="G85" s="92"/>
      <c r="H85" s="92"/>
      <c r="I85" s="93"/>
      <c r="J85" s="94"/>
      <c r="K85" s="305">
        <v>0.05</v>
      </c>
      <c r="L85" s="863">
        <f>N78*K85</f>
        <v>4143.3553026882582</v>
      </c>
      <c r="M85" s="864"/>
      <c r="N85" s="51"/>
    </row>
    <row r="86" spans="1:14" ht="15.75" thickBot="1">
      <c r="B86" s="827" t="s">
        <v>953</v>
      </c>
      <c r="C86" s="828"/>
      <c r="D86" s="828"/>
      <c r="E86" s="828"/>
      <c r="F86" s="828"/>
      <c r="G86" s="828"/>
      <c r="H86" s="828"/>
      <c r="I86" s="828"/>
      <c r="J86" s="828"/>
      <c r="K86" s="828"/>
      <c r="L86" s="828"/>
      <c r="M86" s="829"/>
      <c r="N86" s="52">
        <f>L83+L84+L85</f>
        <v>24860.131816129549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107727.23786989471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98609.09118680234</v>
      </c>
      <c r="L36" s="270"/>
      <c r="M36" s="336">
        <v>2.5</v>
      </c>
      <c r="N36" s="272">
        <f>K36/M36</f>
        <v>39443.636474720937</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143713.77917334702</v>
      </c>
      <c r="L37" s="335"/>
      <c r="M37" s="336">
        <v>100</v>
      </c>
      <c r="N37" s="272">
        <f>K37/M37</f>
        <v>1437.1377917334703</v>
      </c>
    </row>
    <row r="38" spans="1:14">
      <c r="A38" s="113" t="s">
        <v>261</v>
      </c>
      <c r="B38" s="840" t="str">
        <f>VLOOKUP(A38,EQUIPOS!A8:D154,3,FALSE)</f>
        <v xml:space="preserve">Motobomba 3 PULGADAS (incluye operario)
</v>
      </c>
      <c r="C38" s="841"/>
      <c r="D38" s="841"/>
      <c r="E38" s="841"/>
      <c r="F38" s="841"/>
      <c r="G38" s="841"/>
      <c r="H38" s="842"/>
      <c r="I38" s="328"/>
      <c r="J38" s="330"/>
      <c r="K38" s="269">
        <f>VLOOKUP(A38,EQUIPOS!A8:D165,4,FALSE)</f>
        <v>15814.744711361485</v>
      </c>
      <c r="L38" s="423"/>
      <c r="M38" s="424">
        <v>8</v>
      </c>
      <c r="N38" s="272">
        <f>K38/M38</f>
        <v>1976.8430889201857</v>
      </c>
    </row>
    <row r="39" spans="1:14">
      <c r="A39" t="s">
        <v>312</v>
      </c>
      <c r="B39" s="840" t="str">
        <f>VLOOKUP(A39,EQUIPOS!A9:D154,3,FALSE)</f>
        <v>Retroexcavadora sobre oruga, potencia 138 HP, balde de 1,5 m3.</v>
      </c>
      <c r="C39" s="841"/>
      <c r="D39" s="841"/>
      <c r="E39" s="841"/>
      <c r="F39" s="841"/>
      <c r="G39" s="841"/>
      <c r="H39" s="842"/>
      <c r="I39" s="36"/>
      <c r="J39" s="37"/>
      <c r="K39" s="269">
        <f>VLOOKUP(A39,EQUIPOS!A9:D166,4,FALSE)</f>
        <v>209874.38248774971</v>
      </c>
      <c r="L39" s="276"/>
      <c r="M39" s="336">
        <v>8</v>
      </c>
      <c r="N39" s="272">
        <f>K39/M39</f>
        <v>26234.297810968714</v>
      </c>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N78*M41</f>
        <v>241.11460680720396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69333.029773150498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376</v>
      </c>
      <c r="B48" s="43" t="str">
        <f>VLOOKUP(A48,MATERIALES!A5:D372,3,FALSE)</f>
        <v>Anfo</v>
      </c>
      <c r="C48" s="281"/>
      <c r="D48" s="281"/>
      <c r="E48" s="281"/>
      <c r="F48" s="281"/>
      <c r="G48" s="281"/>
      <c r="H48" s="281"/>
      <c r="I48" s="268"/>
      <c r="J48" s="224" t="str">
        <f>VLOOKUP(A48,MATERIALES!A4:D639,2,FALSE)</f>
        <v>kg</v>
      </c>
      <c r="K48" s="282">
        <v>0.3</v>
      </c>
      <c r="L48" s="267"/>
      <c r="M48" s="402">
        <f>VLOOKUP(A48,MATERIALES!A5:D395,4,FALSE)</f>
        <v>4861.6007348972871</v>
      </c>
      <c r="N48" s="272">
        <f>K48*M48</f>
        <v>1458.4802204691862</v>
      </c>
    </row>
    <row r="49" spans="1:14">
      <c r="A49" s="146" t="s">
        <v>424</v>
      </c>
      <c r="B49" s="43" t="str">
        <f>VLOOKUP(A49,MATERIALES!A6:D372,3,FALSE)</f>
        <v>Cordón detonante</v>
      </c>
      <c r="C49" s="425"/>
      <c r="D49" s="425"/>
      <c r="E49" s="425"/>
      <c r="F49" s="425"/>
      <c r="G49" s="425"/>
      <c r="H49" s="425"/>
      <c r="I49" s="425"/>
      <c r="J49" s="311" t="str">
        <f>VLOOKUP(A49,MATERIALES!A5:D640,2,FALSE)</f>
        <v>m</v>
      </c>
      <c r="K49" s="397">
        <v>3</v>
      </c>
      <c r="L49" s="421"/>
      <c r="M49" s="402">
        <f>VLOOKUP(A49,MATERIALES!A6:D396,4,FALSE)</f>
        <v>2894.1297192551533</v>
      </c>
      <c r="N49" s="272">
        <f t="shared" ref="N49:N54" si="0">K49*M49</f>
        <v>8682.3891577654595</v>
      </c>
    </row>
    <row r="50" spans="1:14">
      <c r="A50" s="146" t="s">
        <v>453</v>
      </c>
      <c r="B50" s="43" t="str">
        <f>VLOOKUP(A50,MATERIALES!A6:D372,3,FALSE)</f>
        <v>Explosivos  75% (INDUGEL)</v>
      </c>
      <c r="C50" s="425"/>
      <c r="D50" s="425"/>
      <c r="E50" s="425"/>
      <c r="F50" s="425"/>
      <c r="G50" s="425"/>
      <c r="H50" s="425"/>
      <c r="I50" s="425"/>
      <c r="J50" s="312" t="str">
        <f>VLOOKUP(A50,MATERIALES!A6:D641,2,FALSE)</f>
        <v>lb</v>
      </c>
      <c r="K50" s="397">
        <v>0.25</v>
      </c>
      <c r="L50" s="421"/>
      <c r="M50" s="402">
        <f>VLOOKUP(A50,MATERIALES!A6:D397,4,FALSE)</f>
        <v>9916.8149428924644</v>
      </c>
      <c r="N50" s="272">
        <f t="shared" si="0"/>
        <v>2479.2037357231161</v>
      </c>
    </row>
    <row r="51" spans="1:14">
      <c r="A51" s="146" t="s">
        <v>458</v>
      </c>
      <c r="B51" s="43" t="str">
        <f>VLOOKUP(A51,MATERIALES!A6:D372,3,FALSE)</f>
        <v>Fulminantes</v>
      </c>
      <c r="C51" s="425"/>
      <c r="D51" s="425"/>
      <c r="E51" s="425"/>
      <c r="F51" s="425"/>
      <c r="G51" s="425"/>
      <c r="H51" s="425"/>
      <c r="I51" s="425"/>
      <c r="J51" s="312" t="str">
        <f>VLOOKUP(A51,MATERIALES!A6:D642,2,FALSE)</f>
        <v>u</v>
      </c>
      <c r="K51" s="397">
        <v>1</v>
      </c>
      <c r="L51" s="421"/>
      <c r="M51" s="402">
        <f>VLOOKUP(A51,MATERIALES!A6:D398,4,FALSE)</f>
        <v>1097.8891162371638</v>
      </c>
      <c r="N51" s="272">
        <f t="shared" si="0"/>
        <v>1097.8891162371638</v>
      </c>
    </row>
    <row r="52" spans="1:14">
      <c r="A52" s="146" t="s">
        <v>552</v>
      </c>
      <c r="B52" s="43" t="str">
        <f>VLOOKUP(A52,MATERIALES!A7:D372,3,FALSE)</f>
        <v>Mecha Lenta</v>
      </c>
      <c r="C52" s="425"/>
      <c r="D52" s="425"/>
      <c r="E52" s="425"/>
      <c r="F52" s="425"/>
      <c r="G52" s="425"/>
      <c r="H52" s="425"/>
      <c r="I52" s="425"/>
      <c r="J52" s="312" t="str">
        <f>VLOOKUP(A52,MATERIALES!A6:D643,2,FALSE)</f>
        <v>m</v>
      </c>
      <c r="K52" s="397">
        <v>1</v>
      </c>
      <c r="L52" s="421"/>
      <c r="M52" s="402">
        <f>VLOOKUP(A52,MATERIALES!A7:D399,4,FALSE)</f>
        <v>1020.6675576027455</v>
      </c>
      <c r="N52" s="272">
        <f t="shared" si="0"/>
        <v>1020.6675576027455</v>
      </c>
    </row>
    <row r="53" spans="1:14">
      <c r="A53" s="205" t="s">
        <v>845</v>
      </c>
      <c r="B53" s="43" t="str">
        <f>VLOOKUP(A53,MATERIALES!A7:D372,3,FALSE)</f>
        <v>Escolta y transporte (una tarifa por cada m3 escoltado y transportado)</v>
      </c>
      <c r="C53" s="425"/>
      <c r="D53" s="425"/>
      <c r="E53" s="425"/>
      <c r="F53" s="425"/>
      <c r="G53" s="425"/>
      <c r="H53" s="425"/>
      <c r="I53" s="425"/>
      <c r="J53" s="312" t="str">
        <f>VLOOKUP(A53,MATERIALES!A6:D643,2,FALSE)</f>
        <v>kg</v>
      </c>
      <c r="K53" s="397">
        <v>0.45800000000000002</v>
      </c>
      <c r="L53" s="421"/>
      <c r="M53" s="402">
        <f>VLOOKUP(A53,MATERIALES!A7:D399,4,FALSE)</f>
        <v>9869.8105158976014</v>
      </c>
      <c r="N53" s="272">
        <f>K53*M53</f>
        <v>4520.373216281102</v>
      </c>
    </row>
    <row r="54" spans="1:14">
      <c r="A54" s="146" t="s">
        <v>442</v>
      </c>
      <c r="B54" s="43" t="str">
        <f>VLOOKUP(A54,MATERIALES!A8:D372,3,FALSE)</f>
        <v>Derechos de explotación y/o disposición de materiales</v>
      </c>
      <c r="C54" s="425"/>
      <c r="D54" s="425"/>
      <c r="E54" s="425"/>
      <c r="F54" s="425"/>
      <c r="G54" s="425"/>
      <c r="H54" s="425"/>
      <c r="I54" s="425"/>
      <c r="J54" s="312" t="str">
        <f>VLOOKUP(A54,MATERIALES!A7:D644,2,FALSE)</f>
        <v>m3</v>
      </c>
      <c r="K54" s="397">
        <v>1.3</v>
      </c>
      <c r="L54" s="421"/>
      <c r="M54" s="402">
        <f>VLOOKUP(A54,MATERIALES!A8:D400,4,FALSE)</f>
        <v>4073.7170062214841</v>
      </c>
      <c r="N54" s="272">
        <f t="shared" si="0"/>
        <v>5295.8321080879296</v>
      </c>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24554.835112166704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31">
        <f>VLOOKUP(A61,TRANSPORTE!A5:D117,4,FALSE)</f>
        <v>1151.5493309248213</v>
      </c>
      <c r="M61" s="832"/>
      <c r="N61" s="287">
        <f>K61*L61</f>
        <v>1497.0141302022678</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1497.0141302022678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24111.460680720396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119496.33969623987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23899.267939247977</v>
      </c>
      <c r="M85" s="862"/>
      <c r="N85" s="51"/>
    </row>
    <row r="86" spans="1:14">
      <c r="B86" s="89" t="s">
        <v>973</v>
      </c>
      <c r="C86" s="90"/>
      <c r="D86" s="90"/>
      <c r="E86" s="90"/>
      <c r="F86" s="90"/>
      <c r="G86" s="90"/>
      <c r="H86" s="90"/>
      <c r="I86" s="87"/>
      <c r="J86" s="88"/>
      <c r="K86" s="304">
        <v>0.05</v>
      </c>
      <c r="L86" s="861">
        <f>N80*K86</f>
        <v>5974.8169848119942</v>
      </c>
      <c r="M86" s="862"/>
      <c r="N86" s="51"/>
    </row>
    <row r="87" spans="1:14" ht="15.75" thickBot="1">
      <c r="B87" s="91" t="s">
        <v>974</v>
      </c>
      <c r="C87" s="92"/>
      <c r="D87" s="92"/>
      <c r="E87" s="92"/>
      <c r="F87" s="92"/>
      <c r="G87" s="92"/>
      <c r="H87" s="92"/>
      <c r="I87" s="93"/>
      <c r="J87" s="94"/>
      <c r="K87" s="305">
        <v>0.05</v>
      </c>
      <c r="L87" s="863">
        <f>N80*K87</f>
        <v>5974.8169848119942</v>
      </c>
      <c r="M87" s="864"/>
      <c r="N87" s="51"/>
    </row>
    <row r="88" spans="1:14" ht="15.75" thickBot="1">
      <c r="B88" s="827" t="s">
        <v>953</v>
      </c>
      <c r="C88" s="828"/>
      <c r="D88" s="828"/>
      <c r="E88" s="828"/>
      <c r="F88" s="828"/>
      <c r="G88" s="828"/>
      <c r="H88" s="828"/>
      <c r="I88" s="828"/>
      <c r="J88" s="828"/>
      <c r="K88" s="828"/>
      <c r="L88" s="828"/>
      <c r="M88" s="829"/>
      <c r="N88" s="52">
        <f>L85+L86+L87</f>
        <v>35848.901908871965</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155345.24160511183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2.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143713.77917334702</v>
      </c>
      <c r="L36" s="270"/>
      <c r="M36" s="336">
        <v>100</v>
      </c>
      <c r="N36" s="272">
        <f>K36/M36</f>
        <v>1437.1377917334703</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209874.38248774971</v>
      </c>
      <c r="L37" s="335"/>
      <c r="M37" s="336">
        <v>35</v>
      </c>
      <c r="N37" s="272">
        <f>K37/M37</f>
        <v>5996.4109282214204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8.2809726290859995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7441.8296925839768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442</v>
      </c>
      <c r="B48" s="43" t="str">
        <f>VLOOKUP(A48,MATERIALES!A5:D372,3,FALSE)</f>
        <v>Derechos de explotación y/o disposición de materiales</v>
      </c>
      <c r="C48" s="281"/>
      <c r="D48" s="281"/>
      <c r="E48" s="281"/>
      <c r="F48" s="281"/>
      <c r="G48" s="281"/>
      <c r="H48" s="281"/>
      <c r="I48" s="268"/>
      <c r="J48" s="224" t="str">
        <f>VLOOKUP(A48,MATERIALES!A4:D639,2,FALSE)</f>
        <v>m3</v>
      </c>
      <c r="K48" s="282">
        <v>1.3</v>
      </c>
      <c r="L48" s="267"/>
      <c r="M48" s="402">
        <f>VLOOKUP(A48,MATERIALES!A5:D395,4,FALSE)</f>
        <v>4073.7170062214841</v>
      </c>
      <c r="N48" s="272">
        <f>K48*M48</f>
        <v>5295.8321080879296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7" t="s">
        <v>953</v>
      </c>
      <c r="C55" s="828"/>
      <c r="D55" s="828"/>
      <c r="E55" s="828"/>
      <c r="F55" s="828"/>
      <c r="G55" s="828"/>
      <c r="H55" s="828"/>
      <c r="I55" s="828"/>
      <c r="J55" s="828"/>
      <c r="K55" s="828"/>
      <c r="L55" s="828"/>
      <c r="M55" s="829"/>
      <c r="N55" s="394">
        <f>SUM(N48:N54)</f>
        <v>5295.8321080879296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31">
        <f>VLOOKUP(A60,TRANSPORTE!A5:D117,4,FALSE)</f>
        <v>1151.5493309248213</v>
      </c>
      <c r="M60" s="832"/>
      <c r="N60" s="287">
        <f>K60*L60</f>
        <v>1497.0141302022678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1497.0141302022678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828.09726290859999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15062.773193782774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3012.5546387565551</v>
      </c>
      <c r="M84" s="862"/>
      <c r="N84" s="51"/>
    </row>
    <row r="85" spans="1:14">
      <c r="B85" s="89" t="s">
        <v>973</v>
      </c>
      <c r="C85" s="90"/>
      <c r="D85" s="90"/>
      <c r="E85" s="90"/>
      <c r="F85" s="90"/>
      <c r="G85" s="90"/>
      <c r="H85" s="90"/>
      <c r="I85" s="87"/>
      <c r="J85" s="88"/>
      <c r="K85" s="304">
        <v>0.05</v>
      </c>
      <c r="L85" s="861">
        <f>N79*K85</f>
        <v>753.13865968913876</v>
      </c>
      <c r="M85" s="862"/>
      <c r="N85" s="51"/>
    </row>
    <row r="86" spans="1:14" ht="15.75" thickBot="1">
      <c r="B86" s="91" t="s">
        <v>974</v>
      </c>
      <c r="C86" s="92"/>
      <c r="D86" s="92"/>
      <c r="E86" s="92"/>
      <c r="F86" s="92"/>
      <c r="G86" s="92"/>
      <c r="H86" s="92"/>
      <c r="I86" s="93"/>
      <c r="J86" s="94"/>
      <c r="K86" s="305">
        <v>0.05</v>
      </c>
      <c r="L86" s="863">
        <f>N79*K86</f>
        <v>753.13865968913876</v>
      </c>
      <c r="M86" s="864"/>
      <c r="N86" s="51"/>
    </row>
    <row r="87" spans="1:14" ht="15.75" thickBot="1">
      <c r="B87" s="827" t="s">
        <v>953</v>
      </c>
      <c r="C87" s="828"/>
      <c r="D87" s="828"/>
      <c r="E87" s="828"/>
      <c r="F87" s="828"/>
      <c r="G87" s="828"/>
      <c r="H87" s="828"/>
      <c r="I87" s="828"/>
      <c r="J87" s="828"/>
      <c r="K87" s="828"/>
      <c r="L87" s="828"/>
      <c r="M87" s="829"/>
      <c r="N87" s="52">
        <f>L84+L85+L86</f>
        <v>4518.8319581348323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19581.605151917607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7.75" customHeight="1" thickBot="1">
      <c r="B29" s="71" t="s">
        <v>943</v>
      </c>
      <c r="C29" s="836" t="s">
        <v>944</v>
      </c>
      <c r="D29" s="837"/>
      <c r="E29" s="837"/>
      <c r="F29" s="837"/>
      <c r="G29" s="837"/>
      <c r="H29" s="837"/>
      <c r="I29" s="837"/>
      <c r="J29" s="72"/>
      <c r="K29" s="342" t="s">
        <v>2215</v>
      </c>
      <c r="L29" s="838" t="s">
        <v>945</v>
      </c>
      <c r="M29" s="83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8" t="s">
        <v>944</v>
      </c>
      <c r="C34" s="809"/>
      <c r="D34" s="809"/>
      <c r="E34" s="809"/>
      <c r="F34" s="809"/>
      <c r="G34" s="809"/>
      <c r="H34" s="810"/>
      <c r="I34" s="811" t="s">
        <v>948</v>
      </c>
      <c r="J34" s="812"/>
      <c r="K34" s="69" t="s">
        <v>949</v>
      </c>
      <c r="L34" s="813" t="s">
        <v>950</v>
      </c>
      <c r="M34" s="810"/>
      <c r="N34" s="70" t="s">
        <v>951</v>
      </c>
    </row>
    <row r="35" spans="1:14">
      <c r="A35" s="113" t="s">
        <v>263</v>
      </c>
      <c r="B35" s="840" t="str">
        <f>VLOOKUP(A35,EQUIPOS!A6:D154,3,FALSE)</f>
        <v xml:space="preserve">Motobomba 4 pulgadas
</v>
      </c>
      <c r="C35" s="841"/>
      <c r="D35" s="841"/>
      <c r="E35" s="841"/>
      <c r="F35" s="841"/>
      <c r="G35" s="841"/>
      <c r="H35" s="842"/>
      <c r="I35" s="267"/>
      <c r="J35" s="268"/>
      <c r="K35" s="269">
        <f>VLOOKUP(A35,EQUIPOS!A6:D163,4,FALSE)</f>
        <v>10916.48381707268</v>
      </c>
      <c r="L35" s="270"/>
      <c r="M35" s="336">
        <v>21</v>
      </c>
      <c r="N35" s="272">
        <f>K35/M35</f>
        <v>519.83256271774667</v>
      </c>
    </row>
    <row r="36" spans="1:14">
      <c r="A36" s="113" t="s">
        <v>129</v>
      </c>
      <c r="B36" s="840" t="str">
        <f>VLOOKUP(A36,EQUIPOS!A7:D154,3,FALSE)</f>
        <v xml:space="preserve">Buldozer, Potencia al volante de 140 HP, motor de 2200 RPM, longitud de hoja 4,80m. </v>
      </c>
      <c r="C36" s="841"/>
      <c r="D36" s="841"/>
      <c r="E36" s="841"/>
      <c r="F36" s="841"/>
      <c r="G36" s="841"/>
      <c r="H36" s="842"/>
      <c r="I36" s="421"/>
      <c r="J36" s="422"/>
      <c r="K36" s="269">
        <f>VLOOKUP(A36,EQUIPOS!A7:D164,4,FALSE)</f>
        <v>143713.77917334702</v>
      </c>
      <c r="L36" s="335"/>
      <c r="M36" s="336">
        <v>100</v>
      </c>
      <c r="N36" s="272">
        <f>K36/M36</f>
        <v>1437.1377917334703</v>
      </c>
    </row>
    <row r="37" spans="1:14">
      <c r="A37" s="113" t="s">
        <v>312</v>
      </c>
      <c r="B37" s="840" t="str">
        <f>VLOOKUP(A37,EQUIPOS!A8:D154,3,FALSE)</f>
        <v>Retroexcavadora sobre oruga, potencia 138 HP, balde de 1,5 m3.</v>
      </c>
      <c r="C37" s="841"/>
      <c r="D37" s="841"/>
      <c r="E37" s="841"/>
      <c r="F37" s="841"/>
      <c r="G37" s="841"/>
      <c r="H37" s="842"/>
      <c r="I37" s="328"/>
      <c r="J37" s="330"/>
      <c r="K37" s="269">
        <f>VLOOKUP(A37,EQUIPOS!A8:D165,4,FALSE)</f>
        <v>209874.38248774971</v>
      </c>
      <c r="L37" s="423"/>
      <c r="M37" s="424">
        <v>21</v>
      </c>
      <c r="N37" s="272">
        <f>K37/M37</f>
        <v>9994.0182137023676</v>
      </c>
    </row>
    <row r="38" spans="1:14">
      <c r="B38" s="840"/>
      <c r="C38" s="841"/>
      <c r="D38" s="841"/>
      <c r="E38" s="841"/>
      <c r="F38" s="841"/>
      <c r="G38" s="841"/>
      <c r="H38" s="842"/>
      <c r="I38" s="36"/>
      <c r="J38" s="37"/>
      <c r="K38" s="269"/>
      <c r="L38" s="276"/>
      <c r="M38" s="336"/>
      <c r="N38" s="272"/>
    </row>
    <row r="39" spans="1:14">
      <c r="B39" s="320"/>
      <c r="C39" s="321"/>
      <c r="D39" s="321"/>
      <c r="E39" s="321"/>
      <c r="F39" s="323"/>
      <c r="G39" s="323"/>
      <c r="H39" s="125"/>
      <c r="I39" s="36"/>
      <c r="J39" s="37"/>
      <c r="K39" s="269"/>
      <c r="L39" s="276"/>
      <c r="M39" s="277"/>
      <c r="N39" s="273"/>
    </row>
    <row r="40" spans="1:14">
      <c r="B40" s="847" t="s">
        <v>952</v>
      </c>
      <c r="C40" s="848"/>
      <c r="D40" s="848"/>
      <c r="E40" s="38"/>
      <c r="F40" s="39"/>
      <c r="G40" s="39"/>
      <c r="H40" s="40"/>
      <c r="I40" s="36"/>
      <c r="J40" s="37"/>
      <c r="K40" s="279"/>
      <c r="L40" s="276"/>
      <c r="M40" s="401">
        <v>0.01</v>
      </c>
      <c r="N40" s="344">
        <f>N76*M40</f>
        <v>13.801621048476665</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SUM(N35:N41)</f>
        <v>11964.790189202062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442</v>
      </c>
      <c r="B47" s="43" t="str">
        <f>VLOOKUP(A47,MATERIALES!A5:D372,3,FALSE)</f>
        <v>Derechos de explotación y/o disposición de materiales</v>
      </c>
      <c r="C47" s="281"/>
      <c r="D47" s="281"/>
      <c r="E47" s="281"/>
      <c r="F47" s="281"/>
      <c r="G47" s="281"/>
      <c r="H47" s="281"/>
      <c r="I47" s="268"/>
      <c r="J47" s="224" t="str">
        <f>VLOOKUP(A47,MATERIALES!A4:D639,2,FALSE)</f>
        <v>m3</v>
      </c>
      <c r="K47" s="282">
        <v>1.3</v>
      </c>
      <c r="L47" s="267"/>
      <c r="M47" s="402">
        <f>VLOOKUP(A47,MATERIALES!A5:D395,4,FALSE)</f>
        <v>4073.7170062214841</v>
      </c>
      <c r="N47" s="272">
        <f>K47*M47</f>
        <v>5295.8321080879296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5295.8321080879296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1151.5493309248213</v>
      </c>
      <c r="M59" s="832"/>
      <c r="N59" s="287">
        <f>K59*L59</f>
        <v>1497.0141302022678</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1497.0141302022678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1380.1621048476666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20137.798532339926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4027.5597064679855</v>
      </c>
      <c r="M83" s="862"/>
      <c r="N83" s="51"/>
    </row>
    <row r="84" spans="1:14">
      <c r="B84" s="89" t="s">
        <v>973</v>
      </c>
      <c r="C84" s="90"/>
      <c r="D84" s="90"/>
      <c r="E84" s="90"/>
      <c r="F84" s="90"/>
      <c r="G84" s="90"/>
      <c r="H84" s="90"/>
      <c r="I84" s="87"/>
      <c r="J84" s="88"/>
      <c r="K84" s="304">
        <v>0.05</v>
      </c>
      <c r="L84" s="861">
        <f>N78*K84</f>
        <v>1006.8899266169964</v>
      </c>
      <c r="M84" s="862"/>
      <c r="N84" s="51"/>
    </row>
    <row r="85" spans="1:14" ht="15.75" thickBot="1">
      <c r="B85" s="91" t="s">
        <v>974</v>
      </c>
      <c r="C85" s="92"/>
      <c r="D85" s="92"/>
      <c r="E85" s="92"/>
      <c r="F85" s="92"/>
      <c r="G85" s="92"/>
      <c r="H85" s="92"/>
      <c r="I85" s="93"/>
      <c r="J85" s="94"/>
      <c r="K85" s="305">
        <v>0.05</v>
      </c>
      <c r="L85" s="863">
        <f>N78*K85</f>
        <v>1006.8899266169964</v>
      </c>
      <c r="M85" s="864"/>
      <c r="N85" s="51"/>
    </row>
    <row r="86" spans="1:14" ht="15.75" thickBot="1">
      <c r="B86" s="827" t="s">
        <v>953</v>
      </c>
      <c r="C86" s="828"/>
      <c r="D86" s="828"/>
      <c r="E86" s="828"/>
      <c r="F86" s="828"/>
      <c r="G86" s="828"/>
      <c r="H86" s="828"/>
      <c r="I86" s="828"/>
      <c r="J86" s="828"/>
      <c r="K86" s="828"/>
      <c r="L86" s="828"/>
      <c r="M86" s="829"/>
      <c r="N86" s="52">
        <f>L83+L84+L85</f>
        <v>6041.339559701978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26179.138092041903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336">
        <v>2.5</v>
      </c>
      <c r="N36" s="272">
        <f>K36/M36</f>
        <v>5151.4058696434031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5620.8345821434032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550</v>
      </c>
      <c r="B48" s="43" t="str">
        <f>VLOOKUP(A48,MATERIALES!A5:D372,3,FALSE)</f>
        <v>Material seleccionado para Relleno</v>
      </c>
      <c r="C48" s="281"/>
      <c r="D48" s="281"/>
      <c r="E48" s="281"/>
      <c r="F48" s="281"/>
      <c r="G48" s="281"/>
      <c r="H48" s="281"/>
      <c r="I48" s="268"/>
      <c r="J48" s="224" t="str">
        <f>VLOOKUP(A48,MATERIALES!A4:D639,2,FALSE)</f>
        <v>m3</v>
      </c>
      <c r="K48" s="282">
        <v>1.3</v>
      </c>
      <c r="L48" s="267"/>
      <c r="M48" s="402">
        <f>VLOOKUP(A48,MATERIALES!A5:D395,4,FALSE)</f>
        <v>21986.864932562228</v>
      </c>
      <c r="N48" s="272">
        <f>K48*M48</f>
        <v>28582.924412330896</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72.744946539669343</v>
      </c>
      <c r="N49" s="272">
        <f>K49*M49</f>
        <v>2182.3483961900802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30765.272808520975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1151.5493309248213</v>
      </c>
      <c r="M60" s="832"/>
      <c r="N60" s="287">
        <f>K60*L60</f>
        <v>1497.0141302022678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1497.0141302022678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47271.695770866645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9454.339154173329</v>
      </c>
      <c r="M84" s="862"/>
      <c r="N84" s="51"/>
    </row>
    <row r="85" spans="1:14">
      <c r="B85" s="89" t="s">
        <v>973</v>
      </c>
      <c r="C85" s="90"/>
      <c r="D85" s="90"/>
      <c r="E85" s="90"/>
      <c r="F85" s="90"/>
      <c r="G85" s="90"/>
      <c r="H85" s="90"/>
      <c r="I85" s="87"/>
      <c r="J85" s="88"/>
      <c r="K85" s="304">
        <v>0.05</v>
      </c>
      <c r="L85" s="861">
        <f>N79*K85</f>
        <v>2363.5847885433323</v>
      </c>
      <c r="M85" s="862"/>
      <c r="N85" s="51"/>
    </row>
    <row r="86" spans="1:14" ht="15.75" thickBot="1">
      <c r="B86" s="91" t="s">
        <v>974</v>
      </c>
      <c r="C86" s="92"/>
      <c r="D86" s="92"/>
      <c r="E86" s="92"/>
      <c r="F86" s="92"/>
      <c r="G86" s="92"/>
      <c r="H86" s="92"/>
      <c r="I86" s="93"/>
      <c r="J86" s="94"/>
      <c r="K86" s="305">
        <v>0.05</v>
      </c>
      <c r="L86" s="863">
        <f>N79*K86</f>
        <v>2363.5847885433323</v>
      </c>
      <c r="M86" s="864"/>
      <c r="N86" s="51"/>
    </row>
    <row r="87" spans="1:14" ht="15.75" thickBot="1">
      <c r="B87" s="827" t="s">
        <v>953</v>
      </c>
      <c r="C87" s="828"/>
      <c r="D87" s="828"/>
      <c r="E87" s="828"/>
      <c r="F87" s="828"/>
      <c r="G87" s="828"/>
      <c r="H87" s="828"/>
      <c r="I87" s="828"/>
      <c r="J87" s="828"/>
      <c r="K87" s="828"/>
      <c r="L87" s="828"/>
      <c r="M87" s="829"/>
      <c r="N87" s="52">
        <f>L84+L85+L86</f>
        <v>14181.508731259994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61453.204502126639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336">
        <v>2.5</v>
      </c>
      <c r="N36" s="272">
        <f>K36/M36</f>
        <v>5151.4058696434031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5620.8345821434032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540</v>
      </c>
      <c r="B48" s="43" t="str">
        <f>VLOOKUP(A48,MATERIALES!A5:D372,3,FALSE)</f>
        <v>Material de Recebo Para Relleno</v>
      </c>
      <c r="C48" s="281"/>
      <c r="D48" s="281"/>
      <c r="E48" s="281"/>
      <c r="F48" s="281"/>
      <c r="G48" s="281"/>
      <c r="H48" s="281"/>
      <c r="I48" s="268"/>
      <c r="J48" s="224" t="str">
        <f>VLOOKUP(A48,MATERIALES!A4:D639,2,FALSE)</f>
        <v>m3</v>
      </c>
      <c r="K48" s="282">
        <v>1.3</v>
      </c>
      <c r="L48" s="267"/>
      <c r="M48" s="402">
        <f>VLOOKUP(A48,MATERIALES!A5:D395,4,FALSE)</f>
        <v>20130.205437062039</v>
      </c>
      <c r="N48" s="272">
        <f>K48*M48</f>
        <v>26169.267068180652</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72.744946539669343</v>
      </c>
      <c r="N49" s="272">
        <f>K49*M49</f>
        <v>2182.3483961900802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28351.615464370734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1151.5493309248213</v>
      </c>
      <c r="M60" s="832"/>
      <c r="N60" s="287">
        <f>K60*L60</f>
        <v>1497.0141302022678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45"/>
    </row>
    <row r="66" spans="1:15" ht="15.75" thickBot="1">
      <c r="B66" s="833" t="s">
        <v>953</v>
      </c>
      <c r="C66" s="834"/>
      <c r="D66" s="834"/>
      <c r="E66" s="834"/>
      <c r="F66" s="834"/>
      <c r="G66" s="834"/>
      <c r="H66" s="834"/>
      <c r="I66" s="834"/>
      <c r="J66" s="834"/>
      <c r="K66" s="834"/>
      <c r="L66" s="834"/>
      <c r="M66" s="835"/>
      <c r="N66" s="104">
        <f>N60+N61+N62+N63+N64</f>
        <v>1497.0141302022678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44858.038426716405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8971.6076853432805</v>
      </c>
      <c r="M84" s="862"/>
      <c r="N84" s="51"/>
    </row>
    <row r="85" spans="1:14">
      <c r="B85" s="89" t="s">
        <v>973</v>
      </c>
      <c r="C85" s="90"/>
      <c r="D85" s="90"/>
      <c r="E85" s="90"/>
      <c r="F85" s="90"/>
      <c r="G85" s="90"/>
      <c r="H85" s="90"/>
      <c r="I85" s="87"/>
      <c r="J85" s="88"/>
      <c r="K85" s="304">
        <v>0.05</v>
      </c>
      <c r="L85" s="861">
        <f>N79*K85</f>
        <v>2242.9019213358201</v>
      </c>
      <c r="M85" s="862"/>
      <c r="N85" s="51"/>
    </row>
    <row r="86" spans="1:14" ht="15.75" thickBot="1">
      <c r="B86" s="91" t="s">
        <v>974</v>
      </c>
      <c r="C86" s="92"/>
      <c r="D86" s="92"/>
      <c r="E86" s="92"/>
      <c r="F86" s="92"/>
      <c r="G86" s="92"/>
      <c r="H86" s="92"/>
      <c r="I86" s="93"/>
      <c r="J86" s="94"/>
      <c r="K86" s="305">
        <v>0.05</v>
      </c>
      <c r="L86" s="863">
        <f>N79*K86</f>
        <v>2242.9019213358201</v>
      </c>
      <c r="M86" s="864"/>
      <c r="N86" s="51"/>
    </row>
    <row r="87" spans="1:14" ht="15.75" thickBot="1">
      <c r="B87" s="827" t="s">
        <v>953</v>
      </c>
      <c r="C87" s="828"/>
      <c r="D87" s="828"/>
      <c r="E87" s="828"/>
      <c r="F87" s="828"/>
      <c r="G87" s="828"/>
      <c r="H87" s="828"/>
      <c r="I87" s="828"/>
      <c r="J87" s="828"/>
      <c r="K87" s="828"/>
      <c r="L87" s="828"/>
      <c r="M87" s="829"/>
      <c r="N87" s="52">
        <f>L84+L85+L86</f>
        <v>13457.411528014922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58315.449954731324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336">
        <v>2.5</v>
      </c>
      <c r="N36" s="272">
        <f>K36/M36</f>
        <v>5151.4058696434031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5620.8345821434032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515</v>
      </c>
      <c r="B48" s="43" t="str">
        <f>VLOOKUP(A48,MATERIALES!A5:D372,3,FALSE)</f>
        <v>Material  Granular Tipo SBG</v>
      </c>
      <c r="C48" s="281"/>
      <c r="D48" s="281"/>
      <c r="E48" s="281"/>
      <c r="F48" s="281"/>
      <c r="G48" s="281"/>
      <c r="H48" s="281"/>
      <c r="I48" s="268"/>
      <c r="J48" s="224" t="str">
        <f>VLOOKUP(A48,MATERIALES!A4:D639,2,FALSE)</f>
        <v>m3</v>
      </c>
      <c r="K48" s="282">
        <v>1.3</v>
      </c>
      <c r="L48" s="267"/>
      <c r="M48" s="402">
        <f>VLOOKUP(A48,MATERIALES!A5:D395,4,FALSE)</f>
        <v>39741.123871133212</v>
      </c>
      <c r="N48" s="272">
        <f>K48*M48</f>
        <v>51663.461032473177</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72.744946539669343</v>
      </c>
      <c r="N49" s="272">
        <f>K49*M49</f>
        <v>2182.3483961900802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53845.809428663255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1151.5493309248213</v>
      </c>
      <c r="M60" s="832"/>
      <c r="N60" s="287">
        <f>K60*L60</f>
        <v>1497.0141302022678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1497.0141302022678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70352.232391008933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14070.446478201788</v>
      </c>
      <c r="M84" s="862"/>
      <c r="N84" s="51"/>
    </row>
    <row r="85" spans="1:14">
      <c r="B85" s="89" t="s">
        <v>973</v>
      </c>
      <c r="C85" s="90"/>
      <c r="D85" s="90"/>
      <c r="E85" s="90"/>
      <c r="F85" s="90"/>
      <c r="G85" s="90"/>
      <c r="H85" s="90"/>
      <c r="I85" s="87"/>
      <c r="J85" s="88"/>
      <c r="K85" s="304">
        <v>0.05</v>
      </c>
      <c r="L85" s="861">
        <f>N79*K85</f>
        <v>3517.6116195504469</v>
      </c>
      <c r="M85" s="862"/>
      <c r="N85" s="51"/>
    </row>
    <row r="86" spans="1:14" ht="15.75" thickBot="1">
      <c r="B86" s="91" t="s">
        <v>974</v>
      </c>
      <c r="C86" s="92"/>
      <c r="D86" s="92"/>
      <c r="E86" s="92"/>
      <c r="F86" s="92"/>
      <c r="G86" s="92"/>
      <c r="H86" s="92"/>
      <c r="I86" s="93"/>
      <c r="J86" s="94"/>
      <c r="K86" s="305">
        <v>0.05</v>
      </c>
      <c r="L86" s="863">
        <f>N79*K86</f>
        <v>3517.6116195504469</v>
      </c>
      <c r="M86" s="864"/>
      <c r="N86" s="51"/>
    </row>
    <row r="87" spans="1:14" ht="15.75" thickBot="1">
      <c r="B87" s="827" t="s">
        <v>953</v>
      </c>
      <c r="C87" s="828"/>
      <c r="D87" s="828"/>
      <c r="E87" s="828"/>
      <c r="F87" s="828"/>
      <c r="G87" s="828"/>
      <c r="H87" s="828"/>
      <c r="I87" s="828"/>
      <c r="J87" s="828"/>
      <c r="K87" s="828"/>
      <c r="L87" s="828"/>
      <c r="M87" s="829"/>
      <c r="N87" s="52">
        <f>L84+L85+L86</f>
        <v>21105.669717302681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91457.902108311609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12878.514674108508</v>
      </c>
      <c r="L36" s="270"/>
      <c r="M36" s="336">
        <v>2.5</v>
      </c>
      <c r="N36" s="272">
        <f>K36/M36</f>
        <v>5151.4058696434031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5620.8345821434032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517</v>
      </c>
      <c r="B48" s="43" t="str">
        <f>VLOOKUP(A48,MATERIALES!A5:D372,3,FALSE)</f>
        <v>Material Granular Tipo  BG</v>
      </c>
      <c r="C48" s="281"/>
      <c r="D48" s="281"/>
      <c r="E48" s="281"/>
      <c r="F48" s="281"/>
      <c r="G48" s="281"/>
      <c r="H48" s="281"/>
      <c r="I48" s="268"/>
      <c r="J48" s="224" t="str">
        <f>VLOOKUP(A48,MATERIALES!A4:D639,2,FALSE)</f>
        <v>m3</v>
      </c>
      <c r="K48" s="282">
        <v>1.3</v>
      </c>
      <c r="L48" s="267"/>
      <c r="M48" s="402">
        <f>VLOOKUP(A48,MATERIALES!A5:D395,4,FALSE)</f>
        <v>44816.482833554765</v>
      </c>
      <c r="N48" s="272">
        <f>K48*M48</f>
        <v>58261.427683621194</v>
      </c>
    </row>
    <row r="49" spans="1:14">
      <c r="A49" s="158"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72.744946539669343</v>
      </c>
      <c r="N49" s="272">
        <f>K49*M49</f>
        <v>2182.3483961900802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60443.776079811272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1151.5493309248213</v>
      </c>
      <c r="M60" s="832"/>
      <c r="N60" s="287">
        <f>K60*L60</f>
        <v>1497.0141302022678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1497.0141302022678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76950.19904215695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15390.039808431391</v>
      </c>
      <c r="M84" s="862"/>
      <c r="N84" s="51"/>
    </row>
    <row r="85" spans="1:14">
      <c r="B85" s="89" t="s">
        <v>973</v>
      </c>
      <c r="C85" s="90"/>
      <c r="D85" s="90"/>
      <c r="E85" s="90"/>
      <c r="F85" s="90"/>
      <c r="G85" s="90"/>
      <c r="H85" s="90"/>
      <c r="I85" s="87"/>
      <c r="J85" s="88"/>
      <c r="K85" s="304">
        <v>0.05</v>
      </c>
      <c r="L85" s="861">
        <f>N79*K85</f>
        <v>3847.5099521078478</v>
      </c>
      <c r="M85" s="862"/>
      <c r="N85" s="51"/>
    </row>
    <row r="86" spans="1:14" ht="15.75" thickBot="1">
      <c r="B86" s="91" t="s">
        <v>974</v>
      </c>
      <c r="C86" s="92"/>
      <c r="D86" s="92"/>
      <c r="E86" s="92"/>
      <c r="F86" s="92"/>
      <c r="G86" s="92"/>
      <c r="H86" s="92"/>
      <c r="I86" s="93"/>
      <c r="J86" s="94"/>
      <c r="K86" s="305">
        <v>0.05</v>
      </c>
      <c r="L86" s="863">
        <f>N79*K86</f>
        <v>3847.5099521078478</v>
      </c>
      <c r="M86" s="864"/>
      <c r="N86" s="51"/>
    </row>
    <row r="87" spans="1:14" ht="15.75" thickBot="1">
      <c r="B87" s="827" t="s">
        <v>953</v>
      </c>
      <c r="C87" s="828"/>
      <c r="D87" s="828"/>
      <c r="E87" s="828"/>
      <c r="F87" s="828"/>
      <c r="G87" s="828"/>
      <c r="H87" s="828"/>
      <c r="I87" s="828"/>
      <c r="J87" s="828"/>
      <c r="K87" s="828"/>
      <c r="L87" s="828"/>
      <c r="M87" s="829"/>
      <c r="N87" s="52">
        <f>L84+L85+L86</f>
        <v>23085.059712647086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100035.25875480403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469.42871250000002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544</v>
      </c>
      <c r="B48" s="43" t="str">
        <f>VLOOKUP(A48,MATERIALES!A5:D372,3,FALSE)</f>
        <v>Material filtrante (6´´)</v>
      </c>
      <c r="C48" s="281"/>
      <c r="D48" s="281"/>
      <c r="E48" s="281"/>
      <c r="F48" s="281"/>
      <c r="G48" s="281"/>
      <c r="H48" s="281"/>
      <c r="I48" s="268"/>
      <c r="J48" s="224" t="str">
        <f>VLOOKUP(A48,MATERIALES!A4:D639,2,FALSE)</f>
        <v>m3</v>
      </c>
      <c r="K48" s="282">
        <v>1.3</v>
      </c>
      <c r="L48" s="267"/>
      <c r="M48" s="402">
        <f>VLOOKUP(A48,MATERIALES!A5:D395,4,FALSE)</f>
        <v>43681.661667535918</v>
      </c>
      <c r="N48" s="272">
        <f>K48*M48</f>
        <v>56786.160167796697</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56786.160167796697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1151.5493309248213</v>
      </c>
      <c r="M60" s="832"/>
      <c r="N60" s="287">
        <f>K60*L60</f>
        <v>1497.0141302022678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1497.0141302022678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68141.177260498967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13628.235452099794</v>
      </c>
      <c r="M84" s="862"/>
      <c r="N84" s="51"/>
    </row>
    <row r="85" spans="1:14">
      <c r="B85" s="89" t="s">
        <v>973</v>
      </c>
      <c r="C85" s="90"/>
      <c r="D85" s="90"/>
      <c r="E85" s="90"/>
      <c r="F85" s="90"/>
      <c r="G85" s="90"/>
      <c r="H85" s="90"/>
      <c r="I85" s="87"/>
      <c r="J85" s="88"/>
      <c r="K85" s="304">
        <v>0.05</v>
      </c>
      <c r="L85" s="861">
        <f>N79*K85</f>
        <v>3407.0588630249486</v>
      </c>
      <c r="M85" s="862"/>
      <c r="N85" s="51"/>
    </row>
    <row r="86" spans="1:14" ht="15.75" thickBot="1">
      <c r="B86" s="91" t="s">
        <v>974</v>
      </c>
      <c r="C86" s="92"/>
      <c r="D86" s="92"/>
      <c r="E86" s="92"/>
      <c r="F86" s="92"/>
      <c r="G86" s="92"/>
      <c r="H86" s="92"/>
      <c r="I86" s="93"/>
      <c r="J86" s="94"/>
      <c r="K86" s="305">
        <v>0.05</v>
      </c>
      <c r="L86" s="863">
        <f>N79*K86</f>
        <v>3407.0588630249486</v>
      </c>
      <c r="M86" s="864"/>
      <c r="N86" s="51"/>
    </row>
    <row r="87" spans="1:14" ht="15.75" thickBot="1">
      <c r="B87" s="827" t="s">
        <v>953</v>
      </c>
      <c r="C87" s="828"/>
      <c r="D87" s="828"/>
      <c r="E87" s="828"/>
      <c r="F87" s="828"/>
      <c r="G87" s="828"/>
      <c r="H87" s="828"/>
      <c r="I87" s="828"/>
      <c r="J87" s="828"/>
      <c r="K87" s="828"/>
      <c r="L87" s="828"/>
      <c r="M87" s="829"/>
      <c r="N87" s="52">
        <f>L84+L85+L86</f>
        <v>20442.353178149689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88583.530438648653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469.42871250000002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474</v>
      </c>
      <c r="B48" s="43" t="str">
        <f>VLOOKUP(A48,MATERIALES!A5:D372,3,FALSE)</f>
        <v>Gravilla</v>
      </c>
      <c r="C48" s="281"/>
      <c r="D48" s="281"/>
      <c r="E48" s="281"/>
      <c r="F48" s="281"/>
      <c r="G48" s="281"/>
      <c r="H48" s="281"/>
      <c r="I48" s="268"/>
      <c r="J48" s="224" t="str">
        <f>VLOOKUP(A48,MATERIALES!A4:D639,2,FALSE)</f>
        <v>m3</v>
      </c>
      <c r="K48" s="282">
        <v>1.3</v>
      </c>
      <c r="L48" s="267"/>
      <c r="M48" s="402">
        <f>VLOOKUP(A48,MATERIALES!A5:D395,4,FALSE)</f>
        <v>72556.654277455367</v>
      </c>
      <c r="N48" s="272">
        <f>K48*M48</f>
        <v>94323.650560691982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94323.650560691982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1151.5493309248213</v>
      </c>
      <c r="M60" s="832"/>
      <c r="N60" s="287">
        <f>K60*L60</f>
        <v>1497.0141302022678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1497.0141302022678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105678.66765339425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21135.733530678852</v>
      </c>
      <c r="M84" s="862"/>
      <c r="N84" s="51"/>
    </row>
    <row r="85" spans="1:14">
      <c r="B85" s="89" t="s">
        <v>973</v>
      </c>
      <c r="C85" s="90"/>
      <c r="D85" s="90"/>
      <c r="E85" s="90"/>
      <c r="F85" s="90"/>
      <c r="G85" s="90"/>
      <c r="H85" s="90"/>
      <c r="I85" s="87"/>
      <c r="J85" s="88"/>
      <c r="K85" s="304">
        <v>0.05</v>
      </c>
      <c r="L85" s="861">
        <f>N79*K85</f>
        <v>5283.933382669713</v>
      </c>
      <c r="M85" s="862"/>
      <c r="N85" s="51"/>
    </row>
    <row r="86" spans="1:14" ht="15.75" thickBot="1">
      <c r="B86" s="91" t="s">
        <v>974</v>
      </c>
      <c r="C86" s="92"/>
      <c r="D86" s="92"/>
      <c r="E86" s="92"/>
      <c r="F86" s="92"/>
      <c r="G86" s="92"/>
      <c r="H86" s="92"/>
      <c r="I86" s="93"/>
      <c r="J86" s="94"/>
      <c r="K86" s="305">
        <v>0.05</v>
      </c>
      <c r="L86" s="863">
        <f>N79*K86</f>
        <v>5283.933382669713</v>
      </c>
      <c r="M86" s="864"/>
      <c r="N86" s="51"/>
    </row>
    <row r="87" spans="1:14" ht="15.75" thickBot="1">
      <c r="B87" s="827" t="s">
        <v>953</v>
      </c>
      <c r="C87" s="828"/>
      <c r="D87" s="828"/>
      <c r="E87" s="828"/>
      <c r="F87" s="828"/>
      <c r="G87" s="828"/>
      <c r="H87" s="828"/>
      <c r="I87" s="828"/>
      <c r="J87" s="828"/>
      <c r="K87" s="828"/>
      <c r="L87" s="828"/>
      <c r="M87" s="829"/>
      <c r="N87" s="52">
        <f>L84+L85+L86</f>
        <v>31703.600296018274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137382.26794941252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312.95247499999999</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61" t="s">
        <v>802</v>
      </c>
      <c r="B48" s="43" t="str">
        <f>VLOOKUP(A48,MATERIALES!A5:D372,3,FALSE)</f>
        <v>Arena lavada</v>
      </c>
      <c r="C48" s="281"/>
      <c r="D48" s="281"/>
      <c r="E48" s="281"/>
      <c r="F48" s="281"/>
      <c r="G48" s="281"/>
      <c r="H48" s="281"/>
      <c r="I48" s="268"/>
      <c r="J48" s="224" t="str">
        <f>VLOOKUP(A48,MATERIALES!A4:D639,2,FALSE)</f>
        <v>m3</v>
      </c>
      <c r="K48" s="282">
        <v>1.3</v>
      </c>
      <c r="L48" s="267"/>
      <c r="M48" s="402">
        <f>VLOOKUP(A48,MATERIALES!A5:D395,4,FALSE)</f>
        <v>51449.263942195619</v>
      </c>
      <c r="N48" s="272">
        <f>K48*M48</f>
        <v>66884.043124854303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66884.043124854303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1151.5493309248213</v>
      </c>
      <c r="M60" s="832"/>
      <c r="N60" s="287">
        <f>K60*L60</f>
        <v>1497.0141302022678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1497.0141302022678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6259.0494999999992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74953.059230056562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14990.611846011314</v>
      </c>
      <c r="M84" s="862"/>
      <c r="N84" s="51"/>
    </row>
    <row r="85" spans="1:14">
      <c r="B85" s="89" t="s">
        <v>973</v>
      </c>
      <c r="C85" s="90"/>
      <c r="D85" s="90"/>
      <c r="E85" s="90"/>
      <c r="F85" s="90"/>
      <c r="G85" s="90"/>
      <c r="H85" s="90"/>
      <c r="I85" s="87"/>
      <c r="J85" s="88"/>
      <c r="K85" s="304">
        <v>0.05</v>
      </c>
      <c r="L85" s="861">
        <f>N79*K85</f>
        <v>3747.6529615028285</v>
      </c>
      <c r="M85" s="862"/>
      <c r="N85" s="51"/>
    </row>
    <row r="86" spans="1:14" ht="15.75" thickBot="1">
      <c r="B86" s="91" t="s">
        <v>974</v>
      </c>
      <c r="C86" s="92"/>
      <c r="D86" s="92"/>
      <c r="E86" s="92"/>
      <c r="F86" s="92"/>
      <c r="G86" s="92"/>
      <c r="H86" s="92"/>
      <c r="I86" s="93"/>
      <c r="J86" s="94"/>
      <c r="K86" s="305">
        <v>0.05</v>
      </c>
      <c r="L86" s="863">
        <f>N79*K86</f>
        <v>3747.6529615028285</v>
      </c>
      <c r="M86" s="864"/>
      <c r="N86" s="51"/>
    </row>
    <row r="87" spans="1:14" ht="15.75" thickBot="1">
      <c r="B87" s="827" t="s">
        <v>953</v>
      </c>
      <c r="C87" s="828"/>
      <c r="D87" s="828"/>
      <c r="E87" s="828"/>
      <c r="F87" s="828"/>
      <c r="G87" s="828"/>
      <c r="H87" s="828"/>
      <c r="I87" s="828"/>
      <c r="J87" s="828"/>
      <c r="K87" s="828"/>
      <c r="L87" s="828"/>
      <c r="M87" s="829"/>
      <c r="N87" s="52">
        <f>L84+L85+L86</f>
        <v>22485.917769016967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97438.976999073522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3994.3215042487827</v>
      </c>
      <c r="L36" s="270"/>
      <c r="M36" s="271">
        <v>2</v>
      </c>
      <c r="N36" s="272">
        <f>K36/M36</f>
        <v>1997.1607521243914</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524480.94444355904</v>
      </c>
      <c r="L37" s="335"/>
      <c r="M37" s="336">
        <v>4</v>
      </c>
      <c r="N37" s="272">
        <f>K37/M37</f>
        <v>131120.23611088976</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8519.2617223725683</v>
      </c>
      <c r="L38" s="423"/>
      <c r="M38" s="424">
        <v>2</v>
      </c>
      <c r="N38" s="272">
        <f>K38/M38</f>
        <v>4259.6308611862842</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1381.7853224957469</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138758.81304669616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VLOOKUP(A47,MATERIALES!A5:D372,3,FALSE)</f>
        <v>Acero PDR-60</v>
      </c>
      <c r="C47" s="281"/>
      <c r="D47" s="281"/>
      <c r="E47" s="281"/>
      <c r="F47" s="281"/>
      <c r="G47" s="281"/>
      <c r="H47" s="281"/>
      <c r="I47" s="268"/>
      <c r="J47" s="224" t="str">
        <f>VLOOKUP(A47,MATERIALES!A3:D638,2,FALSE)</f>
        <v>kg</v>
      </c>
      <c r="K47" s="407">
        <v>11.875220230569418</v>
      </c>
      <c r="L47" s="267"/>
      <c r="M47" s="402">
        <f>VLOOKUP(A47,MATERIALES!A5:D395,4,FALSE)</f>
        <v>3427.9657115539576</v>
      </c>
      <c r="N47" s="272">
        <f>K47*M47</f>
        <v>40707.847767543848</v>
      </c>
    </row>
    <row r="48" spans="1:14">
      <c r="A48" s="161" t="s">
        <v>749</v>
      </c>
      <c r="B48" s="43" t="str">
        <f>VLOOKUP(A48,MATERIALES!A6:D372,3,FALSE)</f>
        <v>Aditivo curador</v>
      </c>
      <c r="C48" s="425"/>
      <c r="D48" s="425"/>
      <c r="E48" s="425"/>
      <c r="F48" s="425"/>
      <c r="G48" s="425"/>
      <c r="H48" s="425"/>
      <c r="I48" s="425"/>
      <c r="J48" s="311" t="str">
        <f>VLOOKUP(A48,MATERIALES!A4:D639,2,FALSE)</f>
        <v>kg</v>
      </c>
      <c r="K48" s="397">
        <v>0.5</v>
      </c>
      <c r="L48" s="421"/>
      <c r="M48" s="402">
        <f>VLOOKUP(A48,MATERIALES!A6:D396,4,FALSE)</f>
        <v>12831.089416573986</v>
      </c>
      <c r="N48" s="272">
        <f>K48*M48</f>
        <v>6415.5447082869932</v>
      </c>
    </row>
    <row r="49" spans="1:14">
      <c r="A49" s="161" t="s">
        <v>788</v>
      </c>
      <c r="B49" s="43" t="str">
        <f>VLOOKUP(A49,MATERIALES!A6:D372,3,FALSE)</f>
        <v>Alambre negro para amarre calibre 18</v>
      </c>
      <c r="C49" s="425"/>
      <c r="D49" s="425"/>
      <c r="E49" s="425"/>
      <c r="F49" s="425"/>
      <c r="G49" s="425"/>
      <c r="H49" s="425"/>
      <c r="I49" s="425"/>
      <c r="J49" s="312" t="str">
        <f>VLOOKUP(A49,MATERIALES!A5:D640,2,FALSE)</f>
        <v>kg</v>
      </c>
      <c r="K49" s="397">
        <v>0.5</v>
      </c>
      <c r="L49" s="421"/>
      <c r="M49" s="402">
        <f>VLOOKUP(A49,MATERIALES!A6:D397,4,FALSE)</f>
        <v>3555.2760595953127</v>
      </c>
      <c r="N49" s="272">
        <f>K49*M49</f>
        <v>1777.6380297976564</v>
      </c>
    </row>
    <row r="50" spans="1:14">
      <c r="A50" s="161" t="s">
        <v>829</v>
      </c>
      <c r="B50" s="43" t="str">
        <f>VLOOKUP(A50,MATERIALES!A6:D372,3,FALSE)</f>
        <v>Concreto Resistencia  28 (Mpa)</v>
      </c>
      <c r="C50" s="425"/>
      <c r="D50" s="425"/>
      <c r="E50" s="425"/>
      <c r="F50" s="425"/>
      <c r="G50" s="425"/>
      <c r="H50" s="425"/>
      <c r="I50" s="425"/>
      <c r="J50" s="312" t="str">
        <f>VLOOKUP(A50,MATERIALES!A6:D641,2,FALSE)</f>
        <v>m3</v>
      </c>
      <c r="K50" s="436">
        <v>0.13194689145077132</v>
      </c>
      <c r="L50" s="421"/>
      <c r="M50" s="402">
        <f>VLOOKUP(A50,MATERIALES!A6:D398,4,FALSE)</f>
        <v>468702.40547323175</v>
      </c>
      <c r="N50" s="272">
        <f>K50*M50</f>
        <v>61843.825417691914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110744.85592332041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410.677987193619</v>
      </c>
      <c r="M59" s="832"/>
      <c r="N59" s="287">
        <f>K59*L59</f>
        <v>20.533899359680952</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20.533899359680952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13817.853224957467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263342.0560943337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52668.411218866742</v>
      </c>
      <c r="M83" s="862"/>
      <c r="N83" s="51"/>
    </row>
    <row r="84" spans="1:14">
      <c r="B84" s="89" t="s">
        <v>973</v>
      </c>
      <c r="C84" s="90"/>
      <c r="D84" s="90"/>
      <c r="E84" s="90"/>
      <c r="F84" s="90"/>
      <c r="G84" s="90"/>
      <c r="H84" s="90"/>
      <c r="I84" s="87"/>
      <c r="J84" s="88"/>
      <c r="K84" s="304">
        <v>0.05</v>
      </c>
      <c r="L84" s="861">
        <f>N78*K84</f>
        <v>13167.102804716686</v>
      </c>
      <c r="M84" s="862"/>
      <c r="N84" s="51"/>
    </row>
    <row r="85" spans="1:14" ht="15.75" thickBot="1">
      <c r="B85" s="91" t="s">
        <v>974</v>
      </c>
      <c r="C85" s="92"/>
      <c r="D85" s="92"/>
      <c r="E85" s="92"/>
      <c r="F85" s="92"/>
      <c r="G85" s="92"/>
      <c r="H85" s="92"/>
      <c r="I85" s="93"/>
      <c r="J85" s="94"/>
      <c r="K85" s="305">
        <v>0.05</v>
      </c>
      <c r="L85" s="863">
        <f>N78*K85</f>
        <v>13167.102804716686</v>
      </c>
      <c r="M85" s="864"/>
      <c r="N85" s="51"/>
    </row>
    <row r="86" spans="1:14" ht="15.75" thickBot="1">
      <c r="B86" s="827" t="s">
        <v>953</v>
      </c>
      <c r="C86" s="828"/>
      <c r="D86" s="828"/>
      <c r="E86" s="828"/>
      <c r="F86" s="828"/>
      <c r="G86" s="828"/>
      <c r="H86" s="828"/>
      <c r="I86" s="828"/>
      <c r="J86" s="828"/>
      <c r="K86" s="828"/>
      <c r="L86" s="828"/>
      <c r="M86" s="829"/>
      <c r="N86" s="52">
        <f>L83+L84+L85</f>
        <v>79002.616828300117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342344.67292263382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3994.3215042487827</v>
      </c>
      <c r="L36" s="270"/>
      <c r="M36" s="271">
        <v>2</v>
      </c>
      <c r="N36" s="272">
        <f>K36/M36</f>
        <v>1997.1607521243914</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524480.94444355904</v>
      </c>
      <c r="L37" s="335"/>
      <c r="M37" s="336">
        <v>4</v>
      </c>
      <c r="N37" s="272">
        <f>K37/M37</f>
        <v>131120.23611088976</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8519.2617223725683</v>
      </c>
      <c r="L38" s="423"/>
      <c r="M38" s="424">
        <v>2</v>
      </c>
      <c r="N38" s="272">
        <f>K38/M38</f>
        <v>4259.6308611862842</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1381.7853224957469</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138758.81304669616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VLOOKUP(A47,MATERIALES!A5:D372,3,FALSE)</f>
        <v>Acero PDR-60</v>
      </c>
      <c r="C47" s="281"/>
      <c r="D47" s="281"/>
      <c r="E47" s="281"/>
      <c r="F47" s="281"/>
      <c r="G47" s="281"/>
      <c r="H47" s="281"/>
      <c r="I47" s="268"/>
      <c r="J47" s="224" t="str">
        <f>VLOOKUP(A47,MATERIALES!A3:D638,2,FALSE)</f>
        <v>kg</v>
      </c>
      <c r="K47" s="407">
        <v>11.875220230569418</v>
      </c>
      <c r="L47" s="267"/>
      <c r="M47" s="402">
        <f>VLOOKUP(A47,MATERIALES!A5:D395,4,FALSE)</f>
        <v>3427.9657115539576</v>
      </c>
      <c r="N47" s="272">
        <f>K47*M47</f>
        <v>40707.847767543848</v>
      </c>
    </row>
    <row r="48" spans="1:14">
      <c r="A48" s="161" t="s">
        <v>749</v>
      </c>
      <c r="B48" s="43" t="str">
        <f>VLOOKUP(A48,MATERIALES!A6:D372,3,FALSE)</f>
        <v>Aditivo curador</v>
      </c>
      <c r="C48" s="425"/>
      <c r="D48" s="425"/>
      <c r="E48" s="425"/>
      <c r="F48" s="425"/>
      <c r="G48" s="425"/>
      <c r="H48" s="425"/>
      <c r="I48" s="425"/>
      <c r="J48" s="311" t="str">
        <f>VLOOKUP(A48,MATERIALES!A4:D639,2,FALSE)</f>
        <v>kg</v>
      </c>
      <c r="K48" s="397">
        <v>0.5</v>
      </c>
      <c r="L48" s="421"/>
      <c r="M48" s="402">
        <f>VLOOKUP(A48,MATERIALES!A6:D396,4,FALSE)</f>
        <v>12831.089416573986</v>
      </c>
      <c r="N48" s="272">
        <f>K48*M48</f>
        <v>6415.5447082869932</v>
      </c>
    </row>
    <row r="49" spans="1:14">
      <c r="A49" s="161" t="s">
        <v>788</v>
      </c>
      <c r="B49" s="43" t="str">
        <f>VLOOKUP(A49,MATERIALES!A6:D372,3,FALSE)</f>
        <v>Alambre negro para amarre calibre 18</v>
      </c>
      <c r="C49" s="425"/>
      <c r="D49" s="425"/>
      <c r="E49" s="425"/>
      <c r="F49" s="425"/>
      <c r="G49" s="425"/>
      <c r="H49" s="425"/>
      <c r="I49" s="425"/>
      <c r="J49" s="312" t="str">
        <f>VLOOKUP(A49,MATERIALES!A5:D640,2,FALSE)</f>
        <v>kg</v>
      </c>
      <c r="K49" s="397">
        <v>0.5</v>
      </c>
      <c r="L49" s="421"/>
      <c r="M49" s="402">
        <f>VLOOKUP(A49,MATERIALES!A6:D397,4,FALSE)</f>
        <v>3555.2760595953127</v>
      </c>
      <c r="N49" s="272">
        <f>K49*M49</f>
        <v>1777.6380297976564</v>
      </c>
    </row>
    <row r="50" spans="1:14">
      <c r="A50" s="161" t="s">
        <v>829</v>
      </c>
      <c r="B50" s="43" t="str">
        <f>VLOOKUP(A50,MATERIALES!A6:D372,3,FALSE)</f>
        <v>Concreto Resistencia  28 (Mpa)</v>
      </c>
      <c r="C50" s="425"/>
      <c r="D50" s="425"/>
      <c r="E50" s="425"/>
      <c r="F50" s="425"/>
      <c r="G50" s="425"/>
      <c r="H50" s="425"/>
      <c r="I50" s="425"/>
      <c r="J50" s="312" t="str">
        <f>VLOOKUP(A50,MATERIALES!A6:D641,2,FALSE)</f>
        <v>m3</v>
      </c>
      <c r="K50" s="436">
        <v>0.13194689145077132</v>
      </c>
      <c r="L50" s="421"/>
      <c r="M50" s="402">
        <f>VLOOKUP(A50,MATERIALES!A6:D398,4,FALSE)</f>
        <v>468702.40547323175</v>
      </c>
      <c r="N50" s="272">
        <f>K50*M50</f>
        <v>61843.825417691914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110744.85592332041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410.677987193619</v>
      </c>
      <c r="M59" s="832"/>
      <c r="N59" s="287">
        <f>K59*L59</f>
        <v>20.533899359680952</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20.533899359680952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13817.853224957467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263342.0560943337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52668.411218866742</v>
      </c>
      <c r="M83" s="862"/>
      <c r="N83" s="51"/>
    </row>
    <row r="84" spans="1:14">
      <c r="B84" s="89" t="s">
        <v>973</v>
      </c>
      <c r="C84" s="90"/>
      <c r="D84" s="90"/>
      <c r="E84" s="90"/>
      <c r="F84" s="90"/>
      <c r="G84" s="90"/>
      <c r="H84" s="90"/>
      <c r="I84" s="87"/>
      <c r="J84" s="88"/>
      <c r="K84" s="304">
        <v>0.05</v>
      </c>
      <c r="L84" s="861">
        <f>N78*K84</f>
        <v>13167.102804716686</v>
      </c>
      <c r="M84" s="862"/>
      <c r="N84" s="51"/>
    </row>
    <row r="85" spans="1:14" ht="15.75" thickBot="1">
      <c r="B85" s="91" t="s">
        <v>974</v>
      </c>
      <c r="C85" s="92"/>
      <c r="D85" s="92"/>
      <c r="E85" s="92"/>
      <c r="F85" s="92"/>
      <c r="G85" s="92"/>
      <c r="H85" s="92"/>
      <c r="I85" s="93"/>
      <c r="J85" s="94"/>
      <c r="K85" s="305">
        <v>0.05</v>
      </c>
      <c r="L85" s="863">
        <f>N78*K85</f>
        <v>13167.102804716686</v>
      </c>
      <c r="M85" s="864"/>
      <c r="N85" s="51"/>
    </row>
    <row r="86" spans="1:14" ht="15.75" thickBot="1">
      <c r="B86" s="827" t="s">
        <v>953</v>
      </c>
      <c r="C86" s="828"/>
      <c r="D86" s="828"/>
      <c r="E86" s="828"/>
      <c r="F86" s="828"/>
      <c r="G86" s="828"/>
      <c r="H86" s="828"/>
      <c r="I86" s="828"/>
      <c r="J86" s="828"/>
      <c r="K86" s="828"/>
      <c r="L86" s="828"/>
      <c r="M86" s="829"/>
      <c r="N86" s="52">
        <f>L83+L84+L85</f>
        <v>79002.616828300117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342344.67292263382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2"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243</v>
      </c>
      <c r="B36" s="840" t="str">
        <f>VLOOKUP(A36,EQUIPOS!A6:D154,3,FALSE)</f>
        <v>Grúa 10 ton</v>
      </c>
      <c r="C36" s="841"/>
      <c r="D36" s="841"/>
      <c r="E36" s="841"/>
      <c r="F36" s="841"/>
      <c r="G36" s="841"/>
      <c r="H36" s="842"/>
      <c r="I36" s="267"/>
      <c r="J36" s="268"/>
      <c r="K36" s="269">
        <f>VLOOKUP(A36,EQUIPOS!A6:D163,4,FALSE)</f>
        <v>173417.94061449979</v>
      </c>
      <c r="L36" s="270"/>
      <c r="M36" s="271">
        <v>0.158</v>
      </c>
      <c r="N36" s="272">
        <f t="shared" ref="N36:N44" si="0">K36/M36</f>
        <v>1097581.9026234164</v>
      </c>
    </row>
    <row r="37" spans="1:14">
      <c r="A37" s="113" t="s">
        <v>121</v>
      </c>
      <c r="B37" s="840" t="str">
        <f>VLOOKUP(A37,EQUIPOS!A7:D154,3,FALSE)</f>
        <v>Bomba eléctrica para accionar la celda</v>
      </c>
      <c r="C37" s="841"/>
      <c r="D37" s="841"/>
      <c r="E37" s="841"/>
      <c r="F37" s="841"/>
      <c r="G37" s="841"/>
      <c r="H37" s="842"/>
      <c r="I37" s="421"/>
      <c r="J37" s="422"/>
      <c r="K37" s="269">
        <f>VLOOKUP(A37,EQUIPOS!A7:D164,4,FALSE)</f>
        <v>65981.283551413348</v>
      </c>
      <c r="L37" s="335"/>
      <c r="M37" s="336">
        <v>0.158</v>
      </c>
      <c r="N37" s="272">
        <f t="shared" si="0"/>
        <v>417603.06045198318</v>
      </c>
    </row>
    <row r="38" spans="1:14">
      <c r="A38" s="113" t="s">
        <v>217</v>
      </c>
      <c r="B38" s="840" t="str">
        <f>VLOOKUP(A38,EQUIPOS!A8:D154,3,FALSE)</f>
        <v>Equipo de soldadura y de acetileno (incluye soldadura)</v>
      </c>
      <c r="C38" s="841"/>
      <c r="D38" s="841"/>
      <c r="E38" s="841"/>
      <c r="F38" s="841"/>
      <c r="G38" s="841"/>
      <c r="H38" s="842"/>
      <c r="I38" s="421"/>
      <c r="J38" s="422"/>
      <c r="K38" s="438">
        <f>VLOOKUP(A38,EQUIPOS!A8:D165,4,FALSE)</f>
        <v>30822.0261624784</v>
      </c>
      <c r="L38" s="335"/>
      <c r="M38" s="336">
        <v>0.158</v>
      </c>
      <c r="N38" s="272">
        <f t="shared" si="0"/>
        <v>195076.11495239494</v>
      </c>
    </row>
    <row r="39" spans="1:14">
      <c r="A39" s="113" t="s">
        <v>255</v>
      </c>
      <c r="B39" s="840" t="str">
        <f>VLOOKUP(A39,EQUIPOS!A9:D154,3,FALSE)</f>
        <v>Manómetro cable de acero para bajar la celda</v>
      </c>
      <c r="C39" s="841"/>
      <c r="D39" s="841"/>
      <c r="E39" s="841"/>
      <c r="F39" s="841"/>
      <c r="G39" s="841"/>
      <c r="H39" s="842"/>
      <c r="I39" s="421"/>
      <c r="J39" s="422"/>
      <c r="K39" s="438">
        <f>VLOOKUP(A39,EQUIPOS!A9:D166,4,FALSE)</f>
        <v>1934465.9489075323</v>
      </c>
      <c r="L39" s="335"/>
      <c r="M39" s="336">
        <v>0.158</v>
      </c>
      <c r="N39" s="272">
        <f t="shared" si="0"/>
        <v>12243455.372832483</v>
      </c>
    </row>
    <row r="40" spans="1:14">
      <c r="A40" s="113" t="s">
        <v>1648</v>
      </c>
      <c r="B40" s="840" t="str">
        <f>VLOOKUP(A40,EQUIPOS!A10:D154,3,FALSE)</f>
        <v xml:space="preserve">Retroexcavadora sobre llantas 
</v>
      </c>
      <c r="C40" s="841"/>
      <c r="D40" s="841"/>
      <c r="E40" s="841"/>
      <c r="F40" s="841"/>
      <c r="G40" s="841"/>
      <c r="H40" s="842"/>
      <c r="I40" s="421"/>
      <c r="J40" s="422"/>
      <c r="K40" s="438">
        <f>VLOOKUP(A40,EQUIPOS!A10:D167,4,FALSE)</f>
        <v>104589.5625805358</v>
      </c>
      <c r="L40" s="335"/>
      <c r="M40" s="336">
        <v>0.158</v>
      </c>
      <c r="N40" s="272">
        <f t="shared" si="0"/>
        <v>661959.25683883415</v>
      </c>
    </row>
    <row r="41" spans="1:14">
      <c r="A41" s="113" t="s">
        <v>115</v>
      </c>
      <c r="B41" s="840" t="str">
        <f>VLOOKUP(A41,EQUIPOS!A6:D154,3,FALSE)</f>
        <v>Andamiaje para Aplicar la Carga (Equipos Sustituto de la Tara)</v>
      </c>
      <c r="C41" s="841"/>
      <c r="D41" s="841"/>
      <c r="E41" s="841"/>
      <c r="F41" s="841"/>
      <c r="G41" s="841"/>
      <c r="H41" s="842"/>
      <c r="I41" s="421"/>
      <c r="J41" s="422"/>
      <c r="K41" s="438">
        <f>VLOOKUP(A41,EQUIPOS!A6:D154,4,FALSE)</f>
        <v>76587.365907404994</v>
      </c>
      <c r="L41" s="335"/>
      <c r="M41" s="336">
        <v>0.158</v>
      </c>
      <c r="N41" s="272">
        <f t="shared" si="0"/>
        <v>484730.1639709177</v>
      </c>
    </row>
    <row r="42" spans="1:14">
      <c r="A42" s="113" t="s">
        <v>224</v>
      </c>
      <c r="B42" s="840" t="str">
        <f>VLOOKUP(A42,EQUIPOS!A12:D156,3,FALSE)</f>
        <v>Equipo de Medición (Deformimetros Eléctricos, Mecánicos, Celdas de Carga,  Etc.)</v>
      </c>
      <c r="C42" s="841"/>
      <c r="D42" s="841"/>
      <c r="E42" s="841"/>
      <c r="F42" s="841"/>
      <c r="G42" s="841"/>
      <c r="H42" s="842"/>
      <c r="I42" s="328"/>
      <c r="J42" s="330"/>
      <c r="K42" s="438">
        <f>VLOOKUP(A42,EQUIPOS!A12:D169,4,FALSE)</f>
        <v>190016.02955365699</v>
      </c>
      <c r="L42" s="423"/>
      <c r="M42" s="424">
        <v>0.158</v>
      </c>
      <c r="N42" s="272">
        <f t="shared" si="0"/>
        <v>1202633.0984408669</v>
      </c>
    </row>
    <row r="43" spans="1:14">
      <c r="A43" t="s">
        <v>335</v>
      </c>
      <c r="B43" s="840" t="str">
        <f>VLOOKUP(A43,EQUIPOS!A13:D157,3,FALSE)</f>
        <v>Tara (Recebo, Agua, Etc.)</v>
      </c>
      <c r="C43" s="841"/>
      <c r="D43" s="841"/>
      <c r="E43" s="841"/>
      <c r="F43" s="841"/>
      <c r="G43" s="841"/>
      <c r="H43" s="842"/>
      <c r="I43" s="36"/>
      <c r="J43" s="37"/>
      <c r="K43" s="438">
        <f>VLOOKUP(A43,EQUIPOS!A13:D170,4,FALSE)</f>
        <v>329948.363900456</v>
      </c>
      <c r="L43" s="276"/>
      <c r="M43" s="277">
        <v>2.8000000000000001E-2</v>
      </c>
      <c r="N43" s="272">
        <f t="shared" si="0"/>
        <v>11783870.139302</v>
      </c>
    </row>
    <row r="44" spans="1:14">
      <c r="A44" t="s">
        <v>216</v>
      </c>
      <c r="B44" s="840" t="str">
        <f>VLOOKUP(A44,EQUIPOS!A14:D158,3,FALSE)</f>
        <v xml:space="preserve">Equipo de topografía Teodolito electrónico con abertura de anteojo de 42 mm. Aumento del anteojo: 30x.Distancia mínima de enfoque: 1.0 m. Precisión: 5´´. Compensador con rango de trabajo ±3´. </v>
      </c>
      <c r="C44" s="841"/>
      <c r="D44" s="841"/>
      <c r="E44" s="841"/>
      <c r="F44" s="841"/>
      <c r="G44" s="841"/>
      <c r="H44" s="842"/>
      <c r="I44" s="36"/>
      <c r="J44" s="37"/>
      <c r="K44" s="438">
        <f>VLOOKUP(A44,EQUIPOS!A14:D171,4,FALSE)</f>
        <v>15983.577938503531</v>
      </c>
      <c r="L44" s="276"/>
      <c r="M44" s="277">
        <v>0.158</v>
      </c>
      <c r="N44" s="273">
        <f t="shared" si="0"/>
        <v>101161.88568673121</v>
      </c>
    </row>
    <row r="45" spans="1:14">
      <c r="B45" s="847" t="s">
        <v>952</v>
      </c>
      <c r="C45" s="848"/>
      <c r="D45" s="848"/>
      <c r="E45" s="38"/>
      <c r="F45" s="39"/>
      <c r="G45" s="39"/>
      <c r="H45" s="40"/>
      <c r="I45" s="36"/>
      <c r="J45" s="37"/>
      <c r="K45" s="279"/>
      <c r="L45" s="276"/>
      <c r="M45" s="401">
        <v>0.02</v>
      </c>
      <c r="N45" s="344">
        <f>N79*M45</f>
        <v>8647.9318827683801</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28196718.926982395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410</v>
      </c>
      <c r="B52" s="43" t="str">
        <f>VLOOKUP(A52,MATERIALES!A5:D372,3,FALSE)</f>
        <v>Celda especial de carga</v>
      </c>
      <c r="C52" s="281"/>
      <c r="D52" s="281"/>
      <c r="E52" s="281"/>
      <c r="F52" s="281"/>
      <c r="G52" s="281"/>
      <c r="H52" s="281"/>
      <c r="I52" s="268"/>
      <c r="J52" s="224" t="str">
        <f>VLOOKUP(A52,MATERIALES!A6:D643,2,FALSE)</f>
        <v>u</v>
      </c>
      <c r="K52" s="282">
        <v>1</v>
      </c>
      <c r="L52" s="267"/>
      <c r="M52" s="402">
        <f>VLOOKUP(A52,MATERIALES!A5:D395,4,FALSE)</f>
        <v>19761728.780625124</v>
      </c>
      <c r="N52" s="272">
        <f t="shared" ref="N52:N58" si="1">K52*M52</f>
        <v>19761728.780625124</v>
      </c>
    </row>
    <row r="53" spans="1:14">
      <c r="A53" s="161" t="s">
        <v>505</v>
      </c>
      <c r="B53" s="43" t="str">
        <f>VLOOKUP(A53,MATERIALES!A6:D372,3,FALSE)</f>
        <v>Manguera de alta presión</v>
      </c>
      <c r="C53" s="425"/>
      <c r="D53" s="425"/>
      <c r="E53" s="425"/>
      <c r="F53" s="425"/>
      <c r="G53" s="425"/>
      <c r="H53" s="425"/>
      <c r="I53" s="425"/>
      <c r="J53" s="311" t="str">
        <f>VLOOKUP(A53,MATERIALES!A7:D644,2,FALSE)</f>
        <v>m</v>
      </c>
      <c r="K53" s="397">
        <v>30</v>
      </c>
      <c r="L53" s="421"/>
      <c r="M53" s="402">
        <f>VLOOKUP(A53,MATERIALES!A6:D396,4,FALSE)</f>
        <v>149322.99218546748</v>
      </c>
      <c r="N53" s="272">
        <f t="shared" si="1"/>
        <v>4479689.7655640244</v>
      </c>
    </row>
    <row r="54" spans="1:14">
      <c r="A54" s="161" t="s">
        <v>729</v>
      </c>
      <c r="B54" s="43" t="str">
        <f>VLOOKUP(A54,MATERIALES!A6:D372,3,FALSE)</f>
        <v>Tubo Metálico De Alta Resistencia</v>
      </c>
      <c r="C54" s="425"/>
      <c r="D54" s="425"/>
      <c r="E54" s="425"/>
      <c r="F54" s="425"/>
      <c r="G54" s="425"/>
      <c r="H54" s="425"/>
      <c r="I54" s="425"/>
      <c r="J54" s="312" t="str">
        <f>VLOOKUP(A54,MATERIALES!A8:D645,2,FALSE)</f>
        <v>m</v>
      </c>
      <c r="K54" s="397">
        <v>60</v>
      </c>
      <c r="L54" s="421"/>
      <c r="M54" s="402">
        <f>VLOOKUP(A54,MATERIALES!A6:D397,4,FALSE)</f>
        <v>88801.43497050993</v>
      </c>
      <c r="N54" s="272">
        <f t="shared" si="1"/>
        <v>5328086.0982305957</v>
      </c>
    </row>
    <row r="55" spans="1:14">
      <c r="A55" s="161" t="s">
        <v>734</v>
      </c>
      <c r="B55" s="43" t="str">
        <f>VLOOKUP(A55,MATERIALES!A6:D372,3,FALSE)</f>
        <v>Uniones especiales de alta resistencia para tubería</v>
      </c>
      <c r="C55" s="425"/>
      <c r="D55" s="425"/>
      <c r="E55" s="425"/>
      <c r="F55" s="425"/>
      <c r="G55" s="425"/>
      <c r="H55" s="425"/>
      <c r="I55" s="425"/>
      <c r="J55" s="312" t="str">
        <f>VLOOKUP(A55,MATERIALES!A9:D646,2,FALSE)</f>
        <v>u</v>
      </c>
      <c r="K55" s="397">
        <v>12</v>
      </c>
      <c r="L55" s="421"/>
      <c r="M55" s="402">
        <f>VLOOKUP(A55,MATERIALES!A6:D398,4,FALSE)</f>
        <v>59779.558760252905</v>
      </c>
      <c r="N55" s="272">
        <f t="shared" si="1"/>
        <v>717354.70512303489</v>
      </c>
    </row>
    <row r="56" spans="1:14">
      <c r="A56" s="161" t="s">
        <v>698</v>
      </c>
      <c r="B56" s="43" t="str">
        <f>VLOOKUP(A56,MATERIALES!A7:D372,3,FALSE)</f>
        <v>Transductores electrónicos (incluye cables, protección contra el concreto y panel de lectura)</v>
      </c>
      <c r="C56" s="425"/>
      <c r="D56" s="425"/>
      <c r="E56" s="425"/>
      <c r="F56" s="425"/>
      <c r="G56" s="425"/>
      <c r="H56" s="425"/>
      <c r="I56" s="425"/>
      <c r="J56" s="312" t="str">
        <f>VLOOKUP(A56,MATERIALES!A10:D647,2,FALSE)</f>
        <v>u</v>
      </c>
      <c r="K56" s="397">
        <v>2</v>
      </c>
      <c r="L56" s="421"/>
      <c r="M56" s="402">
        <f>VLOOKUP(A56,MATERIALES!A7:D399,4,FALSE)</f>
        <v>2122358.4366613748</v>
      </c>
      <c r="N56" s="272">
        <f t="shared" si="1"/>
        <v>4244716.8733227495</v>
      </c>
    </row>
    <row r="57" spans="1:14">
      <c r="A57" s="161" t="s">
        <v>700</v>
      </c>
      <c r="B57" s="43" t="str">
        <f>VLOOKUP(A57,MATERIALES!A8:D372,3,FALSE)</f>
        <v>Transductores mecánicos (incluye cables, protección contra el concreto y panel de lectura)</v>
      </c>
      <c r="C57" s="425"/>
      <c r="D57" s="425"/>
      <c r="E57" s="425"/>
      <c r="F57" s="425"/>
      <c r="G57" s="425"/>
      <c r="H57" s="425"/>
      <c r="I57" s="425"/>
      <c r="J57" s="312" t="str">
        <f>VLOOKUP(A57,MATERIALES!A11:D648,2,FALSE)</f>
        <v>u</v>
      </c>
      <c r="K57" s="397">
        <v>5</v>
      </c>
      <c r="L57" s="421"/>
      <c r="M57" s="402">
        <f>VLOOKUP(A57,MATERIALES!A8:D400,4,FALSE)</f>
        <v>1210779.2008895173</v>
      </c>
      <c r="N57" s="272">
        <f t="shared" si="1"/>
        <v>6053896.0044475868</v>
      </c>
    </row>
    <row r="58" spans="1:14" ht="15.75" thickBot="1">
      <c r="A58" s="205" t="s">
        <v>550</v>
      </c>
      <c r="B58" s="43" t="str">
        <f>VLOOKUP(A58,MATERIALES!A9:D373,3,FALSE)</f>
        <v>Material seleccionado para Relleno</v>
      </c>
      <c r="C58" s="310"/>
      <c r="D58" s="310"/>
      <c r="E58" s="310"/>
      <c r="F58" s="310"/>
      <c r="G58" s="310"/>
      <c r="H58" s="310"/>
      <c r="I58" s="310"/>
      <c r="J58" s="435" t="str">
        <f>VLOOKUP(A58,MATERIALES!A12:D649,2,FALSE)</f>
        <v>m3</v>
      </c>
      <c r="K58" s="126">
        <v>70</v>
      </c>
      <c r="L58" s="325"/>
      <c r="M58" s="402">
        <f>VLOOKUP(A58,MATERIALES!A9:D401,4,FALSE)</f>
        <v>21986.864932562228</v>
      </c>
      <c r="N58" s="272">
        <f t="shared" si="1"/>
        <v>1539080.545279356</v>
      </c>
    </row>
    <row r="59" spans="1:14" ht="15.75" thickBot="1">
      <c r="B59" s="827" t="s">
        <v>953</v>
      </c>
      <c r="C59" s="828"/>
      <c r="D59" s="828"/>
      <c r="E59" s="828"/>
      <c r="F59" s="828"/>
      <c r="G59" s="828"/>
      <c r="H59" s="828"/>
      <c r="I59" s="828"/>
      <c r="J59" s="828"/>
      <c r="K59" s="828"/>
      <c r="L59" s="828"/>
      <c r="M59" s="829"/>
      <c r="N59" s="394">
        <f>SUM(N52:N58)</f>
        <v>42124552.77259247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31">
        <f>VLOOKUP(A64,TRANSPORTE!A5:D117,4,FALSE)</f>
        <v>117898.6335144616</v>
      </c>
      <c r="M64" s="832"/>
      <c r="N64" s="287">
        <f>K64*L64</f>
        <v>5894.9316757230808</v>
      </c>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5894.9316757230808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1">
        <f>SUM(N75:N78)</f>
        <v>432396.59413841902</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N47+N59+N70+N79</f>
        <v>70759563.225388989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14151912.645077799</v>
      </c>
      <c r="M86" s="862"/>
      <c r="N86" s="51"/>
    </row>
    <row r="87" spans="1:14">
      <c r="B87" s="89" t="s">
        <v>973</v>
      </c>
      <c r="C87" s="90"/>
      <c r="D87" s="90"/>
      <c r="E87" s="90"/>
      <c r="F87" s="90"/>
      <c r="G87" s="90"/>
      <c r="H87" s="90"/>
      <c r="I87" s="87"/>
      <c r="J87" s="88"/>
      <c r="K87" s="304">
        <v>0.05</v>
      </c>
      <c r="L87" s="861">
        <f>N81*K87</f>
        <v>3537978.1612694496</v>
      </c>
      <c r="M87" s="862"/>
      <c r="N87" s="51"/>
    </row>
    <row r="88" spans="1:14" ht="15.75" thickBot="1">
      <c r="B88" s="91" t="s">
        <v>974</v>
      </c>
      <c r="C88" s="92"/>
      <c r="D88" s="92"/>
      <c r="E88" s="92"/>
      <c r="F88" s="92"/>
      <c r="G88" s="92"/>
      <c r="H88" s="92"/>
      <c r="I88" s="93"/>
      <c r="J88" s="94"/>
      <c r="K88" s="305">
        <v>0.05</v>
      </c>
      <c r="L88" s="863">
        <f>N81*K88</f>
        <v>3537978.1612694496</v>
      </c>
      <c r="M88" s="864"/>
      <c r="N88" s="51"/>
    </row>
    <row r="89" spans="1:14" ht="15.75" thickBot="1">
      <c r="B89" s="827" t="s">
        <v>953</v>
      </c>
      <c r="C89" s="828"/>
      <c r="D89" s="828"/>
      <c r="E89" s="828"/>
      <c r="F89" s="828"/>
      <c r="G89" s="828"/>
      <c r="H89" s="828"/>
      <c r="I89" s="828"/>
      <c r="J89" s="828"/>
      <c r="K89" s="828"/>
      <c r="L89" s="828"/>
      <c r="M89" s="829"/>
      <c r="N89" s="52">
        <f>L86+L87+L88</f>
        <v>21227868.967616696</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91987432.193005681</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5"/>
      <c r="K121" s="975"/>
      <c r="L121" s="975"/>
      <c r="M121" s="975"/>
      <c r="N121" s="976"/>
    </row>
    <row r="122" spans="2:14" ht="15.75" thickBot="1">
      <c r="B122" s="419" t="s">
        <v>2221</v>
      </c>
      <c r="C122" s="420"/>
      <c r="D122" s="420"/>
      <c r="E122" s="259"/>
      <c r="F122" s="259"/>
      <c r="G122" s="259"/>
      <c r="H122" s="259"/>
      <c r="I122" s="259"/>
      <c r="J122" s="977"/>
      <c r="K122" s="977"/>
      <c r="L122" s="977"/>
      <c r="M122" s="977"/>
      <c r="N122"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37" zoomScale="75" zoomScaleNormal="75" workbookViewId="0">
      <selection activeCell="K52" sqref="K52:K54"/>
    </sheetView>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140</v>
      </c>
      <c r="B36" s="840" t="str">
        <f>VLOOKUP(A36,EQUIPOS!A6:D154,3,FALSE)</f>
        <v>Camisa para Pilote D=1.20m</v>
      </c>
      <c r="C36" s="841"/>
      <c r="D36" s="841"/>
      <c r="E36" s="841"/>
      <c r="F36" s="841"/>
      <c r="G36" s="841"/>
      <c r="H36" s="842"/>
      <c r="I36" s="267"/>
      <c r="J36" s="268"/>
      <c r="K36" s="269">
        <f>VLOOKUP(A36,EQUIPOS!A6:D163,4,FALSE)</f>
        <v>37570.111980236594</v>
      </c>
      <c r="L36" s="270"/>
      <c r="M36" s="271">
        <v>1</v>
      </c>
      <c r="N36" s="272">
        <f t="shared" ref="N36:N42" si="0">K36/M36</f>
        <v>37570.111980236594</v>
      </c>
    </row>
    <row r="37" spans="1:14">
      <c r="A37" s="113" t="s">
        <v>206</v>
      </c>
      <c r="B37" s="840" t="str">
        <f>VLOOKUP(A37,EQUIPOS!A7:D154,3,FALSE)</f>
        <v>Equipo de Soldadura</v>
      </c>
      <c r="C37" s="841"/>
      <c r="D37" s="841"/>
      <c r="E37" s="841"/>
      <c r="F37" s="841"/>
      <c r="G37" s="841"/>
      <c r="H37" s="842"/>
      <c r="I37" s="421"/>
      <c r="J37" s="422"/>
      <c r="K37" s="269">
        <f>VLOOKUP(A37,EQUIPOS!A7:D164,4,FALSE)</f>
        <v>10013.593080617387</v>
      </c>
      <c r="L37" s="335"/>
      <c r="M37" s="336">
        <v>1</v>
      </c>
      <c r="N37" s="272">
        <f t="shared" si="0"/>
        <v>10013.593080617387</v>
      </c>
    </row>
    <row r="38" spans="1:14">
      <c r="A38" s="113" t="s">
        <v>242</v>
      </c>
      <c r="B38" s="840" t="str">
        <f>VLOOKUP(A38,EQUIPOS!A8:D154,3,FALSE)</f>
        <v>Grúa con torre capacidad 1 ton en la punta.</v>
      </c>
      <c r="C38" s="841"/>
      <c r="D38" s="841"/>
      <c r="E38" s="841"/>
      <c r="F38" s="841"/>
      <c r="G38" s="841"/>
      <c r="H38" s="842"/>
      <c r="I38" s="421"/>
      <c r="J38" s="422"/>
      <c r="K38" s="438">
        <f>VLOOKUP(A38,EQUIPOS!A8:D165,4,FALSE)</f>
        <v>141415.13051561182</v>
      </c>
      <c r="L38" s="335"/>
      <c r="M38" s="336">
        <v>2.5</v>
      </c>
      <c r="N38" s="272">
        <f t="shared" si="0"/>
        <v>56566.052206244727</v>
      </c>
    </row>
    <row r="39" spans="1:14">
      <c r="A39" s="113" t="s">
        <v>267</v>
      </c>
      <c r="B39" s="840" t="str">
        <f>VLOOKUP(A39,EQUIPOS!A9:D154,3,FALSE)</f>
        <v>Motobomba de concreto</v>
      </c>
      <c r="C39" s="841"/>
      <c r="D39" s="841"/>
      <c r="E39" s="841"/>
      <c r="F39" s="841"/>
      <c r="G39" s="841"/>
      <c r="H39" s="842"/>
      <c r="I39" s="421"/>
      <c r="J39" s="422"/>
      <c r="K39" s="438">
        <f>VLOOKUP(A39,EQUIPOS!A9:D166,4,FALSE)</f>
        <v>89693.438409400595</v>
      </c>
      <c r="L39" s="335"/>
      <c r="M39" s="336">
        <v>2.5499800000000001</v>
      </c>
      <c r="N39" s="272">
        <f t="shared" si="0"/>
        <v>35174.173291320163</v>
      </c>
    </row>
    <row r="40" spans="1:14">
      <c r="A40" s="113" t="s">
        <v>277</v>
      </c>
      <c r="B40" s="840" t="str">
        <f>VLOOKUP(A40,EQUIPOS!A10:D154,3,FALSE)</f>
        <v>Pala auxiliar de piloteadora</v>
      </c>
      <c r="C40" s="841"/>
      <c r="D40" s="841"/>
      <c r="E40" s="841"/>
      <c r="F40" s="841"/>
      <c r="G40" s="841"/>
      <c r="H40" s="842"/>
      <c r="I40" s="421"/>
      <c r="J40" s="422"/>
      <c r="K40" s="438">
        <f>VLOOKUP(A40,EQUIPOS!A10:D167,4,FALSE)</f>
        <v>406235.81488262734</v>
      </c>
      <c r="L40" s="335"/>
      <c r="M40" s="336">
        <v>2.5</v>
      </c>
      <c r="N40" s="272">
        <f t="shared" si="0"/>
        <v>162494.32595305092</v>
      </c>
    </row>
    <row r="41" spans="1:14">
      <c r="A41" s="113" t="s">
        <v>282</v>
      </c>
      <c r="B41" s="840" t="str">
        <f>VLOOKUP(A41,EQUIPOS!A6:D154,3,FALSE)</f>
        <v>Piloteadora potencia 250KW, RPM 1800, fuerza elevadora 200KN</v>
      </c>
      <c r="C41" s="841"/>
      <c r="D41" s="841"/>
      <c r="E41" s="841"/>
      <c r="F41" s="841"/>
      <c r="G41" s="841"/>
      <c r="H41" s="842"/>
      <c r="I41" s="421"/>
      <c r="J41" s="422"/>
      <c r="K41" s="438">
        <f>VLOOKUP(A41,EQUIPOS!A6:D154,4,FALSE)</f>
        <v>524480.94444355904</v>
      </c>
      <c r="L41" s="335"/>
      <c r="M41" s="336">
        <v>1</v>
      </c>
      <c r="N41" s="272">
        <f t="shared" si="0"/>
        <v>524480.94444355904</v>
      </c>
    </row>
    <row r="42" spans="1:14">
      <c r="A42" s="113" t="s">
        <v>310</v>
      </c>
      <c r="B42" s="840" t="str">
        <f>VLOOKUP(A42,EQUIPOS!A12:D156,3,FALSE)</f>
        <v>Retroexcavadora A25C</v>
      </c>
      <c r="C42" s="841"/>
      <c r="D42" s="841"/>
      <c r="E42" s="841"/>
      <c r="F42" s="841"/>
      <c r="G42" s="841"/>
      <c r="H42" s="842"/>
      <c r="I42" s="328"/>
      <c r="J42" s="330"/>
      <c r="K42" s="438">
        <f>VLOOKUP(A42,EQUIPOS!A12:D169,4,FALSE)</f>
        <v>204980.31620779986</v>
      </c>
      <c r="L42" s="423"/>
      <c r="M42" s="424">
        <v>2.5</v>
      </c>
      <c r="N42" s="272">
        <f t="shared" si="0"/>
        <v>81992.126483119937</v>
      </c>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N83*M45</f>
        <v>10046.441950300166</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918337.76938844891</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388</v>
      </c>
      <c r="B52" s="43" t="str">
        <f>VLOOKUP(A52,MATERIALES!A5:D372,3,FALSE)</f>
        <v>Bentonita</v>
      </c>
      <c r="C52" s="281"/>
      <c r="D52" s="281"/>
      <c r="E52" s="281"/>
      <c r="F52" s="281"/>
      <c r="G52" s="281"/>
      <c r="H52" s="281"/>
      <c r="I52" s="281"/>
      <c r="J52" s="311" t="str">
        <f>VLOOKUP(A52,MATERIALES!A6:D643,2,FALSE)</f>
        <v>kg</v>
      </c>
      <c r="K52" s="282">
        <v>2.355</v>
      </c>
      <c r="L52" s="267"/>
      <c r="M52" s="402">
        <f>VLOOKUP(A52,MATERIALES!A5:D395,4,FALSE)</f>
        <v>728.20496656646105</v>
      </c>
      <c r="N52" s="272">
        <f>K52*M52</f>
        <v>1714.9226962640157</v>
      </c>
    </row>
    <row r="53" spans="1:14">
      <c r="A53" s="161" t="s">
        <v>745</v>
      </c>
      <c r="B53" s="43" t="str">
        <f>VLOOKUP(A53,MATERIALES!A6:D372,3,FALSE)</f>
        <v>Acero PDR-60</v>
      </c>
      <c r="C53" s="425"/>
      <c r="D53" s="425"/>
      <c r="E53" s="425"/>
      <c r="F53" s="425"/>
      <c r="G53" s="425"/>
      <c r="H53" s="425"/>
      <c r="I53" s="425"/>
      <c r="J53" s="312" t="str">
        <f>VLOOKUP(A53,MATERIALES!A7:D644,2,FALSE)</f>
        <v>kg</v>
      </c>
      <c r="K53" s="397">
        <v>123.70021073509811</v>
      </c>
      <c r="L53" s="421"/>
      <c r="M53" s="402">
        <f>VLOOKUP(A53,MATERIALES!A6:D396,4,FALSE)</f>
        <v>3427.9657115539576</v>
      </c>
      <c r="N53" s="272">
        <f>K53*M53</f>
        <v>424040.08091191511</v>
      </c>
    </row>
    <row r="54" spans="1:14">
      <c r="A54" s="161" t="s">
        <v>829</v>
      </c>
      <c r="B54" s="43" t="str">
        <f>VLOOKUP(A54,MATERIALES!A6:D372,3,FALSE)</f>
        <v>Concreto Resistencia  28 (Mpa)</v>
      </c>
      <c r="C54" s="425"/>
      <c r="D54" s="425"/>
      <c r="E54" s="425"/>
      <c r="F54" s="425"/>
      <c r="G54" s="425"/>
      <c r="H54" s="425"/>
      <c r="I54" s="425"/>
      <c r="J54" s="312" t="str">
        <f>VLOOKUP(A54,MATERIALES!A8:D645,2,FALSE)</f>
        <v>m3</v>
      </c>
      <c r="K54" s="397">
        <v>0.82466807156732069</v>
      </c>
      <c r="L54" s="421"/>
      <c r="M54" s="402">
        <f>VLOOKUP(A54,MATERIALES!A6:D397,4,FALSE)</f>
        <v>468702.40547323175</v>
      </c>
      <c r="N54" s="272">
        <f>K54*M54</f>
        <v>386523.90886057442</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SUM(N52:N58)</f>
        <v>812278.91246875352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31">
        <f>VLOOKUP(A64,TRANSPORTE!A5:D117,4,FALSE)</f>
        <v>1151.5493309248213</v>
      </c>
      <c r="M64" s="832"/>
      <c r="N64" s="287">
        <f>K64*L64</f>
        <v>1497.0141302022678</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31">
        <f>VLOOKUP(A65,TRANSPORTE!A6:D117,4,FALSE)</f>
        <v>410.677987193619</v>
      </c>
      <c r="M65" s="832"/>
      <c r="N65" s="287">
        <f>K65*L65</f>
        <v>20.533899359680952</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1517.5480295619486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979"/>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SUM(N76:N82)</f>
        <v>100464.41950300166</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N47+N59+N70+N83</f>
        <v>1832598.6493897662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366519.72987795324</v>
      </c>
      <c r="M90" s="862"/>
      <c r="N90" s="51"/>
    </row>
    <row r="91" spans="1:14">
      <c r="B91" s="89" t="s">
        <v>973</v>
      </c>
      <c r="C91" s="90"/>
      <c r="D91" s="90"/>
      <c r="E91" s="90"/>
      <c r="F91" s="90"/>
      <c r="G91" s="90"/>
      <c r="H91" s="90"/>
      <c r="I91" s="87"/>
      <c r="J91" s="88"/>
      <c r="K91" s="304">
        <v>0.05</v>
      </c>
      <c r="L91" s="861">
        <f>N85*K91</f>
        <v>91629.932469488311</v>
      </c>
      <c r="M91" s="862"/>
      <c r="N91" s="51"/>
    </row>
    <row r="92" spans="1:14" ht="15.75" thickBot="1">
      <c r="B92" s="91" t="s">
        <v>974</v>
      </c>
      <c r="C92" s="92"/>
      <c r="D92" s="92"/>
      <c r="E92" s="92"/>
      <c r="F92" s="92"/>
      <c r="G92" s="92"/>
      <c r="H92" s="92"/>
      <c r="I92" s="93"/>
      <c r="J92" s="94"/>
      <c r="K92" s="305">
        <v>0.05</v>
      </c>
      <c r="L92" s="863">
        <f>N85*K92</f>
        <v>91629.932469488311</v>
      </c>
      <c r="M92" s="864"/>
      <c r="N92" s="51"/>
    </row>
    <row r="93" spans="1:14" ht="15.75" thickBot="1">
      <c r="B93" s="827" t="s">
        <v>953</v>
      </c>
      <c r="C93" s="828"/>
      <c r="D93" s="828"/>
      <c r="E93" s="828"/>
      <c r="F93" s="828"/>
      <c r="G93" s="828"/>
      <c r="H93" s="828"/>
      <c r="I93" s="828"/>
      <c r="J93" s="828"/>
      <c r="K93" s="828"/>
      <c r="L93" s="828"/>
      <c r="M93" s="829"/>
      <c r="N93" s="52">
        <f>L90+L91+L92</f>
        <v>549779.59481692989</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2382378.2442066958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6" zoomScale="77" zoomScaleNormal="77" workbookViewId="0">
      <selection activeCell="M52" sqref="M5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182</v>
      </c>
      <c r="B36" s="840" t="str">
        <f>VLOOKUP(A36,EQUIPOS!A6:D154,3,FALSE)</f>
        <v xml:space="preserve">Compresor para penetrar roca
</v>
      </c>
      <c r="C36" s="841"/>
      <c r="D36" s="841"/>
      <c r="E36" s="841"/>
      <c r="F36" s="841"/>
      <c r="G36" s="841"/>
      <c r="H36" s="842"/>
      <c r="I36" s="267"/>
      <c r="J36" s="268"/>
      <c r="K36" s="269">
        <f>VLOOKUP(A36,EQUIPOS!A6:D163,4,FALSE)</f>
        <v>97481.788583214133</v>
      </c>
      <c r="L36" s="270"/>
      <c r="M36" s="271">
        <v>0.125</v>
      </c>
      <c r="N36" s="272">
        <f>K36/M36</f>
        <v>779854.30866571306</v>
      </c>
    </row>
    <row r="37" spans="1:14">
      <c r="A37" s="113" t="s">
        <v>242</v>
      </c>
      <c r="B37" s="840" t="str">
        <f>VLOOKUP(A37,EQUIPOS!A7:D154,3,FALSE)</f>
        <v>Grúa con torre capacidad 1 ton en la punta.</v>
      </c>
      <c r="C37" s="841"/>
      <c r="D37" s="841"/>
      <c r="E37" s="841"/>
      <c r="F37" s="841"/>
      <c r="G37" s="841"/>
      <c r="H37" s="842"/>
      <c r="I37" s="421"/>
      <c r="J37" s="422"/>
      <c r="K37" s="269">
        <f>VLOOKUP(A37,EQUIPOS!A7:D164,4,FALSE)</f>
        <v>141415.13051561182</v>
      </c>
      <c r="L37" s="335"/>
      <c r="M37" s="336">
        <v>2.5</v>
      </c>
      <c r="N37" s="272">
        <f>K37/M37</f>
        <v>56566.052206244727</v>
      </c>
    </row>
    <row r="38" spans="1:14">
      <c r="A38" s="113" t="s">
        <v>267</v>
      </c>
      <c r="B38" s="840" t="str">
        <f>VLOOKUP(A38,EQUIPOS!A8:D154,3,FALSE)</f>
        <v>Motobomba de concreto</v>
      </c>
      <c r="C38" s="841"/>
      <c r="D38" s="841"/>
      <c r="E38" s="841"/>
      <c r="F38" s="841"/>
      <c r="G38" s="841"/>
      <c r="H38" s="842"/>
      <c r="I38" s="421"/>
      <c r="J38" s="422"/>
      <c r="K38" s="438">
        <f>VLOOKUP(A38,EQUIPOS!A8:D165,4,FALSE)</f>
        <v>89693.438409400595</v>
      </c>
      <c r="L38" s="335"/>
      <c r="M38" s="336">
        <v>0.65</v>
      </c>
      <c r="N38" s="272">
        <f>K38/M38</f>
        <v>137989.90524523167</v>
      </c>
    </row>
    <row r="39" spans="1:14">
      <c r="A39" s="113" t="s">
        <v>310</v>
      </c>
      <c r="B39" s="840" t="str">
        <f>VLOOKUP(A39,EQUIPOS!A9:D154,3,FALSE)</f>
        <v>Retroexcavadora A25C</v>
      </c>
      <c r="C39" s="841"/>
      <c r="D39" s="841"/>
      <c r="E39" s="841"/>
      <c r="F39" s="841"/>
      <c r="G39" s="841"/>
      <c r="H39" s="842"/>
      <c r="I39" s="421"/>
      <c r="J39" s="422"/>
      <c r="K39" s="438">
        <f>VLOOKUP(A39,EQUIPOS!A9:D166,4,FALSE)</f>
        <v>204980.31620779986</v>
      </c>
      <c r="L39" s="335"/>
      <c r="M39" s="336">
        <v>0.65</v>
      </c>
      <c r="N39" s="272">
        <f>K39/M39</f>
        <v>315354.3326273844</v>
      </c>
    </row>
    <row r="40" spans="1:14">
      <c r="A40" s="113"/>
      <c r="B40" s="840"/>
      <c r="C40" s="841"/>
      <c r="D40" s="841"/>
      <c r="E40" s="841"/>
      <c r="F40" s="841"/>
      <c r="G40" s="841"/>
      <c r="H40" s="842"/>
      <c r="I40" s="421"/>
      <c r="J40" s="422"/>
      <c r="K40" s="438"/>
      <c r="L40" s="335"/>
      <c r="M40" s="336"/>
      <c r="N40" s="272"/>
    </row>
    <row r="41" spans="1:14">
      <c r="A41" s="113"/>
      <c r="B41" s="840"/>
      <c r="C41" s="841"/>
      <c r="D41" s="841"/>
      <c r="E41" s="841"/>
      <c r="F41" s="841"/>
      <c r="G41" s="841"/>
      <c r="H41" s="842"/>
      <c r="I41" s="421"/>
      <c r="J41" s="422"/>
      <c r="K41" s="438"/>
      <c r="L41" s="335"/>
      <c r="M41" s="336"/>
      <c r="N41" s="272"/>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N87*M45</f>
        <v>52241.498141560864</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1342006.0968861349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745</v>
      </c>
      <c r="B52" s="43" t="str">
        <f>VLOOKUP(A52,MATERIALES!A5:D372,3,FALSE)</f>
        <v>Acero PDR-60</v>
      </c>
      <c r="C52" s="281"/>
      <c r="D52" s="281"/>
      <c r="E52" s="281"/>
      <c r="F52" s="281"/>
      <c r="G52" s="281"/>
      <c r="H52" s="281"/>
      <c r="I52" s="281"/>
      <c r="J52" s="311" t="str">
        <f>VLOOKUP(A52,MATERIALES!A6:D643,2,FALSE)</f>
        <v>kg</v>
      </c>
      <c r="K52" s="282">
        <v>178.12830345854127</v>
      </c>
      <c r="L52" s="267"/>
      <c r="M52" s="402">
        <f>VLOOKUP(A52,MATERIALES!A5:D395,4,FALSE)</f>
        <v>3427.9657115539576</v>
      </c>
      <c r="N52" s="272">
        <f>K52*M52</f>
        <v>610617.71651315771</v>
      </c>
    </row>
    <row r="53" spans="1:14">
      <c r="A53" s="161" t="s">
        <v>829</v>
      </c>
      <c r="B53" s="43" t="str">
        <f>VLOOKUP(A53,MATERIALES!A6:D372,3,FALSE)</f>
        <v>Concreto Resistencia  28 (Mpa)</v>
      </c>
      <c r="C53" s="425"/>
      <c r="D53" s="425"/>
      <c r="E53" s="425"/>
      <c r="F53" s="425"/>
      <c r="G53" s="425"/>
      <c r="H53" s="425"/>
      <c r="I53" s="425"/>
      <c r="J53" s="312" t="str">
        <f>VLOOKUP(A53,MATERIALES!A7:D644,2,FALSE)</f>
        <v>m3</v>
      </c>
      <c r="K53" s="397">
        <v>1.1875220230569419</v>
      </c>
      <c r="L53" s="421"/>
      <c r="M53" s="402">
        <f>VLOOKUP(A53,MATERIALES!A6:D396,4,FALSE)</f>
        <v>468702.40547323175</v>
      </c>
      <c r="N53" s="272">
        <f t="shared" ref="N53:N59" si="0">K53*M53</f>
        <v>556594.42875922727</v>
      </c>
    </row>
    <row r="54" spans="1:14">
      <c r="A54" s="161" t="s">
        <v>376</v>
      </c>
      <c r="B54" s="43" t="str">
        <f>VLOOKUP(A54,MATERIALES!A6:D372,3,FALSE)</f>
        <v>Anfo</v>
      </c>
      <c r="C54" s="425"/>
      <c r="D54" s="425"/>
      <c r="E54" s="425"/>
      <c r="F54" s="425"/>
      <c r="G54" s="425"/>
      <c r="H54" s="425"/>
      <c r="I54" s="425"/>
      <c r="J54" s="312" t="s">
        <v>377</v>
      </c>
      <c r="K54" s="397">
        <v>0.3</v>
      </c>
      <c r="L54" s="421"/>
      <c r="M54" s="402">
        <f>VLOOKUP(A54,MATERIALES!A6:D397,4,FALSE)</f>
        <v>4861.6007348972871</v>
      </c>
      <c r="N54" s="272">
        <f t="shared" si="0"/>
        <v>1458.4802204691862</v>
      </c>
    </row>
    <row r="55" spans="1:14">
      <c r="A55" s="161" t="s">
        <v>424</v>
      </c>
      <c r="B55" s="43" t="str">
        <f>VLOOKUP(A55,MATERIALES!A6:D372,3,FALSE)</f>
        <v>Cordón detonante</v>
      </c>
      <c r="C55" s="425"/>
      <c r="D55" s="425"/>
      <c r="E55" s="425"/>
      <c r="F55" s="425"/>
      <c r="G55" s="425"/>
      <c r="H55" s="425"/>
      <c r="I55" s="425"/>
      <c r="J55" s="312" t="str">
        <f>VLOOKUP(A55,MATERIALES!A9:D646,2,FALSE)</f>
        <v>m</v>
      </c>
      <c r="K55" s="397">
        <v>3</v>
      </c>
      <c r="L55" s="421"/>
      <c r="M55" s="402">
        <f>VLOOKUP(A55,MATERIALES!A6:D398,4,FALSE)</f>
        <v>2894.1297192551533</v>
      </c>
      <c r="N55" s="272">
        <f t="shared" si="0"/>
        <v>8682.3891577654595</v>
      </c>
    </row>
    <row r="56" spans="1:14">
      <c r="A56" s="161" t="s">
        <v>453</v>
      </c>
      <c r="B56" s="43" t="str">
        <f>VLOOKUP(A56,MATERIALES!A7:D372,3,FALSE)</f>
        <v>Explosivos  75% (INDUGEL)</v>
      </c>
      <c r="C56" s="425"/>
      <c r="D56" s="425"/>
      <c r="E56" s="425"/>
      <c r="F56" s="425"/>
      <c r="G56" s="425"/>
      <c r="H56" s="425"/>
      <c r="I56" s="425"/>
      <c r="J56" s="312" t="str">
        <f>VLOOKUP(A56,MATERIALES!A10:D647,2,FALSE)</f>
        <v>lb</v>
      </c>
      <c r="K56" s="397">
        <v>0.25</v>
      </c>
      <c r="L56" s="421"/>
      <c r="M56" s="402">
        <f>VLOOKUP(A56,MATERIALES!A7:D399,4,FALSE)</f>
        <v>9916.8149428924644</v>
      </c>
      <c r="N56" s="272">
        <f t="shared" si="0"/>
        <v>2479.2037357231161</v>
      </c>
    </row>
    <row r="57" spans="1:14">
      <c r="A57" s="161" t="s">
        <v>458</v>
      </c>
      <c r="B57" s="43" t="str">
        <f>VLOOKUP(A57,MATERIALES!A8:D372,3,FALSE)</f>
        <v>Fulminantes</v>
      </c>
      <c r="C57" s="425"/>
      <c r="D57" s="425"/>
      <c r="E57" s="425"/>
      <c r="F57" s="425"/>
      <c r="G57" s="425"/>
      <c r="H57" s="425"/>
      <c r="I57" s="425"/>
      <c r="J57" s="312" t="str">
        <f>VLOOKUP(A57,MATERIALES!A11:D648,2,FALSE)</f>
        <v>u</v>
      </c>
      <c r="K57" s="397">
        <v>1</v>
      </c>
      <c r="L57" s="421"/>
      <c r="M57" s="402">
        <f>VLOOKUP(A57,MATERIALES!A8:D400,4,FALSE)</f>
        <v>1097.8891162371638</v>
      </c>
      <c r="N57" s="272">
        <f t="shared" si="0"/>
        <v>1097.8891162371638</v>
      </c>
    </row>
    <row r="58" spans="1:14">
      <c r="A58" s="161" t="s">
        <v>552</v>
      </c>
      <c r="B58" s="43" t="str">
        <f>VLOOKUP(A58,MATERIALES!A9:D372,3,FALSE)</f>
        <v>Mecha Lenta</v>
      </c>
      <c r="C58" s="425"/>
      <c r="D58" s="425"/>
      <c r="E58" s="425"/>
      <c r="F58" s="425"/>
      <c r="G58" s="425"/>
      <c r="H58" s="425"/>
      <c r="I58" s="425"/>
      <c r="J58" s="312" t="str">
        <f>VLOOKUP(A58,MATERIALES!A11:D649,2,FALSE)</f>
        <v>m</v>
      </c>
      <c r="K58" s="397">
        <v>1</v>
      </c>
      <c r="L58" s="421"/>
      <c r="M58" s="402">
        <f>VLOOKUP(A58,MATERIALES!A9:D401,4,FALSE)</f>
        <v>1020.6675576027455</v>
      </c>
      <c r="N58" s="272">
        <f t="shared" si="0"/>
        <v>1020.6675576027455</v>
      </c>
    </row>
    <row r="59" spans="1:14">
      <c r="A59" s="161" t="s">
        <v>845</v>
      </c>
      <c r="B59" s="43" t="str">
        <f>VLOOKUP(A59,MATERIALES!A10:D372,3,FALSE)</f>
        <v>Escolta y transporte (una tarifa por cada m3 escoltado y transportado)</v>
      </c>
      <c r="C59" s="425"/>
      <c r="D59" s="425"/>
      <c r="E59" s="425"/>
      <c r="F59" s="425"/>
      <c r="G59" s="425"/>
      <c r="H59" s="425"/>
      <c r="I59" s="425"/>
      <c r="J59" s="312" t="str">
        <f>VLOOKUP(A59,MATERIALES!A12:D650,2,FALSE)</f>
        <v>kg</v>
      </c>
      <c r="K59" s="397">
        <v>0.45800000000000002</v>
      </c>
      <c r="L59" s="421"/>
      <c r="M59" s="402">
        <f>VLOOKUP(A59,MATERIALES!A10:D402,4,FALSE)</f>
        <v>9869.8105158976014</v>
      </c>
      <c r="N59" s="272">
        <f t="shared" si="0"/>
        <v>4520.373216281102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7" t="s">
        <v>953</v>
      </c>
      <c r="C63" s="828"/>
      <c r="D63" s="828"/>
      <c r="E63" s="828"/>
      <c r="F63" s="828"/>
      <c r="G63" s="828"/>
      <c r="H63" s="828"/>
      <c r="I63" s="828"/>
      <c r="J63" s="828"/>
      <c r="K63" s="828"/>
      <c r="L63" s="828"/>
      <c r="M63" s="829"/>
      <c r="N63" s="394">
        <f>SUM(N52:N62)</f>
        <v>1186471.1482764638</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31">
        <f>VLOOKUP(A68,TRANSPORTE!A5:D117,4,FALSE)</f>
        <v>1151.5493309248213</v>
      </c>
      <c r="M68" s="832"/>
      <c r="N68" s="287">
        <f>K68*L68</f>
        <v>1497.0141302022678</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31">
        <f>VLOOKUP(A69,TRANSPORTE!A6:D117,4,FALSE)</f>
        <v>410.677987193619</v>
      </c>
      <c r="M69" s="832"/>
      <c r="N69" s="287">
        <f>K69*L69</f>
        <v>20.533899359680952</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1517.5480295619486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979"/>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4"/>
      <c r="C86" s="815"/>
      <c r="D86" s="815"/>
      <c r="E86" s="815"/>
      <c r="F86" s="815"/>
      <c r="G86" s="815"/>
      <c r="H86" s="815"/>
      <c r="I86" s="126"/>
      <c r="J86" s="126"/>
      <c r="K86" s="126"/>
      <c r="L86" s="915"/>
      <c r="M86" s="915"/>
      <c r="N86" s="45"/>
    </row>
    <row r="87" spans="1:14" ht="15.75" thickBot="1">
      <c r="B87" s="833" t="s">
        <v>953</v>
      </c>
      <c r="C87" s="834"/>
      <c r="D87" s="834"/>
      <c r="E87" s="834"/>
      <c r="F87" s="834"/>
      <c r="G87" s="834"/>
      <c r="H87" s="834"/>
      <c r="I87" s="834"/>
      <c r="J87" s="834"/>
      <c r="K87" s="834"/>
      <c r="L87" s="834"/>
      <c r="M87" s="835"/>
      <c r="N87" s="301">
        <f>SUM(N80:N86)</f>
        <v>522414.98141560861</v>
      </c>
    </row>
    <row r="88" spans="1:14" ht="15.75" thickBot="1">
      <c r="B88" s="33"/>
      <c r="C88" s="34"/>
      <c r="D88" s="34"/>
      <c r="E88" s="34"/>
      <c r="F88" s="34"/>
      <c r="G88" s="34"/>
      <c r="H88" s="34"/>
      <c r="I88" s="34"/>
      <c r="J88" s="34"/>
      <c r="K88" s="34"/>
      <c r="L88" s="34"/>
      <c r="M88" s="34"/>
      <c r="N88" s="35"/>
    </row>
    <row r="89" spans="1:14" ht="15.75" thickBot="1">
      <c r="B89" s="827" t="s">
        <v>967</v>
      </c>
      <c r="C89" s="828"/>
      <c r="D89" s="828"/>
      <c r="E89" s="828"/>
      <c r="F89" s="828"/>
      <c r="G89" s="828"/>
      <c r="H89" s="828"/>
      <c r="I89" s="828"/>
      <c r="J89" s="828"/>
      <c r="K89" s="828"/>
      <c r="L89" s="828"/>
      <c r="M89" s="829"/>
      <c r="N89" s="99">
        <f>N47+N63+N74+N87</f>
        <v>3052409.7746077692</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8" t="s">
        <v>969</v>
      </c>
      <c r="C93" s="819"/>
      <c r="D93" s="819"/>
      <c r="E93" s="819"/>
      <c r="F93" s="819"/>
      <c r="G93" s="819"/>
      <c r="H93" s="819"/>
      <c r="I93" s="314"/>
      <c r="J93" s="334"/>
      <c r="K93" s="302" t="s">
        <v>970</v>
      </c>
      <c r="L93" s="857" t="s">
        <v>971</v>
      </c>
      <c r="M93" s="858"/>
      <c r="N93" s="303"/>
    </row>
    <row r="94" spans="1:14">
      <c r="B94" s="859" t="s">
        <v>972</v>
      </c>
      <c r="C94" s="860"/>
      <c r="D94" s="860"/>
      <c r="E94" s="860"/>
      <c r="F94" s="860"/>
      <c r="G94" s="860"/>
      <c r="H94" s="860"/>
      <c r="I94" s="87"/>
      <c r="J94" s="88"/>
      <c r="K94" s="304">
        <v>0.2</v>
      </c>
      <c r="L94" s="861">
        <f>N89*K94</f>
        <v>610481.95492155384</v>
      </c>
      <c r="M94" s="862"/>
      <c r="N94" s="51"/>
    </row>
    <row r="95" spans="1:14">
      <c r="B95" s="89" t="s">
        <v>973</v>
      </c>
      <c r="C95" s="90"/>
      <c r="D95" s="90"/>
      <c r="E95" s="90"/>
      <c r="F95" s="90"/>
      <c r="G95" s="90"/>
      <c r="H95" s="90"/>
      <c r="I95" s="87"/>
      <c r="J95" s="88"/>
      <c r="K95" s="304">
        <v>0.05</v>
      </c>
      <c r="L95" s="861">
        <f>N89*K95</f>
        <v>152620.48873038846</v>
      </c>
      <c r="M95" s="862"/>
      <c r="N95" s="51"/>
    </row>
    <row r="96" spans="1:14" ht="15.75" thickBot="1">
      <c r="B96" s="91" t="s">
        <v>974</v>
      </c>
      <c r="C96" s="92"/>
      <c r="D96" s="92"/>
      <c r="E96" s="92"/>
      <c r="F96" s="92"/>
      <c r="G96" s="92"/>
      <c r="H96" s="92"/>
      <c r="I96" s="93"/>
      <c r="J96" s="94"/>
      <c r="K96" s="305">
        <v>0.05</v>
      </c>
      <c r="L96" s="863">
        <f>N89*K96</f>
        <v>152620.48873038846</v>
      </c>
      <c r="M96" s="864"/>
      <c r="N96" s="51"/>
    </row>
    <row r="97" spans="1:14" ht="15.75" thickBot="1">
      <c r="B97" s="827" t="s">
        <v>953</v>
      </c>
      <c r="C97" s="828"/>
      <c r="D97" s="828"/>
      <c r="E97" s="828"/>
      <c r="F97" s="828"/>
      <c r="G97" s="828"/>
      <c r="H97" s="828"/>
      <c r="I97" s="828"/>
      <c r="J97" s="828"/>
      <c r="K97" s="828"/>
      <c r="L97" s="828"/>
      <c r="M97" s="829"/>
      <c r="N97" s="52">
        <f>L94+L95+L96</f>
        <v>915722.93238233076</v>
      </c>
    </row>
    <row r="98" spans="1:14" ht="15.75" thickBot="1">
      <c r="B98" s="33"/>
      <c r="C98" s="34"/>
      <c r="D98" s="34"/>
      <c r="E98" s="34"/>
      <c r="F98" s="34"/>
      <c r="G98" s="34"/>
      <c r="H98" s="34"/>
      <c r="I98" s="34"/>
      <c r="J98" s="34"/>
      <c r="K98" s="34"/>
      <c r="L98" s="34"/>
      <c r="M98" s="34"/>
      <c r="N98" s="35"/>
    </row>
    <row r="99" spans="1:14" ht="15.75" thickBot="1">
      <c r="A99" t="s">
        <v>2016</v>
      </c>
      <c r="B99" s="827" t="s">
        <v>975</v>
      </c>
      <c r="C99" s="828"/>
      <c r="D99" s="828"/>
      <c r="E99" s="828"/>
      <c r="F99" s="828"/>
      <c r="G99" s="828"/>
      <c r="H99" s="828"/>
      <c r="I99" s="828"/>
      <c r="J99" s="828"/>
      <c r="K99" s="828"/>
      <c r="L99" s="828"/>
      <c r="M99" s="829"/>
      <c r="N99" s="188">
        <f>N89+N97</f>
        <v>3968132.7069901</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5"/>
      <c r="K129" s="975"/>
      <c r="L129" s="975"/>
      <c r="M129" s="975"/>
      <c r="N129" s="976"/>
    </row>
    <row r="130" spans="2:14" ht="15.75" thickBot="1">
      <c r="B130" s="419" t="s">
        <v>2221</v>
      </c>
      <c r="C130" s="420"/>
      <c r="D130" s="420"/>
      <c r="E130" s="259"/>
      <c r="F130" s="259"/>
      <c r="G130" s="259"/>
      <c r="H130" s="259"/>
      <c r="I130" s="259"/>
      <c r="J130" s="977"/>
      <c r="K130" s="977"/>
      <c r="L130" s="977"/>
      <c r="M130" s="977"/>
      <c r="N130"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2"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98609.09118680234</v>
      </c>
      <c r="L36" s="270"/>
      <c r="M36" s="271">
        <v>0.16</v>
      </c>
      <c r="N36" s="272">
        <f>K36/M36</f>
        <v>616306.81991751457</v>
      </c>
    </row>
    <row r="37" spans="1:14">
      <c r="A37" s="113" t="s">
        <v>261</v>
      </c>
      <c r="B37" s="840" t="str">
        <f>VLOOKUP(A37,EQUIPOS!A7:D154,3,FALSE)</f>
        <v xml:space="preserve">Motobomba 3 PULGADAS (incluye operario)
</v>
      </c>
      <c r="C37" s="841"/>
      <c r="D37" s="841"/>
      <c r="E37" s="841"/>
      <c r="F37" s="841"/>
      <c r="G37" s="841"/>
      <c r="H37" s="842"/>
      <c r="I37" s="421"/>
      <c r="J37" s="422"/>
      <c r="K37" s="269">
        <f>VLOOKUP(A37,EQUIPOS!A7:D164,4,FALSE)</f>
        <v>15814.744711361485</v>
      </c>
      <c r="L37" s="335"/>
      <c r="M37" s="336">
        <v>0.16</v>
      </c>
      <c r="N37" s="272">
        <f>K37/M37</f>
        <v>98842.154446009285</v>
      </c>
    </row>
    <row r="38" spans="1:14">
      <c r="A38" s="113"/>
      <c r="B38" s="840"/>
      <c r="C38" s="841"/>
      <c r="D38" s="841"/>
      <c r="E38" s="841"/>
      <c r="F38" s="841"/>
      <c r="G38" s="841"/>
      <c r="H38" s="842"/>
      <c r="I38" s="421"/>
      <c r="J38" s="422"/>
      <c r="K38" s="438"/>
      <c r="L38" s="335"/>
      <c r="M38" s="336"/>
      <c r="N38" s="272"/>
    </row>
    <row r="39" spans="1:14">
      <c r="A39" s="113"/>
      <c r="B39" s="840"/>
      <c r="C39" s="841"/>
      <c r="D39" s="841"/>
      <c r="E39" s="841"/>
      <c r="F39" s="841"/>
      <c r="G39" s="841"/>
      <c r="H39" s="842"/>
      <c r="I39" s="421"/>
      <c r="J39" s="422"/>
      <c r="K39" s="438"/>
      <c r="L39" s="335"/>
      <c r="M39" s="336"/>
      <c r="N39" s="272"/>
    </row>
    <row r="40" spans="1:14">
      <c r="A40" s="113"/>
      <c r="B40" s="840"/>
      <c r="C40" s="841"/>
      <c r="D40" s="841"/>
      <c r="E40" s="841"/>
      <c r="F40" s="841"/>
      <c r="G40" s="841"/>
      <c r="H40" s="842"/>
      <c r="I40" s="328"/>
      <c r="J40" s="330"/>
      <c r="K40" s="438"/>
      <c r="L40" s="423"/>
      <c r="M40" s="424"/>
      <c r="N40" s="272"/>
    </row>
    <row r="41" spans="1:14">
      <c r="B41" s="840"/>
      <c r="C41" s="841"/>
      <c r="D41" s="841"/>
      <c r="E41" s="841"/>
      <c r="F41" s="841"/>
      <c r="G41" s="841"/>
      <c r="H41" s="842"/>
      <c r="I41" s="36"/>
      <c r="J41" s="37"/>
      <c r="K41" s="438"/>
      <c r="L41" s="276"/>
      <c r="M41" s="277"/>
      <c r="N41" s="272"/>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0.05</v>
      </c>
      <c r="N43" s="344">
        <f>N77*M43</f>
        <v>13947.19623493781</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729096.17059846164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453</v>
      </c>
      <c r="B50" s="43" t="str">
        <f>VLOOKUP(A50,MATERIALES!A5:D372,3,FALSE)</f>
        <v>Explosivos  75% (INDUGEL)</v>
      </c>
      <c r="C50" s="281"/>
      <c r="D50" s="281"/>
      <c r="E50" s="281"/>
      <c r="F50" s="281"/>
      <c r="G50" s="281"/>
      <c r="H50" s="281"/>
      <c r="I50" s="281"/>
      <c r="J50" s="311" t="str">
        <f>VLOOKUP(A50,MATERIALES!A6:D641,2,FALSE)</f>
        <v>lb</v>
      </c>
      <c r="K50" s="282">
        <v>0.2</v>
      </c>
      <c r="L50" s="267"/>
      <c r="M50" s="402">
        <f>VLOOKUP(A50,MATERIALES!A5:D395,4,FALSE)</f>
        <v>9916.8149428924644</v>
      </c>
      <c r="N50" s="272">
        <f>K50*M50</f>
        <v>1983.3629885784931</v>
      </c>
    </row>
    <row r="51" spans="1:14">
      <c r="A51" s="161" t="s">
        <v>458</v>
      </c>
      <c r="B51" s="43" t="str">
        <f>VLOOKUP(A51,MATERIALES!A6:D372,3,FALSE)</f>
        <v>Fulminantes</v>
      </c>
      <c r="C51" s="425"/>
      <c r="D51" s="425"/>
      <c r="E51" s="425"/>
      <c r="F51" s="425"/>
      <c r="G51" s="425"/>
      <c r="H51" s="425"/>
      <c r="I51" s="425"/>
      <c r="J51" s="312" t="str">
        <f>VLOOKUP(A51,MATERIALES!A6:D642,2,FALSE)</f>
        <v>u</v>
      </c>
      <c r="K51" s="397">
        <v>1</v>
      </c>
      <c r="L51" s="421"/>
      <c r="M51" s="402">
        <f>VLOOKUP(A51,MATERIALES!A6:D396,4,FALSE)</f>
        <v>1097.8891162371638</v>
      </c>
      <c r="N51" s="272">
        <f>K51*M51</f>
        <v>1097.8891162371638</v>
      </c>
    </row>
    <row r="52" spans="1:14">
      <c r="A52" s="161" t="s">
        <v>552</v>
      </c>
      <c r="B52" s="43" t="str">
        <f>VLOOKUP(A52,MATERIALES!A6:D372,3,FALSE)</f>
        <v>Mecha Lenta</v>
      </c>
      <c r="C52" s="425"/>
      <c r="D52" s="425"/>
      <c r="E52" s="425"/>
      <c r="F52" s="425"/>
      <c r="G52" s="425"/>
      <c r="H52" s="425"/>
      <c r="I52" s="425"/>
      <c r="J52" s="312" t="str">
        <f>VLOOKUP(A52,MATERIALES!A6:D643,2,FALSE)</f>
        <v>m</v>
      </c>
      <c r="K52" s="397">
        <v>0.5</v>
      </c>
      <c r="L52" s="421"/>
      <c r="M52" s="402">
        <f>VLOOKUP(A52,MATERIALES!A6:D397,4,FALSE)</f>
        <v>1020.6675576027455</v>
      </c>
      <c r="N52" s="272">
        <f>K52*M52</f>
        <v>510.33377880137277</v>
      </c>
    </row>
    <row r="53" spans="1:14">
      <c r="A53" s="161" t="s">
        <v>747</v>
      </c>
      <c r="B53" s="43" t="str">
        <f>VLOOKUP(A53,MATERIALES!A6:D372,3,FALSE)</f>
        <v>Acero A-37</v>
      </c>
      <c r="C53" s="425"/>
      <c r="D53" s="425"/>
      <c r="E53" s="425"/>
      <c r="F53" s="425"/>
      <c r="G53" s="425"/>
      <c r="H53" s="425"/>
      <c r="I53" s="425"/>
      <c r="J53" s="312" t="str">
        <f>VLOOKUP(A53,MATERIALES!A7:D644,2,FALSE)</f>
        <v>kg</v>
      </c>
      <c r="K53" s="397">
        <v>150</v>
      </c>
      <c r="L53" s="421"/>
      <c r="M53" s="402">
        <f>VLOOKUP(A53,MATERIALES!A6:D398,4,FALSE)</f>
        <v>4326.6455895747968</v>
      </c>
      <c r="N53" s="272">
        <f>K53*M53</f>
        <v>648996.83843621949</v>
      </c>
    </row>
    <row r="54" spans="1:14">
      <c r="A54" s="161" t="s">
        <v>831</v>
      </c>
      <c r="B54" s="43" t="str">
        <f>VLOOKUP(A54,MATERIALES!A7:D372,3,FALSE)</f>
        <v>Concreto Resistencia  32 (Mpa)</v>
      </c>
      <c r="C54" s="425"/>
      <c r="D54" s="425"/>
      <c r="E54" s="425"/>
      <c r="F54" s="425"/>
      <c r="G54" s="425"/>
      <c r="H54" s="425"/>
      <c r="I54" s="425"/>
      <c r="J54" s="312" t="str">
        <f>VLOOKUP(A54,MATERIALES!A8:D645,2,FALSE)</f>
        <v>m3</v>
      </c>
      <c r="K54" s="397">
        <v>1</v>
      </c>
      <c r="L54" s="421"/>
      <c r="M54" s="402">
        <f>VLOOKUP(A54,MATERIALES!A7:D399,4,FALSE)</f>
        <v>493836.34407919931</v>
      </c>
      <c r="N54" s="272">
        <f>K54*M54</f>
        <v>493836.34407919931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1146424.7683990358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31">
        <f>VLOOKUP(A63,TRANSPORTE!A5:D117,4,FALSE)</f>
        <v>1151.5493309248213</v>
      </c>
      <c r="M63" s="832"/>
      <c r="N63" s="287">
        <f>K63*L63</f>
        <v>1151.5493309248213</v>
      </c>
    </row>
    <row r="64" spans="1:14">
      <c r="B64" s="46"/>
      <c r="C64" s="47"/>
      <c r="D64" s="47"/>
      <c r="E64" s="47"/>
      <c r="F64" s="47"/>
      <c r="G64" s="4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1151.5493309248213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SUM(N73:N76)</f>
        <v>278943.92469875619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N45+N58+N68+N77</f>
        <v>2155616.4130271785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431123.2826054357</v>
      </c>
      <c r="M84" s="862"/>
      <c r="N84" s="51"/>
    </row>
    <row r="85" spans="1:14">
      <c r="B85" s="89" t="s">
        <v>973</v>
      </c>
      <c r="C85" s="90"/>
      <c r="D85" s="90"/>
      <c r="E85" s="90"/>
      <c r="F85" s="90"/>
      <c r="G85" s="90"/>
      <c r="H85" s="90"/>
      <c r="I85" s="87"/>
      <c r="J85" s="88"/>
      <c r="K85" s="304">
        <v>0.05</v>
      </c>
      <c r="L85" s="861">
        <f>N79*K85</f>
        <v>107780.82065135892</v>
      </c>
      <c r="M85" s="862"/>
      <c r="N85" s="51"/>
    </row>
    <row r="86" spans="1:14" ht="15.75" thickBot="1">
      <c r="B86" s="91" t="s">
        <v>974</v>
      </c>
      <c r="C86" s="92"/>
      <c r="D86" s="92"/>
      <c r="E86" s="92"/>
      <c r="F86" s="92"/>
      <c r="G86" s="92"/>
      <c r="H86" s="92"/>
      <c r="I86" s="93"/>
      <c r="J86" s="94"/>
      <c r="K86" s="305">
        <v>0.05</v>
      </c>
      <c r="L86" s="863">
        <f>N79*K86</f>
        <v>107780.82065135892</v>
      </c>
      <c r="M86" s="864"/>
      <c r="N86" s="51"/>
    </row>
    <row r="87" spans="1:14" ht="15.75" thickBot="1">
      <c r="B87" s="827" t="s">
        <v>953</v>
      </c>
      <c r="C87" s="828"/>
      <c r="D87" s="828"/>
      <c r="E87" s="828"/>
      <c r="F87" s="828"/>
      <c r="G87" s="828"/>
      <c r="H87" s="828"/>
      <c r="I87" s="828"/>
      <c r="J87" s="828"/>
      <c r="K87" s="828"/>
      <c r="L87" s="828"/>
      <c r="M87" s="829"/>
      <c r="N87" s="52">
        <f>L84+L85+L86</f>
        <v>646684.92390815355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2802301.336935332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6" zoomScale="75" zoomScaleNormal="75" workbookViewId="0">
      <selection activeCell="A79" sqref="A79"/>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452"/>
      <c r="L30" s="838" t="s">
        <v>945</v>
      </c>
      <c r="M30" s="83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65981.283551413348</v>
      </c>
      <c r="L36" s="270"/>
      <c r="M36" s="271">
        <v>0.01</v>
      </c>
      <c r="N36" s="272">
        <f t="shared" ref="N36:N41" si="0">K36/M36</f>
        <v>6598128.3551413342</v>
      </c>
    </row>
    <row r="37" spans="1:14">
      <c r="A37" s="113" t="s">
        <v>192</v>
      </c>
      <c r="B37" s="840" t="str">
        <f>VLOOKUP(A37,EQUIPOS!A7:D154,3,FALSE)</f>
        <v>Equipo de acarreo interno</v>
      </c>
      <c r="C37" s="841"/>
      <c r="D37" s="841"/>
      <c r="E37" s="841"/>
      <c r="F37" s="841"/>
      <c r="G37" s="841"/>
      <c r="H37" s="842"/>
      <c r="I37" s="421"/>
      <c r="J37" s="422"/>
      <c r="K37" s="269">
        <f>VLOOKUP(A37,EQUIPOS!A7:D164,4,FALSE)</f>
        <v>37010.130965989047</v>
      </c>
      <c r="L37" s="335"/>
      <c r="M37" s="336">
        <v>0.05</v>
      </c>
      <c r="N37" s="272">
        <f t="shared" si="0"/>
        <v>740202.61931978085</v>
      </c>
    </row>
    <row r="38" spans="1:14">
      <c r="A38" s="113" t="s">
        <v>217</v>
      </c>
      <c r="B38" s="840" t="str">
        <f>VLOOKUP(A38,EQUIPOS!A8:D154,3,FALSE)</f>
        <v>Equipo de soldadura y de acetileno (incluye soldadura)</v>
      </c>
      <c r="C38" s="841"/>
      <c r="D38" s="841"/>
      <c r="E38" s="841"/>
      <c r="F38" s="841"/>
      <c r="G38" s="841"/>
      <c r="H38" s="842"/>
      <c r="I38" s="421"/>
      <c r="J38" s="422"/>
      <c r="K38" s="269">
        <f>VLOOKUP(A38,EQUIPOS!A8:D165,4,FALSE)</f>
        <v>30822.0261624784</v>
      </c>
      <c r="L38" s="335"/>
      <c r="M38" s="336">
        <v>0.01</v>
      </c>
      <c r="N38" s="272">
        <f t="shared" si="0"/>
        <v>3082202.6162478398</v>
      </c>
    </row>
    <row r="39" spans="1:14">
      <c r="A39" s="113" t="s">
        <v>242</v>
      </c>
      <c r="B39" s="840" t="str">
        <f>VLOOKUP(A39,EQUIPOS!A9:D154,3,FALSE)</f>
        <v>Grúa con torre capacidad 1 ton en la punta.</v>
      </c>
      <c r="C39" s="841"/>
      <c r="D39" s="841"/>
      <c r="E39" s="841"/>
      <c r="F39" s="841"/>
      <c r="G39" s="841"/>
      <c r="H39" s="842"/>
      <c r="I39" s="421"/>
      <c r="J39" s="422"/>
      <c r="K39" s="269">
        <f>VLOOKUP(A39,EQUIPOS!A9:D166,4,FALSE)</f>
        <v>141415.13051561182</v>
      </c>
      <c r="L39" s="335"/>
      <c r="M39" s="336">
        <v>0.04</v>
      </c>
      <c r="N39" s="272">
        <f t="shared" si="0"/>
        <v>3535378.2628902956</v>
      </c>
    </row>
    <row r="40" spans="1:14">
      <c r="A40" s="113" t="s">
        <v>255</v>
      </c>
      <c r="B40" s="840" t="str">
        <f>VLOOKUP(A40,EQUIPOS!A10:D154,3,FALSE)</f>
        <v>Manómetro cable de acero para bajar la celda</v>
      </c>
      <c r="C40" s="841"/>
      <c r="D40" s="841"/>
      <c r="E40" s="841"/>
      <c r="F40" s="841"/>
      <c r="G40" s="841"/>
      <c r="H40" s="842"/>
      <c r="I40" s="328"/>
      <c r="J40" s="330"/>
      <c r="K40" s="269">
        <f>VLOOKUP(A40,EQUIPOS!A10:D167,4,FALSE)</f>
        <v>1934465.9489075323</v>
      </c>
      <c r="L40" s="423"/>
      <c r="M40" s="424">
        <v>1</v>
      </c>
      <c r="N40" s="272">
        <f t="shared" si="0"/>
        <v>1934465.9489075323</v>
      </c>
    </row>
    <row r="41" spans="1:14">
      <c r="A41" t="s">
        <v>320</v>
      </c>
      <c r="B41" s="840" t="str">
        <f>VLOOKUP(A41,EQUIPOS!A11:D155,3,FALSE)</f>
        <v>Retroexcavadora sobre llantas, motor 62HP, Profundidad de excavación de 5.41 metros.</v>
      </c>
      <c r="C41" s="841"/>
      <c r="D41" s="841"/>
      <c r="E41" s="841"/>
      <c r="F41" s="841"/>
      <c r="G41" s="841"/>
      <c r="H41" s="842"/>
      <c r="I41" s="36"/>
      <c r="J41" s="37"/>
      <c r="K41" s="269">
        <f>VLOOKUP(A41,EQUIPOS!A11:D168,4,FALSE)</f>
        <v>133269.18946940426</v>
      </c>
      <c r="L41" s="276"/>
      <c r="M41" s="277">
        <v>0.2</v>
      </c>
      <c r="N41" s="272">
        <f t="shared" si="0"/>
        <v>666345.9473470212</v>
      </c>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0.01</v>
      </c>
      <c r="N43" s="344">
        <f>N81*M43</f>
        <v>6998.5517413614798</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16563722.301595164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VLOOKUP(A50,MATERIALES!A5:D372,3,FALSE)</f>
        <v>Celda especial de carga</v>
      </c>
      <c r="C50" s="281"/>
      <c r="D50" s="281"/>
      <c r="E50" s="281"/>
      <c r="F50" s="281"/>
      <c r="G50" s="281"/>
      <c r="H50" s="281"/>
      <c r="I50" s="281"/>
      <c r="J50" s="311" t="str">
        <f>VLOOKUP(A50,MATERIALES!A6:D641,2,FALSE)</f>
        <v>u</v>
      </c>
      <c r="K50" s="282">
        <v>1</v>
      </c>
      <c r="L50" s="267"/>
      <c r="M50" s="402">
        <f>VLOOKUP(A50,MATERIALES!A5:D395,4,FALSE)</f>
        <v>19761728.780625124</v>
      </c>
      <c r="N50" s="272">
        <f t="shared" ref="N50:N55" si="1">K50*M50</f>
        <v>19761728.780625124</v>
      </c>
    </row>
    <row r="51" spans="1:14">
      <c r="A51" s="161" t="s">
        <v>505</v>
      </c>
      <c r="B51" s="43" t="str">
        <f>VLOOKUP(A51,MATERIALES!A6:D372,3,FALSE)</f>
        <v>Manguera de alta presión</v>
      </c>
      <c r="C51" s="425"/>
      <c r="D51" s="425"/>
      <c r="E51" s="425"/>
      <c r="F51" s="425"/>
      <c r="G51" s="425"/>
      <c r="H51" s="425"/>
      <c r="I51" s="425"/>
      <c r="J51" s="312" t="str">
        <f>VLOOKUP(A51,MATERIALES!A6:D642,2,FALSE)</f>
        <v>m</v>
      </c>
      <c r="K51" s="397">
        <v>30</v>
      </c>
      <c r="L51" s="421"/>
      <c r="M51" s="402">
        <f>VLOOKUP(A51,MATERIALES!A6:D396,4,FALSE)</f>
        <v>149322.99218546748</v>
      </c>
      <c r="N51" s="272">
        <f t="shared" si="1"/>
        <v>4479689.7655640244</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VLOOKUP(A52,MATERIALES!A6:D643,2,FALSE)</f>
        <v>u</v>
      </c>
      <c r="K52" s="397">
        <v>2</v>
      </c>
      <c r="L52" s="421"/>
      <c r="M52" s="402">
        <f>VLOOKUP(A52,MATERIALES!A6:D397,4,FALSE)</f>
        <v>2122358.4366613748</v>
      </c>
      <c r="N52" s="272">
        <f t="shared" si="1"/>
        <v>4244716.8733227495</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VLOOKUP(A53,MATERIALES!A7:D644,2,FALSE)</f>
        <v>u</v>
      </c>
      <c r="K53" s="397">
        <v>5</v>
      </c>
      <c r="L53" s="421"/>
      <c r="M53" s="402">
        <f>VLOOKUP(A53,MATERIALES!A6:D398,4,FALSE)</f>
        <v>1210779.2008895173</v>
      </c>
      <c r="N53" s="272">
        <f t="shared" si="1"/>
        <v>6053896.0044475868</v>
      </c>
    </row>
    <row r="54" spans="1:14">
      <c r="A54" s="161" t="s">
        <v>729</v>
      </c>
      <c r="B54" s="43" t="str">
        <f>VLOOKUP(A54,MATERIALES!A7:D372,3,FALSE)</f>
        <v>Tubo Metálico De Alta Resistencia</v>
      </c>
      <c r="C54" s="425"/>
      <c r="D54" s="425"/>
      <c r="E54" s="425"/>
      <c r="F54" s="425"/>
      <c r="G54" s="425"/>
      <c r="H54" s="425"/>
      <c r="I54" s="425"/>
      <c r="J54" s="312" t="str">
        <f>VLOOKUP(A54,MATERIALES!A8:D645,2,FALSE)</f>
        <v>m</v>
      </c>
      <c r="K54" s="397">
        <v>60</v>
      </c>
      <c r="L54" s="421"/>
      <c r="M54" s="402">
        <f>VLOOKUP(A54,MATERIALES!A7:D399,4,FALSE)</f>
        <v>88801.43497050993</v>
      </c>
      <c r="N54" s="272">
        <f t="shared" si="1"/>
        <v>5328086.0982305957</v>
      </c>
    </row>
    <row r="55" spans="1:14">
      <c r="A55" s="161" t="s">
        <v>734</v>
      </c>
      <c r="B55" s="43" t="str">
        <f>VLOOKUP(A55,MATERIALES!A7:D372,3,FALSE)</f>
        <v>Uniones especiales de alta resistencia para tubería</v>
      </c>
      <c r="C55" s="425"/>
      <c r="D55" s="425"/>
      <c r="E55" s="425"/>
      <c r="F55" s="425"/>
      <c r="G55" s="425"/>
      <c r="H55" s="425"/>
      <c r="I55" s="425"/>
      <c r="J55" s="312" t="str">
        <f>VLOOKUP(A55,MATERIALES!A9:D646,2,FALSE)</f>
        <v>u</v>
      </c>
      <c r="K55" s="397">
        <v>12</v>
      </c>
      <c r="L55" s="421"/>
      <c r="M55" s="402">
        <f>VLOOKUP(A55,MATERIALES!A8:D400,4,FALSE)</f>
        <v>59779.558760252905</v>
      </c>
      <c r="N55" s="272">
        <f t="shared" si="1"/>
        <v>717354.70512303489</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40585472.227313116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31">
        <f>VLOOKUP(A63,TRANSPORTE!A5:D117,4,FALSE)</f>
        <v>1190039.5577547117</v>
      </c>
      <c r="M63" s="832"/>
      <c r="N63" s="287">
        <f>K63*L63</f>
        <v>1190039.5577547117</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31">
        <f>VLOOKUP(A64,TRANSPORTE!A6:D117,4,FALSE)</f>
        <v>157807.65992322442</v>
      </c>
      <c r="M64" s="832"/>
      <c r="N64" s="287">
        <f>K64*L64</f>
        <v>1262461.2793857954</v>
      </c>
    </row>
    <row r="65" spans="1:15">
      <c r="A65" t="s">
        <v>1399</v>
      </c>
      <c r="B65" s="46" t="str">
        <f>VLOOKUP(A65,TRANSPORTE!A6:D117,3,FALSE)</f>
        <v>Pasajes aéreos</v>
      </c>
      <c r="C65" s="47"/>
      <c r="D65" s="47"/>
      <c r="E65" s="47"/>
      <c r="F65" s="47"/>
      <c r="G65" s="47"/>
      <c r="H65" s="311" t="s">
        <v>945</v>
      </c>
      <c r="I65" s="279">
        <v>3</v>
      </c>
      <c r="J65" s="286">
        <v>1</v>
      </c>
      <c r="K65" s="279">
        <f>I65*J65</f>
        <v>3</v>
      </c>
      <c r="L65" s="831">
        <f>VLOOKUP(A65,TRANSPORTE!A6:D117,4,FALSE)</f>
        <v>212505.22128791423</v>
      </c>
      <c r="M65" s="832"/>
      <c r="N65" s="287">
        <f>K65*L65</f>
        <v>637515.66386374272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3090016.5010042498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SUM(N73:N80)</f>
        <v>699855.17413614795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60939066.204048678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12187813.240809737</v>
      </c>
      <c r="M88" s="862"/>
      <c r="N88" s="51"/>
    </row>
    <row r="89" spans="1:14">
      <c r="B89" s="89" t="s">
        <v>973</v>
      </c>
      <c r="C89" s="90"/>
      <c r="D89" s="90"/>
      <c r="E89" s="90"/>
      <c r="F89" s="90"/>
      <c r="G89" s="90"/>
      <c r="H89" s="90"/>
      <c r="I89" s="87"/>
      <c r="J89" s="88"/>
      <c r="K89" s="304">
        <v>0.05</v>
      </c>
      <c r="L89" s="861">
        <f>N83*K89</f>
        <v>3046953.3102024342</v>
      </c>
      <c r="M89" s="862"/>
      <c r="N89" s="51"/>
    </row>
    <row r="90" spans="1:14" ht="15.75" thickBot="1">
      <c r="B90" s="91" t="s">
        <v>974</v>
      </c>
      <c r="C90" s="92"/>
      <c r="D90" s="92"/>
      <c r="E90" s="92"/>
      <c r="F90" s="92"/>
      <c r="G90" s="92"/>
      <c r="H90" s="92"/>
      <c r="I90" s="93"/>
      <c r="J90" s="94"/>
      <c r="K90" s="305">
        <v>0.05</v>
      </c>
      <c r="L90" s="863">
        <f>N83*K90</f>
        <v>3046953.3102024342</v>
      </c>
      <c r="M90" s="864"/>
      <c r="N90" s="51"/>
    </row>
    <row r="91" spans="1:14" ht="15.75" thickBot="1">
      <c r="B91" s="827" t="s">
        <v>953</v>
      </c>
      <c r="C91" s="828"/>
      <c r="D91" s="828"/>
      <c r="E91" s="828"/>
      <c r="F91" s="828"/>
      <c r="G91" s="828"/>
      <c r="H91" s="828"/>
      <c r="I91" s="828"/>
      <c r="J91" s="828"/>
      <c r="K91" s="828"/>
      <c r="L91" s="828"/>
      <c r="M91" s="829"/>
      <c r="N91" s="52">
        <f>L88+L89+L90</f>
        <v>18281719.861214604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79220786.065263286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58"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121</v>
      </c>
      <c r="B36" s="840" t="str">
        <f>VLOOKUP(A36,EQUIPOS!A6:D154,3,FALSE)</f>
        <v>Bomba eléctrica para accionar la celda</v>
      </c>
      <c r="C36" s="841"/>
      <c r="D36" s="841"/>
      <c r="E36" s="841"/>
      <c r="F36" s="841"/>
      <c r="G36" s="841"/>
      <c r="H36" s="842"/>
      <c r="I36" s="267"/>
      <c r="J36" s="268"/>
      <c r="K36" s="269">
        <f>VLOOKUP(A36,EQUIPOS!A6:D163,4,FALSE)</f>
        <v>65981.283551413348</v>
      </c>
      <c r="L36" s="270"/>
      <c r="M36" s="271">
        <v>0.01</v>
      </c>
      <c r="N36" s="272">
        <f>K36/M36</f>
        <v>6598128.3551413342</v>
      </c>
    </row>
    <row r="37" spans="1:16">
      <c r="A37" s="113" t="s">
        <v>217</v>
      </c>
      <c r="B37" s="840" t="str">
        <f>VLOOKUP(A37,EQUIPOS!A7:D154,3,FALSE)</f>
        <v>Equipo de soldadura y de acetileno (incluye soldadura)</v>
      </c>
      <c r="C37" s="841"/>
      <c r="D37" s="841"/>
      <c r="E37" s="841"/>
      <c r="F37" s="841"/>
      <c r="G37" s="841"/>
      <c r="H37" s="842"/>
      <c r="I37" s="421"/>
      <c r="J37" s="422"/>
      <c r="K37" s="269">
        <f>VLOOKUP(A37,EQUIPOS!A7:D164,4,FALSE)</f>
        <v>30822.0261624784</v>
      </c>
      <c r="L37" s="335"/>
      <c r="M37" s="336">
        <v>0.01</v>
      </c>
      <c r="N37" s="272">
        <f>K37/M37</f>
        <v>3082202.6162478398</v>
      </c>
    </row>
    <row r="38" spans="1:16">
      <c r="A38" s="113" t="s">
        <v>255</v>
      </c>
      <c r="B38" s="840" t="str">
        <f>VLOOKUP(A38,EQUIPOS!A8:D154,3,FALSE)</f>
        <v>Manómetro cable de acero para bajar la celda</v>
      </c>
      <c r="C38" s="841"/>
      <c r="D38" s="841"/>
      <c r="E38" s="841"/>
      <c r="F38" s="841"/>
      <c r="G38" s="841"/>
      <c r="H38" s="842"/>
      <c r="I38" s="421"/>
      <c r="J38" s="422"/>
      <c r="K38" s="269">
        <f>VLOOKUP(A38,EQUIPOS!A8:D165,4,FALSE)</f>
        <v>1934465.9489075323</v>
      </c>
      <c r="L38" s="335"/>
      <c r="M38" s="336">
        <v>1</v>
      </c>
      <c r="N38" s="272">
        <f>K38/M38</f>
        <v>1934465.9489075323</v>
      </c>
    </row>
    <row r="39" spans="1:16">
      <c r="A39" s="113"/>
      <c r="B39" s="840"/>
      <c r="C39" s="841"/>
      <c r="D39" s="841"/>
      <c r="E39" s="841"/>
      <c r="F39" s="841"/>
      <c r="G39" s="841"/>
      <c r="H39" s="842"/>
      <c r="I39" s="421"/>
      <c r="J39" s="422"/>
      <c r="K39" s="269"/>
      <c r="L39" s="335"/>
      <c r="M39" s="336"/>
      <c r="N39" s="272"/>
    </row>
    <row r="40" spans="1:16">
      <c r="A40" s="113"/>
      <c r="B40" s="840"/>
      <c r="C40" s="841"/>
      <c r="D40" s="841"/>
      <c r="E40" s="841"/>
      <c r="F40" s="841"/>
      <c r="G40" s="841"/>
      <c r="H40" s="842"/>
      <c r="I40" s="328"/>
      <c r="J40" s="330"/>
      <c r="K40" s="269"/>
      <c r="L40" s="423"/>
      <c r="M40" s="424"/>
      <c r="N40" s="272"/>
    </row>
    <row r="41" spans="1:16">
      <c r="B41" s="840"/>
      <c r="C41" s="841"/>
      <c r="D41" s="841"/>
      <c r="E41" s="841"/>
      <c r="F41" s="841"/>
      <c r="G41" s="841"/>
      <c r="H41" s="842"/>
      <c r="I41" s="36"/>
      <c r="J41" s="37"/>
      <c r="K41" s="269"/>
      <c r="L41" s="276"/>
      <c r="M41" s="277"/>
      <c r="N41" s="272"/>
    </row>
    <row r="42" spans="1:16">
      <c r="B42" s="320"/>
      <c r="C42" s="321"/>
      <c r="D42" s="321"/>
      <c r="E42" s="321"/>
      <c r="F42" s="323"/>
      <c r="G42" s="323"/>
      <c r="H42" s="125"/>
      <c r="I42" s="36"/>
      <c r="J42" s="37"/>
      <c r="K42" s="438"/>
      <c r="L42" s="276"/>
      <c r="M42" s="277"/>
      <c r="N42" s="273"/>
    </row>
    <row r="43" spans="1:16">
      <c r="B43" s="847" t="s">
        <v>952</v>
      </c>
      <c r="C43" s="848"/>
      <c r="D43" s="848"/>
      <c r="E43" s="38"/>
      <c r="F43" s="39"/>
      <c r="G43" s="39"/>
      <c r="H43" s="40"/>
      <c r="I43" s="36"/>
      <c r="J43" s="37"/>
      <c r="K43" s="279"/>
      <c r="L43" s="276"/>
      <c r="M43" s="401">
        <v>0.01</v>
      </c>
      <c r="N43" s="344">
        <f>N81*M43</f>
        <v>6998.5517413614798</v>
      </c>
    </row>
    <row r="44" spans="1:16" ht="15.75" thickBot="1">
      <c r="B44" s="840"/>
      <c r="C44" s="841"/>
      <c r="D44" s="841"/>
      <c r="E44" s="841"/>
      <c r="F44" s="841"/>
      <c r="G44" s="841"/>
      <c r="H44" s="842"/>
      <c r="I44" s="849"/>
      <c r="J44" s="850"/>
      <c r="K44" s="41"/>
      <c r="L44" s="851"/>
      <c r="M44" s="852"/>
      <c r="N44" s="105"/>
    </row>
    <row r="45" spans="1:16" ht="15.75" thickBot="1">
      <c r="B45" s="827" t="s">
        <v>953</v>
      </c>
      <c r="C45" s="828"/>
      <c r="D45" s="828"/>
      <c r="E45" s="828"/>
      <c r="F45" s="828"/>
      <c r="G45" s="828"/>
      <c r="H45" s="828"/>
      <c r="I45" s="828"/>
      <c r="J45" s="828"/>
      <c r="K45" s="828"/>
      <c r="L45" s="828"/>
      <c r="M45" s="829"/>
      <c r="N45" s="394">
        <f>SUM(N36:N44)</f>
        <v>11621795.472038068</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VLOOKUP(A50,MATERIALES!A5:D372,3,FALSE)</f>
        <v>Celda especial de carga</v>
      </c>
      <c r="C50" s="281"/>
      <c r="D50" s="281"/>
      <c r="E50" s="281"/>
      <c r="F50" s="281"/>
      <c r="G50" s="281"/>
      <c r="H50" s="281"/>
      <c r="I50" s="281"/>
      <c r="J50" s="311" t="str">
        <f>VLOOKUP(A50,MATERIALES!A6:D641,2,FALSE)</f>
        <v>u</v>
      </c>
      <c r="K50" s="282">
        <v>1</v>
      </c>
      <c r="L50" s="267"/>
      <c r="M50" s="402">
        <f>VLOOKUP(A50,MATERIALES!A5:D395,4,FALSE)</f>
        <v>19761728.780625124</v>
      </c>
      <c r="N50" s="272">
        <f t="shared" ref="N50:N55" si="0">K50*M50</f>
        <v>19761728.780625124</v>
      </c>
    </row>
    <row r="51" spans="1:14">
      <c r="A51" s="161" t="s">
        <v>505</v>
      </c>
      <c r="B51" s="43" t="str">
        <f>VLOOKUP(A51,MATERIALES!A6:D372,3,FALSE)</f>
        <v>Manguera de alta presión</v>
      </c>
      <c r="C51" s="425"/>
      <c r="D51" s="425"/>
      <c r="E51" s="425"/>
      <c r="F51" s="425"/>
      <c r="G51" s="425"/>
      <c r="H51" s="425"/>
      <c r="I51" s="425"/>
      <c r="J51" s="312" t="str">
        <f>VLOOKUP(A51,MATERIALES!A6:D642,2,FALSE)</f>
        <v>m</v>
      </c>
      <c r="K51" s="397">
        <v>30</v>
      </c>
      <c r="L51" s="421"/>
      <c r="M51" s="402">
        <f>VLOOKUP(A51,MATERIALES!A6:D396,4,FALSE)</f>
        <v>149322.99218546748</v>
      </c>
      <c r="N51" s="272">
        <f t="shared" si="0"/>
        <v>4479689.7655640244</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VLOOKUP(A52,MATERIALES!A6:D643,2,FALSE)</f>
        <v>u</v>
      </c>
      <c r="K52" s="397">
        <v>2</v>
      </c>
      <c r="L52" s="421"/>
      <c r="M52" s="402">
        <f>VLOOKUP(A52,MATERIALES!A6:D397,4,FALSE)</f>
        <v>2122358.4366613748</v>
      </c>
      <c r="N52" s="272">
        <f t="shared" si="0"/>
        <v>4244716.8733227495</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VLOOKUP(A53,MATERIALES!A7:D644,2,FALSE)</f>
        <v>u</v>
      </c>
      <c r="K53" s="397">
        <v>5</v>
      </c>
      <c r="L53" s="421"/>
      <c r="M53" s="402">
        <f>VLOOKUP(A53,MATERIALES!A6:D398,4,FALSE)</f>
        <v>1210779.2008895173</v>
      </c>
      <c r="N53" s="272">
        <f t="shared" si="0"/>
        <v>6053896.0044475868</v>
      </c>
    </row>
    <row r="54" spans="1:14">
      <c r="A54" s="161" t="s">
        <v>729</v>
      </c>
      <c r="B54" s="43" t="str">
        <f>VLOOKUP(A54,MATERIALES!A7:D372,3,FALSE)</f>
        <v>Tubo Metálico De Alta Resistencia</v>
      </c>
      <c r="C54" s="425"/>
      <c r="D54" s="425"/>
      <c r="E54" s="425"/>
      <c r="F54" s="425"/>
      <c r="G54" s="425"/>
      <c r="H54" s="425"/>
      <c r="I54" s="425"/>
      <c r="J54" s="312" t="str">
        <f>VLOOKUP(A54,MATERIALES!A8:D645,2,FALSE)</f>
        <v>m</v>
      </c>
      <c r="K54" s="397">
        <v>60</v>
      </c>
      <c r="L54" s="421"/>
      <c r="M54" s="402">
        <f>VLOOKUP(A54,MATERIALES!A7:D399,4,FALSE)</f>
        <v>88801.43497050993</v>
      </c>
      <c r="N54" s="272">
        <f t="shared" si="0"/>
        <v>5328086.0982305957</v>
      </c>
    </row>
    <row r="55" spans="1:14">
      <c r="A55" s="161" t="s">
        <v>734</v>
      </c>
      <c r="B55" s="43" t="str">
        <f>VLOOKUP(A55,MATERIALES!A8:D372,3,FALSE)</f>
        <v>Uniones especiales de alta resistencia para tubería</v>
      </c>
      <c r="C55" s="425"/>
      <c r="D55" s="425"/>
      <c r="E55" s="425"/>
      <c r="F55" s="425"/>
      <c r="G55" s="425"/>
      <c r="H55" s="425"/>
      <c r="I55" s="425"/>
      <c r="J55" s="312" t="str">
        <f>VLOOKUP(A55,MATERIALES!A9:D646,2,FALSE)</f>
        <v>u</v>
      </c>
      <c r="K55" s="397">
        <v>12</v>
      </c>
      <c r="L55" s="421"/>
      <c r="M55" s="402">
        <f>VLOOKUP(A55,MATERIALES!A8:D400,4,FALSE)</f>
        <v>59779.558760252905</v>
      </c>
      <c r="N55" s="272">
        <f t="shared" si="0"/>
        <v>717354.70512303489</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40585472.227313116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31">
        <f>VLOOKUP(A63,TRANSPORTE!A5:D117,4,FALSE)</f>
        <v>212505.22128791423</v>
      </c>
      <c r="M63" s="832"/>
      <c r="N63" s="287">
        <f>K63*L63</f>
        <v>637515.66386374272</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31">
        <f>VLOOKUP(A64,TRANSPORTE!A6:D117,4,FALSE)</f>
        <v>1190039.5577547117</v>
      </c>
      <c r="M64" s="832"/>
      <c r="N64" s="287">
        <f>K64*L64</f>
        <v>1190039.5577547117</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31">
        <f>VLOOKUP(A65,TRANSPORTE!A6:D118,4,FALSE)</f>
        <v>157807.65992322442</v>
      </c>
      <c r="M65" s="832"/>
      <c r="N65" s="287">
        <f>K65*L65</f>
        <v>1262461.2793857954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3090016.5010042498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44"/>
      <c r="J80" s="44"/>
      <c r="K80" s="44"/>
      <c r="L80" s="980"/>
      <c r="M80" s="981"/>
      <c r="N80" s="45"/>
    </row>
    <row r="81" spans="1:14" ht="15.75" thickBot="1">
      <c r="B81" s="827" t="s">
        <v>953</v>
      </c>
      <c r="C81" s="828"/>
      <c r="D81" s="828"/>
      <c r="E81" s="828"/>
      <c r="F81" s="828"/>
      <c r="G81" s="828"/>
      <c r="H81" s="828"/>
      <c r="I81" s="834"/>
      <c r="J81" s="834"/>
      <c r="K81" s="834"/>
      <c r="L81" s="834"/>
      <c r="M81" s="835"/>
      <c r="N81" s="301">
        <f>SUM(N73:N80)</f>
        <v>699855.17413614795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55997139.37449158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11199427.874898316</v>
      </c>
      <c r="M88" s="862"/>
      <c r="N88" s="51"/>
    </row>
    <row r="89" spans="1:14">
      <c r="B89" s="89" t="s">
        <v>973</v>
      </c>
      <c r="C89" s="90"/>
      <c r="D89" s="90"/>
      <c r="E89" s="90"/>
      <c r="F89" s="90"/>
      <c r="G89" s="90"/>
      <c r="H89" s="90"/>
      <c r="I89" s="87"/>
      <c r="J89" s="88"/>
      <c r="K89" s="304">
        <v>0.05</v>
      </c>
      <c r="L89" s="861">
        <f>N83*K89</f>
        <v>2799856.9687245791</v>
      </c>
      <c r="M89" s="862"/>
      <c r="N89" s="51"/>
    </row>
    <row r="90" spans="1:14" ht="15.75" thickBot="1">
      <c r="B90" s="91" t="s">
        <v>974</v>
      </c>
      <c r="C90" s="92"/>
      <c r="D90" s="92"/>
      <c r="E90" s="92"/>
      <c r="F90" s="92"/>
      <c r="G90" s="92"/>
      <c r="H90" s="92"/>
      <c r="I90" s="93"/>
      <c r="J90" s="94"/>
      <c r="K90" s="305">
        <v>0.05</v>
      </c>
      <c r="L90" s="863">
        <f>N83*K90</f>
        <v>2799856.9687245791</v>
      </c>
      <c r="M90" s="864"/>
      <c r="N90" s="51"/>
    </row>
    <row r="91" spans="1:14" ht="15.75" thickBot="1">
      <c r="B91" s="827" t="s">
        <v>953</v>
      </c>
      <c r="C91" s="828"/>
      <c r="D91" s="828"/>
      <c r="E91" s="828"/>
      <c r="F91" s="828"/>
      <c r="G91" s="828"/>
      <c r="H91" s="828"/>
      <c r="I91" s="828"/>
      <c r="J91" s="828"/>
      <c r="K91" s="828"/>
      <c r="L91" s="828"/>
      <c r="M91" s="829"/>
      <c r="N91" s="52">
        <f>L88+L89+L90</f>
        <v>16799141.812347475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72796281.186839059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259</v>
      </c>
      <c r="B36" s="840" t="str">
        <f>VLOOKUP(A36,EQUIPOS!A6:D154,3,FALSE)</f>
        <v>Montacargas</v>
      </c>
      <c r="C36" s="841"/>
      <c r="D36" s="841"/>
      <c r="E36" s="841"/>
      <c r="F36" s="841"/>
      <c r="G36" s="841"/>
      <c r="H36" s="842"/>
      <c r="I36" s="267"/>
      <c r="J36" s="268"/>
      <c r="K36" s="269">
        <f>VLOOKUP(A36,EQUIPOS!A6:D163,4,FALSE)</f>
        <v>66128.095053275989</v>
      </c>
      <c r="L36" s="270"/>
      <c r="M36" s="336">
        <v>1.5</v>
      </c>
      <c r="N36" s="272">
        <f>K36/M36</f>
        <v>44085.396702183993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2975.4018634534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47060.798565637393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404</v>
      </c>
      <c r="B48" s="43" t="str">
        <f>VLOOKUP(A48,MATERIALES!A5:D372,3,FALSE)</f>
        <v>Camisa metálica en acero A-37</v>
      </c>
      <c r="C48" s="281"/>
      <c r="D48" s="281"/>
      <c r="E48" s="281"/>
      <c r="F48" s="281"/>
      <c r="G48" s="281"/>
      <c r="H48" s="281"/>
      <c r="I48" s="268"/>
      <c r="J48" s="224" t="str">
        <f>VLOOKUP(A48,MATERIALES!A4:D639,2,FALSE)</f>
        <v>kg</v>
      </c>
      <c r="K48" s="282">
        <v>313.2010795996344</v>
      </c>
      <c r="L48" s="267"/>
      <c r="M48" s="402">
        <f>VLOOKUP(A48,MATERIALES!A5:D395,4,FALSE)</f>
        <v>9666.124665586527</v>
      </c>
      <c r="N48" s="272">
        <f>K48*M48</f>
        <v>3027440.6808063551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3027440.6808063551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59508.037269067994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3134009.5166410604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626801.90332821209</v>
      </c>
      <c r="M84" s="862"/>
      <c r="N84" s="51"/>
    </row>
    <row r="85" spans="1:14">
      <c r="B85" s="89" t="s">
        <v>973</v>
      </c>
      <c r="C85" s="90"/>
      <c r="D85" s="90"/>
      <c r="E85" s="90"/>
      <c r="F85" s="90"/>
      <c r="G85" s="90"/>
      <c r="H85" s="90"/>
      <c r="I85" s="87"/>
      <c r="J85" s="88"/>
      <c r="K85" s="304">
        <v>0.05</v>
      </c>
      <c r="L85" s="861">
        <f>N79*K85</f>
        <v>156700.47583205302</v>
      </c>
      <c r="M85" s="862"/>
      <c r="N85" s="51"/>
    </row>
    <row r="86" spans="1:14" ht="15.75" thickBot="1">
      <c r="B86" s="91" t="s">
        <v>974</v>
      </c>
      <c r="C86" s="92"/>
      <c r="D86" s="92"/>
      <c r="E86" s="92"/>
      <c r="F86" s="92"/>
      <c r="G86" s="92"/>
      <c r="H86" s="92"/>
      <c r="I86" s="93"/>
      <c r="J86" s="94"/>
      <c r="K86" s="305">
        <v>0.05</v>
      </c>
      <c r="L86" s="863">
        <f>N79*K86</f>
        <v>156700.47583205302</v>
      </c>
      <c r="M86" s="864"/>
      <c r="N86" s="51"/>
    </row>
    <row r="87" spans="1:14" ht="15.75" thickBot="1">
      <c r="B87" s="827" t="s">
        <v>953</v>
      </c>
      <c r="C87" s="828"/>
      <c r="D87" s="828"/>
      <c r="E87" s="828"/>
      <c r="F87" s="828"/>
      <c r="G87" s="828"/>
      <c r="H87" s="828"/>
      <c r="I87" s="828"/>
      <c r="J87" s="828"/>
      <c r="K87" s="828"/>
      <c r="L87" s="828"/>
      <c r="M87" s="829"/>
      <c r="N87" s="52">
        <f>L84+L85+L86</f>
        <v>940202.85499231808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4074212.3716333783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267</v>
      </c>
      <c r="B36" s="840" t="str">
        <f>VLOOKUP(A36,EQUIPOS!A6:D154,3,FALSE)</f>
        <v>Motobomba de concreto</v>
      </c>
      <c r="C36" s="841"/>
      <c r="D36" s="841"/>
      <c r="E36" s="841"/>
      <c r="F36" s="841"/>
      <c r="G36" s="841"/>
      <c r="H36" s="842"/>
      <c r="I36" s="267"/>
      <c r="J36" s="268"/>
      <c r="K36" s="269">
        <f>VLOOKUP(A36,EQUIPOS!A6:D163,4,FALSE)</f>
        <v>89693.438409400595</v>
      </c>
      <c r="L36" s="270"/>
      <c r="M36" s="336">
        <v>2.5</v>
      </c>
      <c r="N36" s="272">
        <f>K36/M36</f>
        <v>35877.375363760235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35877.375363760235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46.758679657867084</v>
      </c>
      <c r="L48" s="267"/>
      <c r="M48" s="402">
        <f>VLOOKUP(A48,MATERIALES!A5:D395,4,FALSE)</f>
        <v>3427.9657115539576</v>
      </c>
      <c r="N48" s="272">
        <f>K48*M48</f>
        <v>160287.15058470389</v>
      </c>
    </row>
    <row r="49" spans="1:14">
      <c r="A49" s="161" t="s">
        <v>832</v>
      </c>
      <c r="B49" s="43" t="str">
        <f>VLOOKUP(A49,MATERIALES!A6:D372,3,FALSE)</f>
        <v>Concreto Resistencia  21 (Mpa)</v>
      </c>
      <c r="C49" s="425"/>
      <c r="D49" s="425"/>
      <c r="E49" s="425"/>
      <c r="F49" s="425"/>
      <c r="G49" s="425"/>
      <c r="H49" s="425"/>
      <c r="I49" s="422"/>
      <c r="J49" s="224" t="str">
        <f>VLOOKUP(A49,MATERIALES!A5:D640,2,FALSE)</f>
        <v>m3</v>
      </c>
      <c r="K49" s="282">
        <v>0.66798113796952974</v>
      </c>
      <c r="L49" s="421"/>
      <c r="M49" s="402">
        <f>VLOOKUP(A49,MATERIALES!A6:D396,4,FALSE)</f>
        <v>419510.03431706002</v>
      </c>
      <c r="N49" s="272">
        <f>K49*M49</f>
        <v>280224.79011274624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440511.94069745013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31">
        <f>VLOOKUP(A60,TRANSPORTE!A2:D117,4,FALSE)</f>
        <v>1151.5493309248213</v>
      </c>
      <c r="M60" s="832"/>
      <c r="N60" s="287">
        <f>K60*L60</f>
        <v>999.9772022489766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999.9772022489766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477389.29326345935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95477.858652691881</v>
      </c>
      <c r="M84" s="862"/>
      <c r="N84" s="51"/>
    </row>
    <row r="85" spans="1:14">
      <c r="B85" s="89" t="s">
        <v>973</v>
      </c>
      <c r="C85" s="90"/>
      <c r="D85" s="90"/>
      <c r="E85" s="90"/>
      <c r="F85" s="90"/>
      <c r="G85" s="90"/>
      <c r="H85" s="90"/>
      <c r="I85" s="87"/>
      <c r="J85" s="88"/>
      <c r="K85" s="304">
        <v>0.05</v>
      </c>
      <c r="L85" s="861">
        <f>N79*K85</f>
        <v>23869.46466317297</v>
      </c>
      <c r="M85" s="862"/>
      <c r="N85" s="51"/>
    </row>
    <row r="86" spans="1:14" ht="15.75" thickBot="1">
      <c r="B86" s="91" t="s">
        <v>974</v>
      </c>
      <c r="C86" s="92"/>
      <c r="D86" s="92"/>
      <c r="E86" s="92"/>
      <c r="F86" s="92"/>
      <c r="G86" s="92"/>
      <c r="H86" s="92"/>
      <c r="I86" s="93"/>
      <c r="J86" s="94"/>
      <c r="K86" s="305">
        <v>0.05</v>
      </c>
      <c r="L86" s="863">
        <f>N79*K86</f>
        <v>23869.46466317297</v>
      </c>
      <c r="M86" s="864"/>
      <c r="N86" s="51"/>
    </row>
    <row r="87" spans="1:14" ht="15.75" thickBot="1">
      <c r="B87" s="827" t="s">
        <v>953</v>
      </c>
      <c r="C87" s="828"/>
      <c r="D87" s="828"/>
      <c r="E87" s="828"/>
      <c r="F87" s="828"/>
      <c r="G87" s="828"/>
      <c r="H87" s="828"/>
      <c r="I87" s="828"/>
      <c r="J87" s="828"/>
      <c r="K87" s="828"/>
      <c r="L87" s="828"/>
      <c r="M87" s="829"/>
      <c r="N87" s="52">
        <f>L84+L85+L86</f>
        <v>143216.78797903782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620606.0812424972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1"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65981.283551413348</v>
      </c>
      <c r="L36" s="270"/>
      <c r="M36" s="271">
        <v>0.01</v>
      </c>
      <c r="N36" s="272">
        <f t="shared" ref="N36:N41" si="0">K36/M36</f>
        <v>6598128.3551413342</v>
      </c>
    </row>
    <row r="37" spans="1:14">
      <c r="A37" s="113" t="s">
        <v>192</v>
      </c>
      <c r="B37" s="840" t="str">
        <f>VLOOKUP(A37,EQUIPOS!A7:D154,3,FALSE)</f>
        <v>Equipo de acarreo interno</v>
      </c>
      <c r="C37" s="841"/>
      <c r="D37" s="841"/>
      <c r="E37" s="841"/>
      <c r="F37" s="841"/>
      <c r="G37" s="841"/>
      <c r="H37" s="842"/>
      <c r="I37" s="421"/>
      <c r="J37" s="422"/>
      <c r="K37" s="269">
        <f>VLOOKUP(A37,EQUIPOS!A7:D164,4,FALSE)</f>
        <v>37010.130965989047</v>
      </c>
      <c r="L37" s="335"/>
      <c r="M37" s="336">
        <v>0.05</v>
      </c>
      <c r="N37" s="272">
        <f t="shared" si="0"/>
        <v>740202.61931978085</v>
      </c>
    </row>
    <row r="38" spans="1:14">
      <c r="A38" s="113" t="s">
        <v>214</v>
      </c>
      <c r="B38" s="840" t="str">
        <f>VLOOKUP(A38,EQUIPOS!A8:D154,3,FALSE)</f>
        <v>Equipo de oxigeno y soldadura</v>
      </c>
      <c r="C38" s="841"/>
      <c r="D38" s="841"/>
      <c r="E38" s="841"/>
      <c r="F38" s="841"/>
      <c r="G38" s="841"/>
      <c r="H38" s="842"/>
      <c r="I38" s="421"/>
      <c r="J38" s="422"/>
      <c r="K38" s="438">
        <f>VLOOKUP(A38,EQUIPOS!A8:D165,4,FALSE)</f>
        <v>13891.514036960785</v>
      </c>
      <c r="L38" s="335"/>
      <c r="M38" s="336">
        <v>0.01</v>
      </c>
      <c r="N38" s="272">
        <f t="shared" si="0"/>
        <v>1389151.4036960786</v>
      </c>
    </row>
    <row r="39" spans="1:14">
      <c r="A39" s="113" t="s">
        <v>248</v>
      </c>
      <c r="B39" s="840" t="str">
        <f>VLOOKUP(A39,EQUIPOS!A9:D154,3,FALSE)</f>
        <v>Grúa telescópica de 50 Ton.</v>
      </c>
      <c r="C39" s="841"/>
      <c r="D39" s="841"/>
      <c r="E39" s="841"/>
      <c r="F39" s="841"/>
      <c r="G39" s="841"/>
      <c r="H39" s="842"/>
      <c r="I39" s="421"/>
      <c r="J39" s="422"/>
      <c r="K39" s="438">
        <f>VLOOKUP(A39,EQUIPOS!A9:D166,4,FALSE)</f>
        <v>304975.72743361944</v>
      </c>
      <c r="L39" s="335"/>
      <c r="M39" s="336">
        <v>0.04</v>
      </c>
      <c r="N39" s="272">
        <f t="shared" si="0"/>
        <v>7624393.1858404856</v>
      </c>
    </row>
    <row r="40" spans="1:14">
      <c r="A40" s="113" t="s">
        <v>255</v>
      </c>
      <c r="B40" s="840" t="str">
        <f>VLOOKUP(A40,EQUIPOS!A10:D154,3,FALSE)</f>
        <v>Manómetro cable de acero para bajar la celda</v>
      </c>
      <c r="C40" s="841"/>
      <c r="D40" s="841"/>
      <c r="E40" s="841"/>
      <c r="F40" s="841"/>
      <c r="G40" s="841"/>
      <c r="H40" s="842"/>
      <c r="I40" s="421"/>
      <c r="J40" s="422"/>
      <c r="K40" s="438">
        <f>VLOOKUP(A40,EQUIPOS!A10:D167,4,FALSE)</f>
        <v>1934465.9489075323</v>
      </c>
      <c r="L40" s="335"/>
      <c r="M40" s="336">
        <v>1</v>
      </c>
      <c r="N40" s="272">
        <f t="shared" si="0"/>
        <v>1934465.9489075323</v>
      </c>
    </row>
    <row r="41" spans="1:14">
      <c r="A41" s="113" t="s">
        <v>322</v>
      </c>
      <c r="B41" s="840" t="str">
        <f>VLOOKUP(A41,EQUIPOS!A11:D155,3,FALSE)</f>
        <v xml:space="preserve">Retroexcavadora sobre llantas JD 410
</v>
      </c>
      <c r="C41" s="841"/>
      <c r="D41" s="841"/>
      <c r="E41" s="841"/>
      <c r="F41" s="841"/>
      <c r="G41" s="841"/>
      <c r="H41" s="842"/>
      <c r="I41" s="421"/>
      <c r="J41" s="422"/>
      <c r="K41" s="438">
        <f>VLOOKUP(A41,EQUIPOS!A11:D168,4,FALSE)</f>
        <v>124401.77475690027</v>
      </c>
      <c r="L41" s="335"/>
      <c r="M41" s="336">
        <v>0.2</v>
      </c>
      <c r="N41" s="272">
        <f t="shared" si="0"/>
        <v>622008.87378450134</v>
      </c>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N86*M45</f>
        <v>69985.517413614798</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411">
        <f>SUM(N36:N45)</f>
        <v>18978335.904103328</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8" t="s">
        <v>944</v>
      </c>
      <c r="C51" s="819"/>
      <c r="D51" s="819"/>
      <c r="E51" s="819"/>
      <c r="F51" s="819"/>
      <c r="G51" s="819"/>
      <c r="H51" s="819"/>
      <c r="I51" s="820"/>
      <c r="J51" s="315" t="s">
        <v>945</v>
      </c>
      <c r="K51" s="85" t="s">
        <v>946</v>
      </c>
      <c r="L51" s="821" t="s">
        <v>955</v>
      </c>
      <c r="M51" s="820"/>
      <c r="N51" s="86" t="s">
        <v>951</v>
      </c>
    </row>
    <row r="52" spans="1:17">
      <c r="A52" s="161" t="s">
        <v>410</v>
      </c>
      <c r="B52" s="43" t="str">
        <f>VLOOKUP(A52,MATERIALES!A5:D372,3,FALSE)</f>
        <v>Celda especial de carga</v>
      </c>
      <c r="C52" s="281"/>
      <c r="D52" s="281"/>
      <c r="E52" s="281"/>
      <c r="F52" s="281"/>
      <c r="G52" s="281"/>
      <c r="H52" s="281"/>
      <c r="I52" s="281"/>
      <c r="J52" s="311" t="str">
        <f>VLOOKUP(A52,MATERIALES!A6:D643,2,FALSE)</f>
        <v>u</v>
      </c>
      <c r="K52" s="282">
        <v>1</v>
      </c>
      <c r="L52" s="267"/>
      <c r="M52" s="402">
        <f>VLOOKUP(A52,MATERIALES!A5:D395,4,FALSE)</f>
        <v>19761728.780625124</v>
      </c>
      <c r="N52" s="272">
        <f t="shared" ref="N52:N57" si="1">K52*M52</f>
        <v>19761728.780625124</v>
      </c>
    </row>
    <row r="53" spans="1:17">
      <c r="A53" s="161" t="s">
        <v>505</v>
      </c>
      <c r="B53" s="43" t="str">
        <f>VLOOKUP(A53,MATERIALES!A6:D372,3,FALSE)</f>
        <v>Manguera de alta presión</v>
      </c>
      <c r="C53" s="425"/>
      <c r="D53" s="425"/>
      <c r="E53" s="425"/>
      <c r="F53" s="425"/>
      <c r="G53" s="425"/>
      <c r="H53" s="425"/>
      <c r="I53" s="425"/>
      <c r="J53" s="312" t="str">
        <f>VLOOKUP(A53,MATERIALES!A7:D644,2,FALSE)</f>
        <v>m</v>
      </c>
      <c r="K53" s="397">
        <v>30</v>
      </c>
      <c r="L53" s="421"/>
      <c r="M53" s="402">
        <f>VLOOKUP(A53,MATERIALES!A6:D396,4,FALSE)</f>
        <v>149322.99218546748</v>
      </c>
      <c r="N53" s="272">
        <f t="shared" si="1"/>
        <v>4479689.7655640244</v>
      </c>
    </row>
    <row r="54" spans="1:17">
      <c r="A54" s="161" t="s">
        <v>698</v>
      </c>
      <c r="B54" s="43" t="str">
        <f>VLOOKUP(A54,MATERIALES!A6:D372,3,FALSE)</f>
        <v>Transductores electrónicos (incluye cables, protección contra el concreto y panel de lectura)</v>
      </c>
      <c r="C54" s="425"/>
      <c r="D54" s="425"/>
      <c r="E54" s="425"/>
      <c r="F54" s="425"/>
      <c r="G54" s="425"/>
      <c r="H54" s="425"/>
      <c r="I54" s="425"/>
      <c r="J54" s="312" t="str">
        <f>VLOOKUP(A54,MATERIALES!A8:D645,2,FALSE)</f>
        <v>u</v>
      </c>
      <c r="K54" s="397">
        <v>2</v>
      </c>
      <c r="L54" s="421"/>
      <c r="M54" s="402">
        <f>VLOOKUP(A54,MATERIALES!A6:D397,4,FALSE)</f>
        <v>2122358.4366613748</v>
      </c>
      <c r="N54" s="272">
        <f t="shared" si="1"/>
        <v>4244716.8733227495</v>
      </c>
      <c r="Q54" s="106"/>
    </row>
    <row r="55" spans="1:17">
      <c r="A55" s="161" t="s">
        <v>700</v>
      </c>
      <c r="B55" s="43" t="str">
        <f>VLOOKUP(A55,MATERIALES!A6:D372,3,FALSE)</f>
        <v>Transductores mecánicos (incluye cables, protección contra el concreto y panel de lectura)</v>
      </c>
      <c r="C55" s="425"/>
      <c r="D55" s="425"/>
      <c r="E55" s="425"/>
      <c r="F55" s="425"/>
      <c r="G55" s="425"/>
      <c r="H55" s="425"/>
      <c r="I55" s="425"/>
      <c r="J55" s="312" t="str">
        <f>VLOOKUP(A55,MATERIALES!A9:D646,2,FALSE)</f>
        <v>u</v>
      </c>
      <c r="K55" s="397">
        <v>5</v>
      </c>
      <c r="L55" s="421"/>
      <c r="M55" s="402">
        <f>VLOOKUP(A55,MATERIALES!A6:D398,4,FALSE)</f>
        <v>1210779.2008895173</v>
      </c>
      <c r="N55" s="272">
        <f t="shared" si="1"/>
        <v>6053896.0044475868</v>
      </c>
    </row>
    <row r="56" spans="1:17">
      <c r="A56" s="161" t="s">
        <v>727</v>
      </c>
      <c r="B56" s="43" t="str">
        <f>VLOOKUP(A56,MATERIALES!A7:D372,3,FALSE)</f>
        <v>Tubo metálico de alta resistencia</v>
      </c>
      <c r="C56" s="425"/>
      <c r="D56" s="425"/>
      <c r="E56" s="425"/>
      <c r="F56" s="425"/>
      <c r="G56" s="425"/>
      <c r="H56" s="425"/>
      <c r="I56" s="425"/>
      <c r="J56" s="312" t="str">
        <f>VLOOKUP(A56,MATERIALES!A10:D647,2,FALSE)</f>
        <v>m</v>
      </c>
      <c r="K56" s="397">
        <v>60</v>
      </c>
      <c r="L56" s="421"/>
      <c r="M56" s="402">
        <f>VLOOKUP(A56,MATERIALES!A7:D399,4,FALSE)</f>
        <v>96926.485922479129</v>
      </c>
      <c r="N56" s="272">
        <f t="shared" si="1"/>
        <v>5815589.155348748</v>
      </c>
    </row>
    <row r="57" spans="1:17">
      <c r="A57" s="161" t="s">
        <v>734</v>
      </c>
      <c r="B57" s="43" t="str">
        <f>VLOOKUP(A57,MATERIALES!A8:D372,3,FALSE)</f>
        <v>Uniones especiales de alta resistencia para tubería</v>
      </c>
      <c r="C57" s="425"/>
      <c r="D57" s="425"/>
      <c r="E57" s="425"/>
      <c r="F57" s="425"/>
      <c r="G57" s="425"/>
      <c r="H57" s="425"/>
      <c r="I57" s="425"/>
      <c r="J57" s="312" t="str">
        <f>VLOOKUP(A57,MATERIALES!A11:D648,2,FALSE)</f>
        <v>u</v>
      </c>
      <c r="K57" s="397">
        <v>12</v>
      </c>
      <c r="L57" s="421"/>
      <c r="M57" s="402">
        <f>VLOOKUP(A57,MATERIALES!A8:D400,4,FALSE)</f>
        <v>59779.558760252905</v>
      </c>
      <c r="N57" s="272">
        <f t="shared" si="1"/>
        <v>717354.70512303489</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7" t="s">
        <v>953</v>
      </c>
      <c r="C63" s="828"/>
      <c r="D63" s="828"/>
      <c r="E63" s="828"/>
      <c r="F63" s="828"/>
      <c r="G63" s="828"/>
      <c r="H63" s="828"/>
      <c r="I63" s="828"/>
      <c r="J63" s="828"/>
      <c r="K63" s="828"/>
      <c r="L63" s="828"/>
      <c r="M63" s="829"/>
      <c r="N63" s="394">
        <f>SUM(N52:N62)</f>
        <v>41072975.284431271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31">
        <f>VLOOKUP(A68,TRANSPORTE!A5:D117,4,FALSE)</f>
        <v>1190039.5577547117</v>
      </c>
      <c r="M68" s="832"/>
      <c r="N68" s="287">
        <f>K68*L68</f>
        <v>1190039.5577547117</v>
      </c>
    </row>
    <row r="69" spans="1:15">
      <c r="A69" t="s">
        <v>1399</v>
      </c>
      <c r="B69" s="46" t="str">
        <f>VLOOKUP(A69,TRANSPORTE!A5:D117,3,FALSE)</f>
        <v>Pasajes aéreos</v>
      </c>
      <c r="C69" s="47"/>
      <c r="D69" s="47"/>
      <c r="E69" s="47"/>
      <c r="F69" s="47"/>
      <c r="G69" s="47"/>
      <c r="H69" s="311" t="s">
        <v>945</v>
      </c>
      <c r="I69" s="279">
        <v>3</v>
      </c>
      <c r="J69" s="286">
        <v>1</v>
      </c>
      <c r="K69" s="279">
        <f>I69*J69</f>
        <v>3</v>
      </c>
      <c r="L69" s="831">
        <f>VLOOKUP(A69,TRANSPORTE!A5:D117,4,FALSE)</f>
        <v>212505.22128791423</v>
      </c>
      <c r="M69" s="832"/>
      <c r="N69" s="287">
        <f>K69*L69</f>
        <v>637515.66386374272</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1827555.2216184544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856"/>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4"/>
      <c r="C85" s="815" t="e">
        <f>VLOOKUP(B85,'MANO DE OBRA'!B12:E73,3,FALSE)</f>
        <v>#N/A</v>
      </c>
      <c r="D85" s="815" t="e">
        <f>VLOOKUP(C85,'MANO DE OBRA'!C12:F73,3,FALSE)</f>
        <v>#N/A</v>
      </c>
      <c r="E85" s="815" t="e">
        <f>VLOOKUP(D85,'MANO DE OBRA'!D12:G73,3,FALSE)</f>
        <v>#N/A</v>
      </c>
      <c r="F85" s="815" t="e">
        <f>VLOOKUP(E85,'MANO DE OBRA'!E12:H73,3,FALSE)</f>
        <v>#N/A</v>
      </c>
      <c r="G85" s="815" t="e">
        <f>VLOOKUP(F85,'MANO DE OBRA'!F12:I73,3,FALSE)</f>
        <v>#N/A</v>
      </c>
      <c r="H85" s="815" t="e">
        <f>VLOOKUP(G85,'MANO DE OBRA'!G12:J73,3,FALSE)</f>
        <v>#N/A</v>
      </c>
      <c r="I85" s="470"/>
      <c r="J85" s="471"/>
      <c r="K85" s="472"/>
      <c r="L85" s="982"/>
      <c r="M85" s="982"/>
      <c r="N85" s="473"/>
    </row>
    <row r="86" spans="1:14" ht="15.75" thickBot="1">
      <c r="B86" s="833" t="s">
        <v>953</v>
      </c>
      <c r="C86" s="834"/>
      <c r="D86" s="834"/>
      <c r="E86" s="834"/>
      <c r="F86" s="834"/>
      <c r="G86" s="834"/>
      <c r="H86" s="834"/>
      <c r="I86" s="834"/>
      <c r="J86" s="834"/>
      <c r="K86" s="834"/>
      <c r="L86" s="834"/>
      <c r="M86" s="835"/>
      <c r="N86" s="460">
        <f>SUM(N79:N85)</f>
        <v>699855.17413614795</v>
      </c>
    </row>
    <row r="87" spans="1:14" ht="15.75" thickBot="1">
      <c r="B87" s="33"/>
      <c r="C87" s="34"/>
      <c r="D87" s="34"/>
      <c r="E87" s="34"/>
      <c r="F87" s="34"/>
      <c r="G87" s="34"/>
      <c r="H87" s="34"/>
      <c r="I87" s="34"/>
      <c r="J87" s="34"/>
      <c r="K87" s="34"/>
      <c r="L87" s="34"/>
      <c r="M87" s="34"/>
      <c r="N87" s="35"/>
    </row>
    <row r="88" spans="1:14" ht="15.75" thickBot="1">
      <c r="B88" s="827" t="s">
        <v>967</v>
      </c>
      <c r="C88" s="828"/>
      <c r="D88" s="828"/>
      <c r="E88" s="828"/>
      <c r="F88" s="828"/>
      <c r="G88" s="828"/>
      <c r="H88" s="828"/>
      <c r="I88" s="828"/>
      <c r="J88" s="828"/>
      <c r="K88" s="828"/>
      <c r="L88" s="828"/>
      <c r="M88" s="829"/>
      <c r="N88" s="99">
        <f>N86+N74+N63+N47</f>
        <v>62578721.584289208</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8" t="s">
        <v>969</v>
      </c>
      <c r="C92" s="819"/>
      <c r="D92" s="819"/>
      <c r="E92" s="819"/>
      <c r="F92" s="819"/>
      <c r="G92" s="819"/>
      <c r="H92" s="819"/>
      <c r="I92" s="314"/>
      <c r="J92" s="334"/>
      <c r="K92" s="302" t="s">
        <v>970</v>
      </c>
      <c r="L92" s="857" t="s">
        <v>971</v>
      </c>
      <c r="M92" s="858"/>
      <c r="N92" s="303"/>
    </row>
    <row r="93" spans="1:14">
      <c r="B93" s="859" t="s">
        <v>972</v>
      </c>
      <c r="C93" s="860"/>
      <c r="D93" s="860"/>
      <c r="E93" s="860"/>
      <c r="F93" s="860"/>
      <c r="G93" s="860"/>
      <c r="H93" s="860"/>
      <c r="I93" s="87"/>
      <c r="J93" s="88"/>
      <c r="K93" s="304">
        <v>0.2</v>
      </c>
      <c r="L93" s="861">
        <f>N88*K93</f>
        <v>12515744.316857843</v>
      </c>
      <c r="M93" s="862"/>
      <c r="N93" s="51"/>
    </row>
    <row r="94" spans="1:14">
      <c r="B94" s="89" t="s">
        <v>973</v>
      </c>
      <c r="C94" s="90"/>
      <c r="D94" s="90"/>
      <c r="E94" s="90"/>
      <c r="F94" s="90"/>
      <c r="G94" s="90"/>
      <c r="H94" s="90"/>
      <c r="I94" s="87"/>
      <c r="J94" s="88"/>
      <c r="K94" s="304">
        <v>0.05</v>
      </c>
      <c r="L94" s="861">
        <f>N88*K94</f>
        <v>3128936.0792144607</v>
      </c>
      <c r="M94" s="862"/>
      <c r="N94" s="51"/>
    </row>
    <row r="95" spans="1:14" ht="15.75" thickBot="1">
      <c r="B95" s="91" t="s">
        <v>974</v>
      </c>
      <c r="C95" s="92"/>
      <c r="D95" s="92"/>
      <c r="E95" s="92"/>
      <c r="F95" s="92"/>
      <c r="G95" s="92"/>
      <c r="H95" s="92"/>
      <c r="I95" s="93"/>
      <c r="J95" s="94"/>
      <c r="K95" s="305">
        <v>0.05</v>
      </c>
      <c r="L95" s="863">
        <f>N88*K95</f>
        <v>3128936.0792144607</v>
      </c>
      <c r="M95" s="864"/>
      <c r="N95" s="51"/>
    </row>
    <row r="96" spans="1:14" ht="15.75" thickBot="1">
      <c r="B96" s="827" t="s">
        <v>953</v>
      </c>
      <c r="C96" s="828"/>
      <c r="D96" s="828"/>
      <c r="E96" s="828"/>
      <c r="F96" s="828"/>
      <c r="G96" s="828"/>
      <c r="H96" s="828"/>
      <c r="I96" s="828"/>
      <c r="J96" s="828"/>
      <c r="K96" s="828"/>
      <c r="L96" s="828"/>
      <c r="M96" s="829"/>
      <c r="N96" s="52">
        <f>L93+L94+L95</f>
        <v>18773616.475286763</v>
      </c>
    </row>
    <row r="97" spans="1:14" ht="15.75" thickBot="1">
      <c r="B97" s="33"/>
      <c r="C97" s="34"/>
      <c r="D97" s="34"/>
      <c r="E97" s="34"/>
      <c r="F97" s="34"/>
      <c r="G97" s="34"/>
      <c r="H97" s="34"/>
      <c r="I97" s="34"/>
      <c r="J97" s="34"/>
      <c r="K97" s="34"/>
      <c r="L97" s="34"/>
      <c r="M97" s="34"/>
      <c r="N97" s="35"/>
    </row>
    <row r="98" spans="1:14" ht="15.75" thickBot="1">
      <c r="A98" t="s">
        <v>2016</v>
      </c>
      <c r="B98" s="827" t="s">
        <v>975</v>
      </c>
      <c r="C98" s="828"/>
      <c r="D98" s="828"/>
      <c r="E98" s="828"/>
      <c r="F98" s="828"/>
      <c r="G98" s="828"/>
      <c r="H98" s="828"/>
      <c r="I98" s="828"/>
      <c r="J98" s="828"/>
      <c r="K98" s="828"/>
      <c r="L98" s="828"/>
      <c r="M98" s="829"/>
      <c r="N98" s="188">
        <f>N88+N96</f>
        <v>81352338.059575975</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5"/>
      <c r="K128" s="975"/>
      <c r="L128" s="975"/>
      <c r="M128" s="975"/>
      <c r="N128" s="976"/>
    </row>
    <row r="129" spans="2:14" ht="15.75" thickBot="1">
      <c r="B129" s="419" t="s">
        <v>2221</v>
      </c>
      <c r="C129" s="420"/>
      <c r="D129" s="420"/>
      <c r="E129" s="259"/>
      <c r="F129" s="259"/>
      <c r="G129" s="259"/>
      <c r="H129" s="259"/>
      <c r="I129" s="259"/>
      <c r="J129" s="977"/>
      <c r="K129" s="977"/>
      <c r="L129" s="977"/>
      <c r="M129" s="977"/>
      <c r="N12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326</v>
      </c>
      <c r="B36" s="840" t="str">
        <f>VLOOKUP(A36,EQUIPOS!A6:D154,3,FALSE)</f>
        <v>Sensor de Impacto para prueba de integridad tipo</v>
      </c>
      <c r="C36" s="841"/>
      <c r="D36" s="841"/>
      <c r="E36" s="841"/>
      <c r="F36" s="841"/>
      <c r="G36" s="841"/>
      <c r="H36" s="842"/>
      <c r="I36" s="267"/>
      <c r="J36" s="268"/>
      <c r="K36" s="269">
        <f>VLOOKUP(A36,EQUIPOS!A6:D163,4,FALSE)</f>
        <v>117371.60112484885</v>
      </c>
      <c r="L36" s="270"/>
      <c r="M36" s="336">
        <v>1</v>
      </c>
      <c r="N36" s="272">
        <f>K36/M36</f>
        <v>117371.60112484885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117371.60112484885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400073.41755476414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517445.01867961301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103489.00373592261</v>
      </c>
      <c r="M84" s="862"/>
      <c r="N84" s="51"/>
    </row>
    <row r="85" spans="1:14">
      <c r="B85" s="89" t="s">
        <v>973</v>
      </c>
      <c r="C85" s="90"/>
      <c r="D85" s="90"/>
      <c r="E85" s="90"/>
      <c r="F85" s="90"/>
      <c r="G85" s="90"/>
      <c r="H85" s="90"/>
      <c r="I85" s="87"/>
      <c r="J85" s="88"/>
      <c r="K85" s="304">
        <v>0.05</v>
      </c>
      <c r="L85" s="861">
        <f>N79*K85</f>
        <v>25872.250933980653</v>
      </c>
      <c r="M85" s="862"/>
      <c r="N85" s="51"/>
    </row>
    <row r="86" spans="1:14" ht="15.75" thickBot="1">
      <c r="B86" s="91" t="s">
        <v>974</v>
      </c>
      <c r="C86" s="92"/>
      <c r="D86" s="92"/>
      <c r="E86" s="92"/>
      <c r="F86" s="92"/>
      <c r="G86" s="92"/>
      <c r="H86" s="92"/>
      <c r="I86" s="93"/>
      <c r="J86" s="94"/>
      <c r="K86" s="305">
        <v>0.05</v>
      </c>
      <c r="L86" s="863">
        <f>N79*K86</f>
        <v>25872.250933980653</v>
      </c>
      <c r="M86" s="864"/>
      <c r="N86" s="51"/>
    </row>
    <row r="87" spans="1:14" ht="15.75" thickBot="1">
      <c r="B87" s="827" t="s">
        <v>953</v>
      </c>
      <c r="C87" s="828"/>
      <c r="D87" s="828"/>
      <c r="E87" s="828"/>
      <c r="F87" s="828"/>
      <c r="G87" s="828"/>
      <c r="H87" s="828"/>
      <c r="I87" s="828"/>
      <c r="J87" s="828"/>
      <c r="K87" s="828"/>
      <c r="L87" s="828"/>
      <c r="M87" s="829"/>
      <c r="N87" s="52">
        <f>L84+L85+L86</f>
        <v>155233.50560388391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672678.5242834969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320</v>
      </c>
      <c r="B36" s="840" t="str">
        <f>VLOOKUP(A36,EQUIPOS!A6:D154,3,FALSE)</f>
        <v>Retroexcavadora sobre llantas, motor 62HP, Profundidad de excavación de 5.41 metros.</v>
      </c>
      <c r="C36" s="841"/>
      <c r="D36" s="841"/>
      <c r="E36" s="841"/>
      <c r="F36" s="841"/>
      <c r="G36" s="841"/>
      <c r="H36" s="842"/>
      <c r="I36" s="267"/>
      <c r="J36" s="268"/>
      <c r="K36" s="269">
        <f>VLOOKUP(A36,EQUIPOS!A6:D163,4,FALSE)</f>
        <v>133269.18946940426</v>
      </c>
      <c r="L36" s="270"/>
      <c r="M36" s="336">
        <v>10</v>
      </c>
      <c r="N36" s="272">
        <f>K36/M36</f>
        <v>13326.918946940426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368.07216076801001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13694.991107708436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593</v>
      </c>
      <c r="B48" s="43" t="str">
        <f>VLOOKUP(A48,MATERIALES!A5:D372,3,FALSE)</f>
        <v>Paral en madera rolliza de 5´´ y 4,5m de longitud (tablestacados)</v>
      </c>
      <c r="C48" s="281"/>
      <c r="D48" s="281"/>
      <c r="E48" s="281"/>
      <c r="F48" s="281"/>
      <c r="G48" s="281"/>
      <c r="H48" s="281"/>
      <c r="I48" s="268"/>
      <c r="J48" s="224" t="str">
        <f>VLOOKUP(A48,MATERIALES!A4:D639,2,FALSE)</f>
        <v>u</v>
      </c>
      <c r="K48" s="282">
        <v>0.48888888888888893</v>
      </c>
      <c r="L48" s="267"/>
      <c r="M48" s="402">
        <f>VLOOKUP(A48,MATERIALES!A5:D395,4,FALSE)</f>
        <v>33244.440568628903</v>
      </c>
      <c r="N48" s="272">
        <f>K48*M48</f>
        <v>16252.837611329687</v>
      </c>
    </row>
    <row r="49" spans="1:14">
      <c r="A49" s="161" t="s">
        <v>670</v>
      </c>
      <c r="B49" s="43" t="str">
        <f>VLOOKUP(A49,MATERIALES!A6:D372,3,FALSE)</f>
        <v>Tablestaca en madera aserrada (0,25*0,05*3)</v>
      </c>
      <c r="C49" s="425"/>
      <c r="D49" s="425"/>
      <c r="E49" s="425"/>
      <c r="F49" s="425"/>
      <c r="G49" s="425"/>
      <c r="H49" s="425"/>
      <c r="I49" s="425"/>
      <c r="J49" s="311" t="str">
        <f>VLOOKUP(A49,MATERIALES!A5:D640,2,FALSE)</f>
        <v>u</v>
      </c>
      <c r="K49" s="397">
        <v>1.3333333333333333</v>
      </c>
      <c r="L49" s="421"/>
      <c r="M49" s="402">
        <f>VLOOKUP(A49,MATERIALES!A6:D396,4,FALSE)</f>
        <v>21767.526310716443</v>
      </c>
      <c r="N49" s="272">
        <f>K49*M49</f>
        <v>29023.36841428859</v>
      </c>
    </row>
    <row r="50" spans="1:14">
      <c r="A50" s="161" t="s">
        <v>898</v>
      </c>
      <c r="B50" s="43" t="str">
        <f>VLOOKUP(A50,MATERIALES!A6:D372,3,FALSE)</f>
        <v>Alambre Negro Para Amarre</v>
      </c>
      <c r="C50" s="425"/>
      <c r="D50" s="425"/>
      <c r="E50" s="425"/>
      <c r="F50" s="425"/>
      <c r="G50" s="425"/>
      <c r="H50" s="425"/>
      <c r="I50" s="425"/>
      <c r="J50" s="311" t="str">
        <f>VLOOKUP(A50,MATERIALES!A6:D641,2,FALSE)</f>
        <v>kg</v>
      </c>
      <c r="K50" s="397">
        <v>1.5</v>
      </c>
      <c r="L50" s="421"/>
      <c r="M50" s="402">
        <f>VLOOKUP(A50,MATERIALES!A6:D397,4,FALSE)</f>
        <v>5423.4266833653501</v>
      </c>
      <c r="N50" s="272">
        <f>K50*M50</f>
        <v>8135.1400250480256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53411.346050666296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3680.7216076800996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70787.058766054834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14157.411753210967</v>
      </c>
      <c r="M84" s="862"/>
      <c r="N84" s="51"/>
    </row>
    <row r="85" spans="1:14">
      <c r="B85" s="89" t="s">
        <v>973</v>
      </c>
      <c r="C85" s="90"/>
      <c r="D85" s="90"/>
      <c r="E85" s="90"/>
      <c r="F85" s="90"/>
      <c r="G85" s="90"/>
      <c r="H85" s="90"/>
      <c r="I85" s="87"/>
      <c r="J85" s="88"/>
      <c r="K85" s="304">
        <v>0.05</v>
      </c>
      <c r="L85" s="861">
        <f>N79*K85</f>
        <v>3539.3529383027417</v>
      </c>
      <c r="M85" s="862"/>
      <c r="N85" s="51"/>
    </row>
    <row r="86" spans="1:14" ht="15.75" thickBot="1">
      <c r="B86" s="91" t="s">
        <v>974</v>
      </c>
      <c r="C86" s="92"/>
      <c r="D86" s="92"/>
      <c r="E86" s="92"/>
      <c r="F86" s="92"/>
      <c r="G86" s="92"/>
      <c r="H86" s="92"/>
      <c r="I86" s="93"/>
      <c r="J86" s="94"/>
      <c r="K86" s="305">
        <v>0.05</v>
      </c>
      <c r="L86" s="863">
        <f>N79*K86</f>
        <v>3539.3529383027417</v>
      </c>
      <c r="M86" s="864"/>
      <c r="N86" s="51"/>
    </row>
    <row r="87" spans="1:14" ht="15.75" thickBot="1">
      <c r="B87" s="827" t="s">
        <v>953</v>
      </c>
      <c r="C87" s="828"/>
      <c r="D87" s="828"/>
      <c r="E87" s="828"/>
      <c r="F87" s="828"/>
      <c r="G87" s="828"/>
      <c r="H87" s="828"/>
      <c r="I87" s="828"/>
      <c r="J87" s="828"/>
      <c r="K87" s="828"/>
      <c r="L87" s="828"/>
      <c r="M87" s="829"/>
      <c r="N87" s="52">
        <f>L84+L85+L86</f>
        <v>21236.11762981645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92023.176395871284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204</v>
      </c>
      <c r="B36" s="840" t="str">
        <f>VLOOKUP(A36,EQUIPOS!A6:D154,3,FALSE)</f>
        <v xml:space="preserve">Equipo de soldadura 250 AMP
</v>
      </c>
      <c r="C36" s="841"/>
      <c r="D36" s="841"/>
      <c r="E36" s="841"/>
      <c r="F36" s="841"/>
      <c r="G36" s="841"/>
      <c r="H36" s="842"/>
      <c r="I36" s="267"/>
      <c r="J36" s="268"/>
      <c r="K36" s="269">
        <f>VLOOKUP(A36,EQUIPOS!A6:D163,4,FALSE)</f>
        <v>16381.017647117418</v>
      </c>
      <c r="L36" s="270"/>
      <c r="M36" s="336">
        <v>10</v>
      </c>
      <c r="N36" s="272">
        <f>K36/M36</f>
        <v>1638.1017647117419</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133269.18946940426</v>
      </c>
      <c r="L37" s="335"/>
      <c r="M37" s="336">
        <v>10</v>
      </c>
      <c r="N37" s="272">
        <f>K37/M37</f>
        <v>13326.918946940426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423.19184653601991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15388.212558188188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662</v>
      </c>
      <c r="B48" s="43" t="str">
        <f>VLOOKUP(A48,MATERIALES!A5:D372,3,FALSE)</f>
        <v>Soldadura 7018</v>
      </c>
      <c r="C48" s="281"/>
      <c r="D48" s="281"/>
      <c r="E48" s="281"/>
      <c r="F48" s="281"/>
      <c r="G48" s="281"/>
      <c r="H48" s="281"/>
      <c r="I48" s="281"/>
      <c r="J48" s="311" t="str">
        <f>VLOOKUP(A48,MATERIALES!A4:D639,2,FALSE)</f>
        <v>kg</v>
      </c>
      <c r="K48" s="282">
        <v>3.3000000000000002E-2</v>
      </c>
      <c r="L48" s="267"/>
      <c r="M48" s="402">
        <f>VLOOKUP(A48,MATERIALES!A5:D395,4,FALSE)</f>
        <v>6859.9018589594152</v>
      </c>
      <c r="N48" s="272">
        <f>K48*M48</f>
        <v>226.37676134566073</v>
      </c>
    </row>
    <row r="49" spans="1:14">
      <c r="A49" s="161" t="s">
        <v>680</v>
      </c>
      <c r="B49" s="43" t="str">
        <f>VLOOKUP(A49,MATERIALES!A6:D372,3,FALSE)</f>
        <v>Tablestaca metálica (riel de 70 lb/yarda)</v>
      </c>
      <c r="C49" s="425"/>
      <c r="D49" s="425"/>
      <c r="E49" s="425"/>
      <c r="F49" s="425"/>
      <c r="G49" s="425"/>
      <c r="H49" s="425"/>
      <c r="I49" s="425"/>
      <c r="J49" s="312" t="str">
        <f>VLOOKUP(A49,MATERIALES!A5:D640,2,FALSE)</f>
        <v>u</v>
      </c>
      <c r="K49" s="397">
        <v>3</v>
      </c>
      <c r="L49" s="421"/>
      <c r="M49" s="402">
        <f>VLOOKUP(A49,MATERIALES!A6:D396,4,FALSE)</f>
        <v>114021.54835930145</v>
      </c>
      <c r="N49" s="272">
        <f>K49*M49</f>
        <v>342064.64507790434</v>
      </c>
    </row>
    <row r="50" spans="1:14">
      <c r="A50" s="161" t="s">
        <v>690</v>
      </c>
      <c r="B50" s="43" t="str">
        <f>VLOOKUP(A50,MATERIALES!A6:D372,3,FALSE)</f>
        <v>Tornillos de Unión de D= 12 mm</v>
      </c>
      <c r="C50" s="425"/>
      <c r="D50" s="425"/>
      <c r="E50" s="425"/>
      <c r="F50" s="425"/>
      <c r="G50" s="425"/>
      <c r="H50" s="425"/>
      <c r="I50" s="425"/>
      <c r="J50" s="312" t="str">
        <f>VLOOKUP(A50,MATERIALES!A6:D641,2,FALSE)</f>
        <v>u</v>
      </c>
      <c r="K50" s="397">
        <v>10</v>
      </c>
      <c r="L50" s="421"/>
      <c r="M50" s="402">
        <f>VLOOKUP(A50,MATERIALES!A6:D397,4,FALSE)</f>
        <v>1156.0850734688991</v>
      </c>
      <c r="N50" s="272">
        <f>K50*M50</f>
        <v>11560.850734688991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353851.87257393898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4231.9184653601988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373472.00359748735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74694.400719497469</v>
      </c>
      <c r="M84" s="862"/>
      <c r="N84" s="51"/>
    </row>
    <row r="85" spans="1:14">
      <c r="B85" s="89" t="s">
        <v>973</v>
      </c>
      <c r="C85" s="90"/>
      <c r="D85" s="90"/>
      <c r="E85" s="90"/>
      <c r="F85" s="90"/>
      <c r="G85" s="90"/>
      <c r="H85" s="90"/>
      <c r="I85" s="87"/>
      <c r="J85" s="88"/>
      <c r="K85" s="304">
        <v>0.05</v>
      </c>
      <c r="L85" s="861">
        <f>N79*K85</f>
        <v>18673.600179874367</v>
      </c>
      <c r="M85" s="862"/>
      <c r="N85" s="51"/>
    </row>
    <row r="86" spans="1:14" ht="15.75" thickBot="1">
      <c r="B86" s="91" t="s">
        <v>974</v>
      </c>
      <c r="C86" s="92"/>
      <c r="D86" s="92"/>
      <c r="E86" s="92"/>
      <c r="F86" s="92"/>
      <c r="G86" s="92"/>
      <c r="H86" s="92"/>
      <c r="I86" s="93"/>
      <c r="J86" s="94"/>
      <c r="K86" s="305">
        <v>0.05</v>
      </c>
      <c r="L86" s="863">
        <f>N79*K86</f>
        <v>18673.600179874367</v>
      </c>
      <c r="M86" s="864"/>
      <c r="N86" s="51"/>
    </row>
    <row r="87" spans="1:14" ht="15.75" thickBot="1">
      <c r="B87" s="827" t="s">
        <v>953</v>
      </c>
      <c r="C87" s="828"/>
      <c r="D87" s="828"/>
      <c r="E87" s="828"/>
      <c r="F87" s="828"/>
      <c r="G87" s="828"/>
      <c r="H87" s="828"/>
      <c r="I87" s="828"/>
      <c r="J87" s="828"/>
      <c r="K87" s="828"/>
      <c r="L87" s="828"/>
      <c r="M87" s="829"/>
      <c r="N87" s="52">
        <f>L84+L85+L86</f>
        <v>112041.6010792462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485513.60467673355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524480.94444355904</v>
      </c>
      <c r="L36" s="270"/>
      <c r="M36" s="336">
        <v>2</v>
      </c>
      <c r="N36" s="272">
        <f>K36/M36</f>
        <v>262240.47222177952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5245.4839826800999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267485.9562044596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28</v>
      </c>
      <c r="L48" s="267"/>
      <c r="M48" s="402">
        <f>VLOOKUP(A48,MATERIALES!A5:D395,4,FALSE)</f>
        <v>3427.9657115539576</v>
      </c>
      <c r="N48" s="272">
        <f>K48*M48</f>
        <v>95983.039923510805</v>
      </c>
    </row>
    <row r="49" spans="1:14">
      <c r="A49" s="161" t="s">
        <v>829</v>
      </c>
      <c r="B49" s="43" t="str">
        <f>VLOOKUP(A49,MATERIALES!A6:D372,3,FALSE)</f>
        <v>Concreto Resistencia  28 (Mpa)</v>
      </c>
      <c r="C49" s="425"/>
      <c r="D49" s="425"/>
      <c r="E49" s="425"/>
      <c r="F49" s="425"/>
      <c r="G49" s="425"/>
      <c r="H49" s="425"/>
      <c r="I49" s="425"/>
      <c r="J49" s="311" t="str">
        <f>VLOOKUP(A49,MATERIALES!A5:D640,2,FALSE)</f>
        <v>m3</v>
      </c>
      <c r="K49" s="397">
        <v>0.35</v>
      </c>
      <c r="L49" s="421"/>
      <c r="M49" s="402">
        <f>VLOOKUP(A49,MATERIALES!A6:D396,4,FALSE)</f>
        <v>468702.40547323175</v>
      </c>
      <c r="N49" s="272">
        <f>K49*M49</f>
        <v>164045.84191563111</v>
      </c>
    </row>
    <row r="50" spans="1:14">
      <c r="A50" s="161" t="s">
        <v>868</v>
      </c>
      <c r="B50" s="43" t="str">
        <f>VLOOKUP(A50,MATERIALES!A6:D372,3,FALSE)</f>
        <v>Formaleta concreto clase A,B y C</v>
      </c>
      <c r="C50" s="425"/>
      <c r="D50" s="425"/>
      <c r="E50" s="425"/>
      <c r="F50" s="425"/>
      <c r="G50" s="425"/>
      <c r="H50" s="425"/>
      <c r="I50" s="425"/>
      <c r="J50" s="312" t="str">
        <f>VLOOKUP(A50,MATERIALES!A6:D641,2,FALSE)</f>
        <v>m2</v>
      </c>
      <c r="K50" s="397">
        <v>3</v>
      </c>
      <c r="L50" s="421"/>
      <c r="M50" s="402">
        <f>VLOOKUP(A50,MATERIALES!A6:D397,4,FALSE)</f>
        <v>27046.571123449063</v>
      </c>
      <c r="N50" s="272">
        <f>K50*M50</f>
        <v>81139.713370347192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341168.59520948911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1151.5493309248213</v>
      </c>
      <c r="M60" s="832"/>
      <c r="N60" s="287">
        <f>K60*L60</f>
        <v>403.04226582368744</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403.04226582368744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52454.839826800991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661512.43350657332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132302.48670131466</v>
      </c>
      <c r="M84" s="862"/>
      <c r="N84" s="51"/>
    </row>
    <row r="85" spans="1:14">
      <c r="B85" s="89" t="s">
        <v>973</v>
      </c>
      <c r="C85" s="90"/>
      <c r="D85" s="90"/>
      <c r="E85" s="90"/>
      <c r="F85" s="90"/>
      <c r="G85" s="90"/>
      <c r="H85" s="90"/>
      <c r="I85" s="87"/>
      <c r="J85" s="88"/>
      <c r="K85" s="304">
        <v>0.05</v>
      </c>
      <c r="L85" s="861">
        <f>N79*K85</f>
        <v>33075.621675328664</v>
      </c>
      <c r="M85" s="862"/>
      <c r="N85" s="51"/>
    </row>
    <row r="86" spans="1:14" ht="15.75" thickBot="1">
      <c r="B86" s="91" t="s">
        <v>974</v>
      </c>
      <c r="C86" s="92"/>
      <c r="D86" s="92"/>
      <c r="E86" s="92"/>
      <c r="F86" s="92"/>
      <c r="G86" s="92"/>
      <c r="H86" s="92"/>
      <c r="I86" s="93"/>
      <c r="J86" s="94"/>
      <c r="K86" s="305">
        <v>0.05</v>
      </c>
      <c r="L86" s="863">
        <f>N79*K86</f>
        <v>33075.621675328664</v>
      </c>
      <c r="M86" s="864"/>
      <c r="N86" s="51"/>
    </row>
    <row r="87" spans="1:14" ht="15.75" thickBot="1">
      <c r="B87" s="827" t="s">
        <v>953</v>
      </c>
      <c r="C87" s="828"/>
      <c r="D87" s="828"/>
      <c r="E87" s="828"/>
      <c r="F87" s="828"/>
      <c r="G87" s="828"/>
      <c r="H87" s="828"/>
      <c r="I87" s="828"/>
      <c r="J87" s="828"/>
      <c r="K87" s="828"/>
      <c r="L87" s="828"/>
      <c r="M87" s="829"/>
      <c r="N87" s="52">
        <f>L84+L85+L86</f>
        <v>198453.730051972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859966.16355854529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524480.94444355904</v>
      </c>
      <c r="L36" s="270"/>
      <c r="M36" s="336">
        <v>2</v>
      </c>
      <c r="N36" s="272">
        <f>K36/M36</f>
        <v>262240.47222177952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5245.4839826800999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267485.9562044596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28</v>
      </c>
      <c r="L48" s="267"/>
      <c r="M48" s="402">
        <f>VLOOKUP(A48,MATERIALES!A5:D395,4,FALSE)</f>
        <v>3427.9657115539576</v>
      </c>
      <c r="N48" s="272">
        <f>K48*M48</f>
        <v>95983.039923510805</v>
      </c>
    </row>
    <row r="49" spans="1:14">
      <c r="A49" s="161" t="s">
        <v>830</v>
      </c>
      <c r="B49" s="43" t="str">
        <f>VLOOKUP(A49,MATERIALES!A6:D372,3,FALSE)</f>
        <v>Concreto Resistencia  35 (Mpa)</v>
      </c>
      <c r="C49" s="425"/>
      <c r="D49" s="425"/>
      <c r="E49" s="425"/>
      <c r="F49" s="425"/>
      <c r="G49" s="425"/>
      <c r="H49" s="425"/>
      <c r="I49" s="425"/>
      <c r="J49" s="311" t="str">
        <f>VLOOKUP(A49,MATERIALES!A5:D640,2,FALSE)</f>
        <v>m3</v>
      </c>
      <c r="K49" s="397">
        <v>0.35</v>
      </c>
      <c r="L49" s="421"/>
      <c r="M49" s="402">
        <f>VLOOKUP(A49,MATERIALES!A6:D396,4,FALSE)</f>
        <v>512274.39014444634</v>
      </c>
      <c r="N49" s="272">
        <f>K49*M49</f>
        <v>179296.03655055622</v>
      </c>
    </row>
    <row r="50" spans="1:14">
      <c r="A50" s="161" t="s">
        <v>868</v>
      </c>
      <c r="B50" s="43" t="str">
        <f>VLOOKUP(A50,MATERIALES!A6:D372,3,FALSE)</f>
        <v>Formaleta concreto clase A,B y C</v>
      </c>
      <c r="C50" s="425"/>
      <c r="D50" s="425"/>
      <c r="E50" s="425"/>
      <c r="F50" s="425"/>
      <c r="G50" s="425"/>
      <c r="H50" s="425"/>
      <c r="I50" s="425"/>
      <c r="J50" s="312" t="str">
        <f>VLOOKUP(A50,MATERIALES!A6:D641,2,FALSE)</f>
        <v>m2</v>
      </c>
      <c r="K50" s="397">
        <v>2</v>
      </c>
      <c r="L50" s="421"/>
      <c r="M50" s="402">
        <f>VLOOKUP(A50,MATERIALES!A6:D397,4,FALSE)</f>
        <v>27046.571123449063</v>
      </c>
      <c r="N50" s="272">
        <f>K50*M50</f>
        <v>54093.142246898125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329372.2187209652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1151.5493309248213</v>
      </c>
      <c r="M60" s="832"/>
      <c r="N60" s="287">
        <f>K60*L60</f>
        <v>403.04226582368744</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403.04226582368744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52454.839826800991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649716.05701804953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129943.21140360991</v>
      </c>
      <c r="M84" s="862"/>
      <c r="N84" s="51"/>
    </row>
    <row r="85" spans="1:14">
      <c r="B85" s="89" t="s">
        <v>973</v>
      </c>
      <c r="C85" s="90"/>
      <c r="D85" s="90"/>
      <c r="E85" s="90"/>
      <c r="F85" s="90"/>
      <c r="G85" s="90"/>
      <c r="H85" s="90"/>
      <c r="I85" s="87"/>
      <c r="J85" s="88"/>
      <c r="K85" s="304">
        <v>0.05</v>
      </c>
      <c r="L85" s="861">
        <f>N79*K85</f>
        <v>32485.802850902477</v>
      </c>
      <c r="M85" s="862"/>
      <c r="N85" s="51"/>
    </row>
    <row r="86" spans="1:14" ht="15.75" thickBot="1">
      <c r="B86" s="91" t="s">
        <v>974</v>
      </c>
      <c r="C86" s="92"/>
      <c r="D86" s="92"/>
      <c r="E86" s="92"/>
      <c r="F86" s="92"/>
      <c r="G86" s="92"/>
      <c r="H86" s="92"/>
      <c r="I86" s="93"/>
      <c r="J86" s="94"/>
      <c r="K86" s="305">
        <v>0.05</v>
      </c>
      <c r="L86" s="863">
        <f>N79*K86</f>
        <v>32485.802850902477</v>
      </c>
      <c r="M86" s="864"/>
      <c r="N86" s="51"/>
    </row>
    <row r="87" spans="1:14" ht="15.75" thickBot="1">
      <c r="B87" s="827" t="s">
        <v>953</v>
      </c>
      <c r="C87" s="828"/>
      <c r="D87" s="828"/>
      <c r="E87" s="828"/>
      <c r="F87" s="828"/>
      <c r="G87" s="828"/>
      <c r="H87" s="828"/>
      <c r="I87" s="828"/>
      <c r="J87" s="828"/>
      <c r="K87" s="828"/>
      <c r="L87" s="828"/>
      <c r="M87" s="829"/>
      <c r="N87" s="52">
        <f>L84+L85+L86</f>
        <v>194914.81710541487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844630.87412346434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195</v>
      </c>
      <c r="B36" s="840" t="str">
        <f>VLOOKUP(A36,EQUIPOS!A6:D154,3,FALSE)</f>
        <v xml:space="preserve">Equipo de oxicorte, Capacidad de corte: hasta 6´´ (152mm) </v>
      </c>
      <c r="C36" s="841"/>
      <c r="D36" s="841"/>
      <c r="E36" s="841"/>
      <c r="F36" s="841"/>
      <c r="G36" s="841"/>
      <c r="H36" s="842"/>
      <c r="I36" s="267"/>
      <c r="J36" s="268"/>
      <c r="K36" s="269">
        <f>VLOOKUP(A36,EQUIPOS!A6:D163,4,FALSE)</f>
        <v>17054.253248516139</v>
      </c>
      <c r="L36" s="270"/>
      <c r="M36" s="336">
        <v>1.1299999999999999</v>
      </c>
      <c r="N36" s="272">
        <f>K36/M36</f>
        <v>15092.259511961187</v>
      </c>
    </row>
    <row r="37" spans="1:14">
      <c r="A37" s="113" t="s">
        <v>332</v>
      </c>
      <c r="B37" s="840" t="str">
        <f>VLOOKUP(A37,EQUIPOS!A7:D154,3,FALSE)</f>
        <v xml:space="preserve">Taladro de 1/2´´, pulidora, lijadora y circular
</v>
      </c>
      <c r="C37" s="841"/>
      <c r="D37" s="841"/>
      <c r="E37" s="841"/>
      <c r="F37" s="841"/>
      <c r="G37" s="841"/>
      <c r="H37" s="842"/>
      <c r="I37" s="421"/>
      <c r="J37" s="422"/>
      <c r="K37" s="269">
        <f>VLOOKUP(A37,EQUIPOS!A7:D164,4,FALSE)</f>
        <v>3226.707080224076</v>
      </c>
      <c r="L37" s="335"/>
      <c r="M37" s="336">
        <v>0.53</v>
      </c>
      <c r="N37" s="272">
        <f>K37/M37</f>
        <v>6088.1265664605207</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2821.2789769067999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24001.665055328507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394</v>
      </c>
      <c r="B48" s="43" t="str">
        <f>VLOOKUP(A48,MATERIALES!A5:D372,3,FALSE)</f>
        <v>Botella de gas propano (40 lb) (5% de oxígeno)</v>
      </c>
      <c r="C48" s="281"/>
      <c r="D48" s="281"/>
      <c r="E48" s="281"/>
      <c r="F48" s="281"/>
      <c r="G48" s="281"/>
      <c r="H48" s="281"/>
      <c r="I48" s="281"/>
      <c r="J48" s="311" t="str">
        <f>VLOOKUP(A48,MATERIALES!A4:D639,2,FALSE)</f>
        <v>u</v>
      </c>
      <c r="K48" s="282">
        <v>0.02</v>
      </c>
      <c r="L48" s="267"/>
      <c r="M48" s="402">
        <f>VLOOKUP(A48,MATERIALES!A5:D395,4,FALSE)</f>
        <v>56069.566486729767</v>
      </c>
      <c r="N48" s="272">
        <f>K48*M48</f>
        <v>1121.3913297345953</v>
      </c>
    </row>
    <row r="49" spans="1:14">
      <c r="A49" s="161" t="s">
        <v>476</v>
      </c>
      <c r="B49" s="43" t="str">
        <f>VLOOKUP(A49,MATERIALES!A6:D372,3,FALSE)</f>
        <v>Grata de limpieza</v>
      </c>
      <c r="C49" s="425"/>
      <c r="D49" s="425"/>
      <c r="E49" s="425"/>
      <c r="F49" s="425"/>
      <c r="G49" s="425"/>
      <c r="H49" s="425"/>
      <c r="I49" s="425"/>
      <c r="J49" s="312" t="str">
        <f>VLOOKUP(A49,MATERIALES!A5:D640,2,FALSE)</f>
        <v>u</v>
      </c>
      <c r="K49" s="397">
        <v>0.5</v>
      </c>
      <c r="L49" s="421"/>
      <c r="M49" s="402">
        <f>VLOOKUP(A49,MATERIALES!A6:D396,4,FALSE)</f>
        <v>7680.7472015653975</v>
      </c>
      <c r="N49" s="272">
        <f>K49*M49</f>
        <v>3840.3736007826988</v>
      </c>
    </row>
    <row r="50" spans="1:14">
      <c r="A50" s="161" t="s">
        <v>396</v>
      </c>
      <c r="B50" s="43" t="str">
        <f>VLOOKUP(A50,MATERIALES!A6:D372,3,FALSE)</f>
        <v>Botella de oxígeno (1800 lb)</v>
      </c>
      <c r="C50" s="425"/>
      <c r="D50" s="425"/>
      <c r="E50" s="425"/>
      <c r="F50" s="425"/>
      <c r="G50" s="425"/>
      <c r="H50" s="425"/>
      <c r="I50" s="425"/>
      <c r="J50" s="312" t="str">
        <f>VLOOKUP(A50,MATERIALES!A6:D641,2,FALSE)</f>
        <v>u</v>
      </c>
      <c r="K50" s="397">
        <v>0.08</v>
      </c>
      <c r="L50" s="421"/>
      <c r="M50" s="402">
        <f>VLOOKUP(A50,MATERIALES!A6:D397,4,FALSE)</f>
        <v>98317.593130922352</v>
      </c>
      <c r="N50" s="272">
        <f>K50*M50</f>
        <v>7865.4074504737882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12827.172380991084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28212.789769067997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65041.627205387587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13008.325441077519</v>
      </c>
      <c r="M84" s="862"/>
      <c r="N84" s="51"/>
    </row>
    <row r="85" spans="1:14">
      <c r="B85" s="89" t="s">
        <v>973</v>
      </c>
      <c r="C85" s="90"/>
      <c r="D85" s="90"/>
      <c r="E85" s="90"/>
      <c r="F85" s="90"/>
      <c r="G85" s="90"/>
      <c r="H85" s="90"/>
      <c r="I85" s="87"/>
      <c r="J85" s="88"/>
      <c r="K85" s="304">
        <v>0.05</v>
      </c>
      <c r="L85" s="861">
        <f>N79*K85</f>
        <v>3252.0813602693797</v>
      </c>
      <c r="M85" s="862"/>
      <c r="N85" s="51"/>
    </row>
    <row r="86" spans="1:14" ht="15.75" thickBot="1">
      <c r="B86" s="91" t="s">
        <v>974</v>
      </c>
      <c r="C86" s="92"/>
      <c r="D86" s="92"/>
      <c r="E86" s="92"/>
      <c r="F86" s="92"/>
      <c r="G86" s="92"/>
      <c r="H86" s="92"/>
      <c r="I86" s="93"/>
      <c r="J86" s="94"/>
      <c r="K86" s="305">
        <v>0.05</v>
      </c>
      <c r="L86" s="863">
        <f>N79*K86</f>
        <v>3252.0813602693797</v>
      </c>
      <c r="M86" s="864"/>
      <c r="N86" s="51"/>
    </row>
    <row r="87" spans="1:14" ht="15.75" thickBot="1">
      <c r="B87" s="827" t="s">
        <v>953</v>
      </c>
      <c r="C87" s="828"/>
      <c r="D87" s="828"/>
      <c r="E87" s="828"/>
      <c r="F87" s="828"/>
      <c r="G87" s="828"/>
      <c r="H87" s="828"/>
      <c r="I87" s="828"/>
      <c r="J87" s="828"/>
      <c r="K87" s="828"/>
      <c r="L87" s="828"/>
      <c r="M87" s="829"/>
      <c r="N87" s="52">
        <f>L84+L85+L86</f>
        <v>19512.488161616278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84554.115367003862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18933.440472358045</v>
      </c>
      <c r="L36" s="270"/>
      <c r="M36" s="336">
        <v>12</v>
      </c>
      <c r="N36" s="272">
        <f t="shared" ref="N36:N42" si="0">K36/M36</f>
        <v>1577.786706029837</v>
      </c>
    </row>
    <row r="37" spans="1:14">
      <c r="A37" s="113" t="s">
        <v>288</v>
      </c>
      <c r="B37" s="840" t="str">
        <f>VLOOKUP(A37,EQUIPOS!A7:D154,3,FALSE)</f>
        <v xml:space="preserve">Planta eléctrica </v>
      </c>
      <c r="C37" s="841"/>
      <c r="D37" s="841"/>
      <c r="E37" s="841"/>
      <c r="F37" s="841"/>
      <c r="G37" s="841"/>
      <c r="H37" s="842"/>
      <c r="I37" s="267"/>
      <c r="J37" s="268"/>
      <c r="K37" s="269">
        <f>VLOOKUP(A37,EQUIPOS!A7:D164,4,FALSE)</f>
        <v>15566.213811779717</v>
      </c>
      <c r="L37" s="270"/>
      <c r="M37" s="336">
        <v>1.3</v>
      </c>
      <c r="N37" s="272">
        <f t="shared" si="0"/>
        <v>11974.010624445935</v>
      </c>
    </row>
    <row r="38" spans="1:14">
      <c r="A38" s="113" t="s">
        <v>125</v>
      </c>
      <c r="B38" s="840" t="str">
        <f>VLOOKUP(A38,EQUIPOS!A8:D154,3,FALSE)</f>
        <v>Bomba para gato de tensionamiento</v>
      </c>
      <c r="C38" s="841"/>
      <c r="D38" s="841"/>
      <c r="E38" s="841"/>
      <c r="F38" s="841"/>
      <c r="G38" s="841"/>
      <c r="H38" s="842"/>
      <c r="I38" s="267"/>
      <c r="J38" s="268"/>
      <c r="K38" s="269">
        <f>VLOOKUP(A38,EQUIPOS!A8:D165,4,FALSE)</f>
        <v>59913.773910147014</v>
      </c>
      <c r="L38" s="270"/>
      <c r="M38" s="336">
        <v>12</v>
      </c>
      <c r="N38" s="272">
        <f t="shared" si="0"/>
        <v>4992.8144925122515</v>
      </c>
    </row>
    <row r="39" spans="1:14">
      <c r="A39" s="113" t="s">
        <v>180</v>
      </c>
      <c r="B39" s="840" t="str">
        <f>VLOOKUP(A39,EQUIPOS!A9:D154,3,FALSE)</f>
        <v>Compresor 120 HP, con martillo.</v>
      </c>
      <c r="C39" s="841"/>
      <c r="D39" s="841"/>
      <c r="E39" s="841"/>
      <c r="F39" s="841"/>
      <c r="G39" s="841"/>
      <c r="H39" s="842"/>
      <c r="I39" s="267"/>
      <c r="J39" s="268"/>
      <c r="K39" s="269">
        <f>VLOOKUP(A39,EQUIPOS!A9:D166,4,FALSE)</f>
        <v>98609.09118680234</v>
      </c>
      <c r="L39" s="270"/>
      <c r="M39" s="336">
        <v>1.3</v>
      </c>
      <c r="N39" s="272">
        <f t="shared" si="0"/>
        <v>75853.147066771024</v>
      </c>
    </row>
    <row r="40" spans="1:14">
      <c r="A40" s="113" t="s">
        <v>197</v>
      </c>
      <c r="B40" s="840" t="str">
        <f>VLOOKUP(A40,EQUIPOS!A10:D154,3,FALSE)</f>
        <v>Equipo de perforación (TRACKDRILL), potencia 40 HP, 2100 golpes / minuto</v>
      </c>
      <c r="C40" s="841"/>
      <c r="D40" s="841"/>
      <c r="E40" s="841"/>
      <c r="F40" s="841"/>
      <c r="G40" s="841"/>
      <c r="H40" s="842"/>
      <c r="I40" s="267"/>
      <c r="J40" s="268"/>
      <c r="K40" s="269">
        <f>VLOOKUP(A40,EQUIPOS!A10:D167,4,FALSE)</f>
        <v>130563.66322079259</v>
      </c>
      <c r="L40" s="270"/>
      <c r="M40" s="336">
        <v>1.3</v>
      </c>
      <c r="N40" s="272">
        <f t="shared" si="0"/>
        <v>100433.58709291737</v>
      </c>
    </row>
    <row r="41" spans="1:14">
      <c r="A41" s="113" t="s">
        <v>195</v>
      </c>
      <c r="B41" s="840" t="str">
        <f>VLOOKUP(A41,EQUIPOS!A11:D155,3,FALSE)</f>
        <v xml:space="preserve">Equipo de oxicorte, Capacidad de corte: hasta 6´´ (152mm) </v>
      </c>
      <c r="C41" s="841"/>
      <c r="D41" s="841"/>
      <c r="E41" s="841"/>
      <c r="F41" s="841"/>
      <c r="G41" s="841"/>
      <c r="H41" s="842"/>
      <c r="I41" s="267"/>
      <c r="J41" s="268"/>
      <c r="K41" s="269">
        <f>VLOOKUP(A41,EQUIPOS!A11:D168,4,FALSE)</f>
        <v>17054.253248516139</v>
      </c>
      <c r="L41" s="270"/>
      <c r="M41" s="336">
        <v>15</v>
      </c>
      <c r="N41" s="272">
        <f t="shared" si="0"/>
        <v>1136.9502165677427</v>
      </c>
    </row>
    <row r="42" spans="1:14">
      <c r="A42" s="113" t="s">
        <v>240</v>
      </c>
      <c r="B42" s="840" t="str">
        <f>VLOOKUP(A42,EQUIPOS!A12:D156,3,FALSE)</f>
        <v>Gato para tensionamiento, fuerza Max 200 ton, área de tensión 314 cm2.</v>
      </c>
      <c r="C42" s="841"/>
      <c r="D42" s="841"/>
      <c r="E42" s="841"/>
      <c r="F42" s="841"/>
      <c r="G42" s="841"/>
      <c r="H42" s="842"/>
      <c r="I42" s="267"/>
      <c r="J42" s="268"/>
      <c r="K42" s="269">
        <f>VLOOKUP(A42,EQUIPOS!A12:D169,4,FALSE)</f>
        <v>169023.03344088295</v>
      </c>
      <c r="L42" s="270"/>
      <c r="M42" s="336">
        <v>12</v>
      </c>
      <c r="N42" s="272">
        <f t="shared" si="0"/>
        <v>14085.252786740246</v>
      </c>
    </row>
    <row r="43" spans="1:14">
      <c r="A43" s="113"/>
      <c r="B43" s="840"/>
      <c r="C43" s="841"/>
      <c r="D43" s="841"/>
      <c r="E43" s="841"/>
      <c r="F43" s="841"/>
      <c r="G43" s="841"/>
      <c r="H43" s="842"/>
      <c r="I43" s="421"/>
      <c r="J43" s="422"/>
      <c r="K43" s="269"/>
      <c r="L43" s="335"/>
      <c r="M43" s="336"/>
      <c r="N43" s="272"/>
    </row>
    <row r="44" spans="1:14">
      <c r="A44" s="113"/>
      <c r="B44" s="840"/>
      <c r="C44" s="841"/>
      <c r="D44" s="841"/>
      <c r="E44" s="841"/>
      <c r="F44" s="841"/>
      <c r="G44" s="841"/>
      <c r="H44" s="842"/>
      <c r="I44" s="328"/>
      <c r="J44" s="330"/>
      <c r="K44" s="269"/>
      <c r="L44" s="423"/>
      <c r="M44" s="424"/>
      <c r="N44" s="272"/>
    </row>
    <row r="45" spans="1:14">
      <c r="B45" s="840"/>
      <c r="C45" s="841"/>
      <c r="D45" s="841"/>
      <c r="E45" s="841"/>
      <c r="F45" s="841"/>
      <c r="G45" s="841"/>
      <c r="H45" s="842"/>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214512.53424779998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s="161" t="s">
        <v>788</v>
      </c>
      <c r="B54" s="43" t="str">
        <f>VLOOKUP(A54,MATERIALES!A5:D372,3,FALSE)</f>
        <v>Alambre negro para amarre calibre 18</v>
      </c>
      <c r="C54" s="281"/>
      <c r="D54" s="281"/>
      <c r="E54" s="281"/>
      <c r="F54" s="281"/>
      <c r="G54" s="281"/>
      <c r="H54" s="281"/>
      <c r="I54" s="281"/>
      <c r="J54" s="311" t="str">
        <f>VLOOKUP(A54,MATERIALES!A8:D645,2,FALSE)</f>
        <v>kg</v>
      </c>
      <c r="K54" s="282">
        <v>0.2</v>
      </c>
      <c r="L54" s="267"/>
      <c r="M54" s="402">
        <f>VLOOKUP(A54,MATERIALES!A5:D395,4,FALSE)</f>
        <v>3555.2760595953127</v>
      </c>
      <c r="N54" s="272">
        <f>K54*M54</f>
        <v>711.05521191906257</v>
      </c>
    </row>
    <row r="55" spans="1:14">
      <c r="A55" s="161" t="s">
        <v>691</v>
      </c>
      <c r="B55" s="43" t="str">
        <f>VLOOKUP(A55,MATERIALES!A6:D372,3,FALSE)</f>
        <v>Torón de tensionmiento 1/2´´ o 5/8´´</v>
      </c>
      <c r="C55" s="425"/>
      <c r="D55" s="425"/>
      <c r="E55" s="425"/>
      <c r="F55" s="425"/>
      <c r="G55" s="425"/>
      <c r="H55" s="425"/>
      <c r="I55" s="425"/>
      <c r="J55" s="312" t="str">
        <f>VLOOKUP(A55,MATERIALES!A9:D646,2,FALSE)</f>
        <v>kg</v>
      </c>
      <c r="K55" s="397">
        <v>5.53</v>
      </c>
      <c r="L55" s="421"/>
      <c r="M55" s="402">
        <f>VLOOKUP(A55,MATERIALES!A6:D396,4,FALSE)</f>
        <v>6672.390327223211</v>
      </c>
      <c r="N55" s="272">
        <f t="shared" ref="N55:N67" si="1">K55*M55</f>
        <v>36898.318509544355</v>
      </c>
    </row>
    <row r="56" spans="1:14">
      <c r="A56" s="161" t="s">
        <v>484</v>
      </c>
      <c r="B56" s="43" t="str">
        <f>VLOOKUP(A56,MATERIALES!A6:D372,3,FALSE)</f>
        <v>Limpiador 1/4 de galón (anclajes)</v>
      </c>
      <c r="C56" s="425"/>
      <c r="D56" s="425"/>
      <c r="E56" s="425"/>
      <c r="F56" s="425"/>
      <c r="G56" s="425"/>
      <c r="H56" s="425"/>
      <c r="I56" s="425"/>
      <c r="J56" s="312" t="str">
        <f>VLOOKUP(A56,MATERIALES!A10:D647,2,FALSE)</f>
        <v>u</v>
      </c>
      <c r="K56" s="397">
        <v>8.0000000000000002E-3</v>
      </c>
      <c r="L56" s="421"/>
      <c r="M56" s="402">
        <f>VLOOKUP(A56,MATERIALES!A6:D397,4,FALSE)</f>
        <v>39823.941194886065</v>
      </c>
      <c r="N56" s="272">
        <f t="shared" si="1"/>
        <v>318.59152955908854</v>
      </c>
    </row>
    <row r="57" spans="1:14">
      <c r="A57" s="161" t="s">
        <v>664</v>
      </c>
      <c r="B57" s="43" t="str">
        <f>VLOOKUP(A57,MATERIALES!A6:D372,3,FALSE)</f>
        <v>Soldadura en PVC 1/8 de galón (anclajes)</v>
      </c>
      <c r="C57" s="425"/>
      <c r="D57" s="425"/>
      <c r="E57" s="425"/>
      <c r="F57" s="425"/>
      <c r="G57" s="425"/>
      <c r="H57" s="425"/>
      <c r="I57" s="425"/>
      <c r="J57" s="312" t="str">
        <f>VLOOKUP(A57,MATERIALES!A11:D648,2,FALSE)</f>
        <v>u</v>
      </c>
      <c r="K57" s="397">
        <v>2.1999999999999999E-2</v>
      </c>
      <c r="L57" s="421"/>
      <c r="M57" s="402">
        <f>VLOOKUP(A57,MATERIALES!A6:D398,4,FALSE)</f>
        <v>48179.81712672361</v>
      </c>
      <c r="N57" s="272">
        <f t="shared" si="1"/>
        <v>1059.9559767879193</v>
      </c>
    </row>
    <row r="58" spans="1:14">
      <c r="A58" s="161" t="s">
        <v>731</v>
      </c>
      <c r="B58" s="43" t="str">
        <f>VLOOKUP(A58,MATERIALES!A7:D372,3,FALSE)</f>
        <v>Unión en PVC RD21 de 1´´ (para anclajes)</v>
      </c>
      <c r="C58" s="425"/>
      <c r="D58" s="425"/>
      <c r="E58" s="425"/>
      <c r="F58" s="425"/>
      <c r="G58" s="425"/>
      <c r="H58" s="425"/>
      <c r="I58" s="425"/>
      <c r="J58" s="312" t="str">
        <f>VLOOKUP(A58,MATERIALES!A11:D649,2,FALSE)</f>
        <v>u</v>
      </c>
      <c r="K58" s="397">
        <v>0.3</v>
      </c>
      <c r="L58" s="421"/>
      <c r="M58" s="402">
        <f>VLOOKUP(A58,MATERIALES!A7:D399,4,FALSE)</f>
        <v>926.65870361301893</v>
      </c>
      <c r="N58" s="272">
        <f t="shared" si="1"/>
        <v>277.99761108390567</v>
      </c>
    </row>
    <row r="59" spans="1:14">
      <c r="A59" s="161" t="s">
        <v>684</v>
      </c>
      <c r="B59" s="43" t="str">
        <f>VLOOKUP(A59,MATERIALES!A8:D372,3,FALSE)</f>
        <v>Tapón en PVC RD21 de 1´´ (para anclaje)</v>
      </c>
      <c r="C59" s="425"/>
      <c r="D59" s="425"/>
      <c r="E59" s="425"/>
      <c r="F59" s="425"/>
      <c r="G59" s="425"/>
      <c r="H59" s="425"/>
      <c r="I59" s="425"/>
      <c r="J59" s="312" t="str">
        <f>VLOOKUP(A59,MATERIALES!A12:D650,2,FALSE)</f>
        <v>u</v>
      </c>
      <c r="K59" s="397">
        <v>0.1</v>
      </c>
      <c r="L59" s="421"/>
      <c r="M59" s="402">
        <f>VLOOKUP(A59,MATERIALES!A8:D400,4,FALSE)</f>
        <v>7629.2661624757848</v>
      </c>
      <c r="N59" s="272">
        <f t="shared" si="1"/>
        <v>762.92661624757852</v>
      </c>
    </row>
    <row r="60" spans="1:14">
      <c r="A60" s="161" t="s">
        <v>432</v>
      </c>
      <c r="B60" s="43" t="str">
        <f>VLOOKUP(A60,MATERIALES!A9:D372,3,FALSE)</f>
        <v>Anclajes o Cuñas para el tensionamiento</v>
      </c>
      <c r="C60" s="425"/>
      <c r="D60" s="425"/>
      <c r="E60" s="425"/>
      <c r="F60" s="425"/>
      <c r="G60" s="425"/>
      <c r="H60" s="425"/>
      <c r="I60" s="425"/>
      <c r="J60" s="312" t="str">
        <f>VLOOKUP(A60,MATERIALES!A13:D651,2,FALSE)</f>
        <v>u</v>
      </c>
      <c r="K60" s="397">
        <v>0.5</v>
      </c>
      <c r="L60" s="421"/>
      <c r="M60" s="402">
        <f>VLOOKUP(A60,MATERIALES!A9:D401,4,FALSE)</f>
        <v>18474.978115028644</v>
      </c>
      <c r="N60" s="272">
        <f t="shared" si="1"/>
        <v>9237.4890575143218</v>
      </c>
    </row>
    <row r="61" spans="1:14">
      <c r="A61" s="161" t="s">
        <v>702</v>
      </c>
      <c r="B61" s="43" t="str">
        <f>VLOOKUP(A61,MATERIALES!A10:D372,3,FALSE)</f>
        <v>Trompetas de 12 torones (tensionamiento)</v>
      </c>
      <c r="C61" s="425"/>
      <c r="D61" s="425"/>
      <c r="E61" s="425"/>
      <c r="F61" s="425"/>
      <c r="G61" s="425"/>
      <c r="H61" s="425"/>
      <c r="I61" s="425"/>
      <c r="J61" s="312" t="s">
        <v>92</v>
      </c>
      <c r="K61" s="397">
        <v>0.1</v>
      </c>
      <c r="L61" s="421"/>
      <c r="M61" s="402">
        <f>VLOOKUP(A61,MATERIALES!A10:D402,4,FALSE)</f>
        <v>67192.828389157046</v>
      </c>
      <c r="N61" s="272">
        <f t="shared" si="1"/>
        <v>6719.2828389157048</v>
      </c>
    </row>
    <row r="62" spans="1:14">
      <c r="A62" s="161" t="s">
        <v>492</v>
      </c>
      <c r="B62" s="43" t="str">
        <f>VLOOKUP(A62,MATERIALES!A11:D372,3,FALSE)</f>
        <v>Lechada Para Ductos (Acero De Preesfuerzo)</v>
      </c>
      <c r="C62" s="425"/>
      <c r="D62" s="425"/>
      <c r="E62" s="425"/>
      <c r="F62" s="425"/>
      <c r="G62" s="425"/>
      <c r="H62" s="425"/>
      <c r="I62" s="425"/>
      <c r="J62" s="312" t="s">
        <v>422</v>
      </c>
      <c r="K62" s="397">
        <v>10</v>
      </c>
      <c r="L62" s="421"/>
      <c r="M62" s="402">
        <f>VLOOKUP(A62,MATERIALES!A11:D403,4,FALSE)</f>
        <v>1010.5951803895604</v>
      </c>
      <c r="N62" s="272">
        <f t="shared" si="1"/>
        <v>10105.951803895603</v>
      </c>
    </row>
    <row r="63" spans="1:14">
      <c r="A63" s="161" t="s">
        <v>445</v>
      </c>
      <c r="B63" s="43" t="str">
        <f>VLOOKUP(A63,MATERIALES!A11:D372,3,FALSE)</f>
        <v>Ductos para tensionimiento</v>
      </c>
      <c r="C63" s="425"/>
      <c r="D63" s="425"/>
      <c r="E63" s="425"/>
      <c r="F63" s="425"/>
      <c r="G63" s="425"/>
      <c r="H63" s="425"/>
      <c r="I63" s="425"/>
      <c r="J63" s="312" t="str">
        <f>VLOOKUP(A63,MATERIALES!A14:D654,2,FALSE)</f>
        <v>m</v>
      </c>
      <c r="K63" s="397">
        <v>1</v>
      </c>
      <c r="L63" s="421"/>
      <c r="M63" s="402">
        <f>VLOOKUP(A63,MATERIALES!A11:D404,4,FALSE)</f>
        <v>14187.5028812829</v>
      </c>
      <c r="N63" s="272">
        <f t="shared" si="1"/>
        <v>14187.5028812829</v>
      </c>
    </row>
    <row r="64" spans="1:14">
      <c r="A64" s="161" t="s">
        <v>591</v>
      </c>
      <c r="B64" s="43" t="str">
        <f>VLOOKUP(A64,MATERIALES!A12:D372,3,FALSE)</f>
        <v>Oxigeno industrial</v>
      </c>
      <c r="C64" s="425"/>
      <c r="D64" s="425"/>
      <c r="E64" s="425"/>
      <c r="F64" s="425"/>
      <c r="G64" s="425"/>
      <c r="H64" s="425"/>
      <c r="I64" s="425"/>
      <c r="J64" s="312" t="str">
        <f>VLOOKUP(A64,MATERIALES!A15:D655,2,FALSE)</f>
        <v>kg</v>
      </c>
      <c r="K64" s="397">
        <v>0.5</v>
      </c>
      <c r="L64" s="421"/>
      <c r="M64" s="402">
        <f>VLOOKUP(A64,MATERIALES!A12:D405,4,FALSE)</f>
        <v>11259.798571317129</v>
      </c>
      <c r="N64" s="272">
        <f t="shared" si="1"/>
        <v>5629.8992856585646</v>
      </c>
    </row>
    <row r="65" spans="1:14">
      <c r="A65" s="161" t="s">
        <v>507</v>
      </c>
      <c r="B65" s="43" t="str">
        <f>VLOOKUP(A65,MATERIALES!A13:D373,3,FALSE)</f>
        <v>Manguera de polietileno de 3´´</v>
      </c>
      <c r="C65" s="425"/>
      <c r="D65" s="425"/>
      <c r="E65" s="425"/>
      <c r="F65" s="425"/>
      <c r="G65" s="425"/>
      <c r="H65" s="425"/>
      <c r="I65" s="425"/>
      <c r="J65" s="312" t="str">
        <f>VLOOKUP(A65,MATERIALES!A16:D656,2,FALSE)</f>
        <v>m</v>
      </c>
      <c r="K65" s="397">
        <v>0.55000000000000004</v>
      </c>
      <c r="L65" s="421"/>
      <c r="M65" s="402">
        <f>VLOOKUP(A65,MATERIALES!A13:D406,4,FALSE)</f>
        <v>7168.1751167166494</v>
      </c>
      <c r="N65" s="272">
        <f t="shared" si="1"/>
        <v>3942.4963141941575</v>
      </c>
    </row>
    <row r="66" spans="1:14">
      <c r="A66" s="161" t="s">
        <v>898</v>
      </c>
      <c r="B66" s="43" t="str">
        <f>VLOOKUP(A66,MATERIALES!A13:D374,3,FALSE)</f>
        <v>Alambre Negro Para Amarre</v>
      </c>
      <c r="C66" s="425"/>
      <c r="D66" s="425"/>
      <c r="E66" s="425"/>
      <c r="F66" s="425"/>
      <c r="G66" s="425"/>
      <c r="H66" s="425"/>
      <c r="I66" s="425"/>
      <c r="J66" s="312" t="str">
        <f>VLOOKUP(A66,MATERIALES!A17:D657,2,FALSE)</f>
        <v>kg</v>
      </c>
      <c r="K66" s="397">
        <v>0.05</v>
      </c>
      <c r="L66" s="421"/>
      <c r="M66" s="402">
        <f>VLOOKUP(A66,MATERIALES!A13:D407,4,FALSE)</f>
        <v>5423.4266833653501</v>
      </c>
      <c r="N66" s="272">
        <f t="shared" si="1"/>
        <v>271.17133416826749</v>
      </c>
    </row>
    <row r="67" spans="1:14">
      <c r="A67" s="161" t="s">
        <v>706</v>
      </c>
      <c r="B67" s="43" t="str">
        <f>VLOOKUP(A67,MATERIALES!A13:D375,3,FALSE)</f>
        <v>Tubería PVC RD21 de 1´´ (para anclajes)</v>
      </c>
      <c r="C67" s="425"/>
      <c r="D67" s="425"/>
      <c r="E67" s="425"/>
      <c r="F67" s="425"/>
      <c r="G67" s="425"/>
      <c r="H67" s="425"/>
      <c r="I67" s="425"/>
      <c r="J67" s="312" t="str">
        <f>VLOOKUP(A67,MATERIALES!A18:D658,2,FALSE)</f>
        <v>m</v>
      </c>
      <c r="K67" s="397">
        <v>1</v>
      </c>
      <c r="L67" s="421"/>
      <c r="M67" s="402">
        <f>VLOOKUP(A67,MATERIALES!A13:D408,4,FALSE)</f>
        <v>8478.703307454387</v>
      </c>
      <c r="N67" s="272">
        <f t="shared" si="1"/>
        <v>8478.703307454387</v>
      </c>
    </row>
    <row r="68" spans="1:14" ht="15.75" thickBot="1">
      <c r="B68" s="43"/>
      <c r="C68" s="310"/>
      <c r="D68" s="310"/>
      <c r="E68" s="310"/>
      <c r="F68" s="310"/>
      <c r="G68" s="310"/>
      <c r="H68" s="310"/>
      <c r="I68" s="310"/>
      <c r="J68" s="435"/>
      <c r="K68" s="126"/>
      <c r="L68" s="325"/>
      <c r="M68" s="402"/>
      <c r="N68" s="272"/>
    </row>
    <row r="69" spans="1:14" ht="15.75" thickBot="1">
      <c r="B69" s="827" t="s">
        <v>953</v>
      </c>
      <c r="C69" s="828"/>
      <c r="D69" s="828"/>
      <c r="E69" s="828"/>
      <c r="F69" s="828"/>
      <c r="G69" s="828"/>
      <c r="H69" s="828"/>
      <c r="I69" s="828"/>
      <c r="J69" s="828"/>
      <c r="K69" s="828"/>
      <c r="L69" s="828"/>
      <c r="M69" s="829"/>
      <c r="N69" s="394">
        <f>SUM(N54:N68)</f>
        <v>98601.342278225813</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30" t="s">
        <v>961</v>
      </c>
      <c r="M73" s="803"/>
      <c r="N73" s="76" t="s">
        <v>951</v>
      </c>
    </row>
    <row r="74" spans="1:14">
      <c r="B74" s="46"/>
      <c r="C74" s="317"/>
      <c r="D74" s="317"/>
      <c r="E74" s="317"/>
      <c r="F74" s="317"/>
      <c r="G74" s="317"/>
      <c r="H74" s="311"/>
      <c r="I74" s="279"/>
      <c r="J74" s="286"/>
      <c r="K74" s="279"/>
      <c r="L74" s="831"/>
      <c r="M74" s="832"/>
      <c r="N74" s="287"/>
    </row>
    <row r="75" spans="1:14">
      <c r="B75" s="46"/>
      <c r="C75" s="47"/>
      <c r="D75" s="47"/>
      <c r="E75" s="47"/>
      <c r="F75" s="47"/>
      <c r="G75" s="47"/>
      <c r="H75" s="311"/>
      <c r="I75" s="279"/>
      <c r="J75" s="286"/>
      <c r="K75" s="279"/>
      <c r="L75" s="831"/>
      <c r="M75" s="832"/>
      <c r="N75" s="287"/>
    </row>
    <row r="76" spans="1:14">
      <c r="B76" s="46"/>
      <c r="C76" s="47"/>
      <c r="D76" s="47"/>
      <c r="E76" s="47"/>
      <c r="F76" s="47"/>
      <c r="G76" s="47"/>
      <c r="H76" s="311"/>
      <c r="I76" s="279"/>
      <c r="J76" s="286"/>
      <c r="K76" s="279"/>
      <c r="L76" s="831"/>
      <c r="M76" s="832"/>
      <c r="N76" s="287"/>
    </row>
    <row r="77" spans="1:14">
      <c r="B77" s="46"/>
      <c r="C77" s="47"/>
      <c r="D77" s="47"/>
      <c r="E77" s="47"/>
      <c r="F77" s="47"/>
      <c r="G77" s="47"/>
      <c r="H77" s="311"/>
      <c r="I77" s="279"/>
      <c r="J77" s="286"/>
      <c r="K77" s="279"/>
      <c r="L77" s="831"/>
      <c r="M77" s="832"/>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6"/>
      <c r="M79" s="817"/>
      <c r="N79" s="127"/>
    </row>
    <row r="80" spans="1:14" ht="15.75" thickBot="1">
      <c r="B80" s="833" t="s">
        <v>953</v>
      </c>
      <c r="C80" s="834"/>
      <c r="D80" s="834"/>
      <c r="E80" s="834"/>
      <c r="F80" s="834"/>
      <c r="G80" s="834"/>
      <c r="H80" s="834"/>
      <c r="I80" s="834"/>
      <c r="J80" s="834"/>
      <c r="K80" s="834"/>
      <c r="L80" s="834"/>
      <c r="M80" s="83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3" t="s">
        <v>963</v>
      </c>
      <c r="C84" s="854"/>
      <c r="D84" s="854"/>
      <c r="E84" s="854"/>
      <c r="F84" s="854"/>
      <c r="G84" s="854"/>
      <c r="H84" s="854"/>
      <c r="I84" s="73" t="s">
        <v>964</v>
      </c>
      <c r="J84" s="75" t="s">
        <v>1410</v>
      </c>
      <c r="K84" s="74" t="s">
        <v>966</v>
      </c>
      <c r="L84" s="855" t="s">
        <v>950</v>
      </c>
      <c r="M84" s="856"/>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4"/>
      <c r="C90" s="815"/>
      <c r="D90" s="815"/>
      <c r="E90" s="815"/>
      <c r="F90" s="815"/>
      <c r="G90" s="815"/>
      <c r="H90" s="815"/>
      <c r="I90" s="126"/>
      <c r="J90" s="126"/>
      <c r="K90" s="126"/>
      <c r="L90" s="915"/>
      <c r="M90" s="915"/>
      <c r="N90" s="45"/>
    </row>
    <row r="91" spans="1:15" ht="15.75" thickBot="1">
      <c r="B91" s="833" t="s">
        <v>953</v>
      </c>
      <c r="C91" s="834"/>
      <c r="D91" s="834"/>
      <c r="E91" s="834"/>
      <c r="F91" s="834"/>
      <c r="G91" s="834"/>
      <c r="H91" s="834"/>
      <c r="I91" s="834"/>
      <c r="J91" s="834"/>
      <c r="K91" s="834"/>
      <c r="L91" s="834"/>
      <c r="M91" s="835"/>
      <c r="N91" s="301">
        <f>SUM(N85:N90)</f>
        <v>44589.852618155375</v>
      </c>
    </row>
    <row r="92" spans="1:15" ht="15.75" thickBot="1">
      <c r="B92" s="33"/>
      <c r="C92" s="34"/>
      <c r="D92" s="34"/>
      <c r="E92" s="34"/>
      <c r="F92" s="34"/>
      <c r="G92" s="34"/>
      <c r="H92" s="34"/>
      <c r="I92" s="34"/>
      <c r="J92" s="34"/>
      <c r="K92" s="34"/>
      <c r="L92" s="34"/>
      <c r="M92" s="34"/>
      <c r="N92" s="35"/>
    </row>
    <row r="93" spans="1:15" ht="15.75" thickBot="1">
      <c r="B93" s="827" t="s">
        <v>967</v>
      </c>
      <c r="C93" s="828"/>
      <c r="D93" s="828"/>
      <c r="E93" s="828"/>
      <c r="F93" s="828"/>
      <c r="G93" s="828"/>
      <c r="H93" s="828"/>
      <c r="I93" s="828"/>
      <c r="J93" s="828"/>
      <c r="K93" s="828"/>
      <c r="L93" s="828"/>
      <c r="M93" s="829"/>
      <c r="N93" s="99">
        <f>N49+N69+N80+N91</f>
        <v>357703.72914418118</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8" t="s">
        <v>969</v>
      </c>
      <c r="C97" s="819"/>
      <c r="D97" s="819"/>
      <c r="E97" s="819"/>
      <c r="F97" s="819"/>
      <c r="G97" s="819"/>
      <c r="H97" s="819"/>
      <c r="I97" s="314"/>
      <c r="J97" s="334"/>
      <c r="K97" s="302" t="s">
        <v>970</v>
      </c>
      <c r="L97" s="857" t="s">
        <v>971</v>
      </c>
      <c r="M97" s="858"/>
      <c r="N97" s="303"/>
    </row>
    <row r="98" spans="1:14">
      <c r="B98" s="859" t="s">
        <v>972</v>
      </c>
      <c r="C98" s="860"/>
      <c r="D98" s="860"/>
      <c r="E98" s="860"/>
      <c r="F98" s="860"/>
      <c r="G98" s="860"/>
      <c r="H98" s="860"/>
      <c r="I98" s="87"/>
      <c r="J98" s="88"/>
      <c r="K98" s="304">
        <v>0.2</v>
      </c>
      <c r="L98" s="861">
        <f>N93*K98</f>
        <v>71540.74582883624</v>
      </c>
      <c r="M98" s="862"/>
      <c r="N98" s="51"/>
    </row>
    <row r="99" spans="1:14">
      <c r="B99" s="89" t="s">
        <v>973</v>
      </c>
      <c r="C99" s="90"/>
      <c r="D99" s="90"/>
      <c r="E99" s="90"/>
      <c r="F99" s="90"/>
      <c r="G99" s="90"/>
      <c r="H99" s="90"/>
      <c r="I99" s="87"/>
      <c r="J99" s="88"/>
      <c r="K99" s="304">
        <v>0.05</v>
      </c>
      <c r="L99" s="861">
        <f>N93*K99</f>
        <v>17885.18645720906</v>
      </c>
      <c r="M99" s="862"/>
      <c r="N99" s="51"/>
    </row>
    <row r="100" spans="1:14" ht="15.75" thickBot="1">
      <c r="B100" s="91" t="s">
        <v>974</v>
      </c>
      <c r="C100" s="92"/>
      <c r="D100" s="92"/>
      <c r="E100" s="92"/>
      <c r="F100" s="92"/>
      <c r="G100" s="92"/>
      <c r="H100" s="92"/>
      <c r="I100" s="93"/>
      <c r="J100" s="94"/>
      <c r="K100" s="305">
        <v>0.05</v>
      </c>
      <c r="L100" s="863">
        <f>N93*K100</f>
        <v>17885.18645720906</v>
      </c>
      <c r="M100" s="864"/>
      <c r="N100" s="51"/>
    </row>
    <row r="101" spans="1:14" ht="15.75" thickBot="1">
      <c r="B101" s="827" t="s">
        <v>953</v>
      </c>
      <c r="C101" s="828"/>
      <c r="D101" s="828"/>
      <c r="E101" s="828"/>
      <c r="F101" s="828"/>
      <c r="G101" s="828"/>
      <c r="H101" s="828"/>
      <c r="I101" s="828"/>
      <c r="J101" s="828"/>
      <c r="K101" s="828"/>
      <c r="L101" s="828"/>
      <c r="M101" s="829"/>
      <c r="N101" s="52">
        <f>L98+L99+L100</f>
        <v>107311.11874325435</v>
      </c>
    </row>
    <row r="102" spans="1:14" ht="15.75" thickBot="1">
      <c r="B102" s="33"/>
      <c r="C102" s="34"/>
      <c r="D102" s="34"/>
      <c r="E102" s="34"/>
      <c r="F102" s="34"/>
      <c r="G102" s="34"/>
      <c r="H102" s="34"/>
      <c r="I102" s="34"/>
      <c r="J102" s="34"/>
      <c r="K102" s="34"/>
      <c r="L102" s="34"/>
      <c r="M102" s="34"/>
      <c r="N102" s="35"/>
    </row>
    <row r="103" spans="1:14" ht="15.75" thickBot="1">
      <c r="A103" t="s">
        <v>2016</v>
      </c>
      <c r="B103" s="827" t="s">
        <v>975</v>
      </c>
      <c r="C103" s="828"/>
      <c r="D103" s="828"/>
      <c r="E103" s="828"/>
      <c r="F103" s="828"/>
      <c r="G103" s="828"/>
      <c r="H103" s="828"/>
      <c r="I103" s="828"/>
      <c r="J103" s="828"/>
      <c r="K103" s="828"/>
      <c r="L103" s="828"/>
      <c r="M103" s="829"/>
      <c r="N103" s="188">
        <f>N93+N101</f>
        <v>465014.84788743552</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5"/>
      <c r="K133" s="975"/>
      <c r="L133" s="975"/>
      <c r="M133" s="975"/>
      <c r="N133" s="976"/>
    </row>
    <row r="134" spans="2:14" ht="15.75" thickBot="1">
      <c r="B134" s="419" t="s">
        <v>2221</v>
      </c>
      <c r="C134" s="420"/>
      <c r="D134" s="420"/>
      <c r="E134" s="259"/>
      <c r="F134" s="259"/>
      <c r="G134" s="259"/>
      <c r="H134" s="259"/>
      <c r="I134" s="259"/>
      <c r="J134" s="977"/>
      <c r="K134" s="977"/>
      <c r="L134" s="977"/>
      <c r="M134" s="977"/>
      <c r="N134"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25"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224</v>
      </c>
      <c r="B36" s="840" t="str">
        <f>VLOOKUP(A36,EQUIPOS!A6:D154,3,FALSE)</f>
        <v>Equipo de Medición (Deformimetros Eléctricos, Mecánicos, Celdas de Carga,  Etc.)</v>
      </c>
      <c r="C36" s="841"/>
      <c r="D36" s="841"/>
      <c r="E36" s="841"/>
      <c r="F36" s="841"/>
      <c r="G36" s="841"/>
      <c r="H36" s="842"/>
      <c r="I36" s="267"/>
      <c r="J36" s="268"/>
      <c r="K36" s="269">
        <f>VLOOKUP(A36,EQUIPOS!A6:D163,4,FALSE)</f>
        <v>190016.02955365699</v>
      </c>
      <c r="L36" s="270"/>
      <c r="M36" s="336">
        <v>3.3333333330000001</v>
      </c>
      <c r="N36" s="272">
        <f>K36/M36</f>
        <v>57004.808871797577</v>
      </c>
    </row>
    <row r="37" spans="1:14">
      <c r="A37" s="113" t="s">
        <v>125</v>
      </c>
      <c r="B37" s="840" t="str">
        <f>VLOOKUP(A37,EQUIPOS!A7:D154,3,FALSE)</f>
        <v>Bomba para gato de tensionamiento</v>
      </c>
      <c r="C37" s="841"/>
      <c r="D37" s="841"/>
      <c r="E37" s="841"/>
      <c r="F37" s="841"/>
      <c r="G37" s="841"/>
      <c r="H37" s="842"/>
      <c r="I37" s="421"/>
      <c r="J37" s="422"/>
      <c r="K37" s="269">
        <f>VLOOKUP(A37,EQUIPOS!A7:D164,4,FALSE)</f>
        <v>59913.773910147014</v>
      </c>
      <c r="L37" s="335"/>
      <c r="M37" s="336">
        <v>0.1</v>
      </c>
      <c r="N37" s="272">
        <f>K37/M37</f>
        <v>599137.7391014701</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169023.03344088295</v>
      </c>
      <c r="L38" s="423"/>
      <c r="M38" s="424">
        <v>0.1</v>
      </c>
      <c r="N38" s="272">
        <f>K38/M38</f>
        <v>1690230.3344088295</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2346372.8823820972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31">
        <f>VLOOKUP(A60,TRANSPORTE!A2:D117,4,FALSE)</f>
        <v>2989.2817309043066</v>
      </c>
      <c r="M60" s="832"/>
      <c r="N60" s="287">
        <f>K60*L60</f>
        <v>44839.225963564597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44839.225963564597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6101.0196361652497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2397313.1279818271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479462.62559636543</v>
      </c>
      <c r="M84" s="862"/>
      <c r="N84" s="51"/>
    </row>
    <row r="85" spans="1:14">
      <c r="B85" s="89" t="s">
        <v>973</v>
      </c>
      <c r="C85" s="90"/>
      <c r="D85" s="90"/>
      <c r="E85" s="90"/>
      <c r="F85" s="90"/>
      <c r="G85" s="90"/>
      <c r="H85" s="90"/>
      <c r="I85" s="87"/>
      <c r="J85" s="88"/>
      <c r="K85" s="304">
        <v>0.05</v>
      </c>
      <c r="L85" s="861">
        <f>N79*K85</f>
        <v>119865.65639909136</v>
      </c>
      <c r="M85" s="862"/>
      <c r="N85" s="51"/>
    </row>
    <row r="86" spans="1:14" ht="15.75" thickBot="1">
      <c r="B86" s="91" t="s">
        <v>974</v>
      </c>
      <c r="C86" s="92"/>
      <c r="D86" s="92"/>
      <c r="E86" s="92"/>
      <c r="F86" s="92"/>
      <c r="G86" s="92"/>
      <c r="H86" s="92"/>
      <c r="I86" s="93"/>
      <c r="J86" s="94"/>
      <c r="K86" s="305">
        <v>0.05</v>
      </c>
      <c r="L86" s="863">
        <f>N79*K86</f>
        <v>119865.65639909136</v>
      </c>
      <c r="M86" s="864"/>
      <c r="N86" s="51"/>
    </row>
    <row r="87" spans="1:14" ht="15.75" thickBot="1">
      <c r="B87" s="827" t="s">
        <v>953</v>
      </c>
      <c r="C87" s="828"/>
      <c r="D87" s="828"/>
      <c r="E87" s="828"/>
      <c r="F87" s="828"/>
      <c r="G87" s="828"/>
      <c r="H87" s="828"/>
      <c r="I87" s="828"/>
      <c r="J87" s="828"/>
      <c r="K87" s="828"/>
      <c r="L87" s="828"/>
      <c r="M87" s="829"/>
      <c r="N87" s="52">
        <f>L84+L85+L86</f>
        <v>719193.93839454814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3116507.066376375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3069.4090425140953</v>
      </c>
      <c r="L36" s="270"/>
      <c r="M36" s="336">
        <v>2</v>
      </c>
      <c r="N36" s="272">
        <f>K36/M36</f>
        <v>1534.7045212570476</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8519.2617223725683</v>
      </c>
      <c r="L37" s="335"/>
      <c r="M37" s="336">
        <v>2</v>
      </c>
      <c r="N37" s="272">
        <f>K37/M37</f>
        <v>4259.6308611862842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1840.3608038400498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7634.6961862833814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VLOOKUP(A48,MATERIALES!A4:D639,2,FALSE)</f>
        <v>m2</v>
      </c>
      <c r="K48" s="282">
        <v>4.5999999999999996</v>
      </c>
      <c r="L48" s="267"/>
      <c r="M48" s="402">
        <f>VLOOKUP(A48,MATERIALES!A5:D395,4,FALSE)</f>
        <v>52844.167472463188</v>
      </c>
      <c r="N48" s="272">
        <f>K48*M48</f>
        <v>243083.17037333065</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22121.178666201609</v>
      </c>
      <c r="N49" s="272">
        <f>K49*M49</f>
        <v>22121.178666201609</v>
      </c>
    </row>
    <row r="50" spans="1:14">
      <c r="A50" s="161" t="s">
        <v>830</v>
      </c>
      <c r="B50" s="43" t="str">
        <f>VLOOKUP(A50,MATERIALES!A6:D372,3,FALSE)</f>
        <v>Concreto Resistencia  35 (Mpa)</v>
      </c>
      <c r="C50" s="425"/>
      <c r="D50" s="425"/>
      <c r="E50" s="425"/>
      <c r="F50" s="425"/>
      <c r="G50" s="425"/>
      <c r="H50" s="425"/>
      <c r="I50" s="425"/>
      <c r="J50" s="312" t="str">
        <f>VLOOKUP(A50,MATERIALES!A6:D641,2,FALSE)</f>
        <v>m3</v>
      </c>
      <c r="K50" s="397">
        <v>1</v>
      </c>
      <c r="L50" s="421"/>
      <c r="M50" s="402">
        <f>VLOOKUP(A50,MATERIALES!A6:D397,4,FALSE)</f>
        <v>512274.39014444634</v>
      </c>
      <c r="N50" s="272">
        <f>K50*M50</f>
        <v>512274.39014444634</v>
      </c>
    </row>
    <row r="51" spans="1:14">
      <c r="A51" s="161" t="s">
        <v>873</v>
      </c>
      <c r="B51" s="43" t="str">
        <f>VLOOKUP(A51,MATERIALES!A6:D372,3,FALSE)</f>
        <v>FORMALETA (Depende para que sea el Concreto)</v>
      </c>
      <c r="C51" s="425"/>
      <c r="D51" s="425"/>
      <c r="E51" s="425"/>
      <c r="F51" s="425"/>
      <c r="G51" s="425"/>
      <c r="H51" s="425"/>
      <c r="I51" s="425"/>
      <c r="J51" s="312" t="str">
        <f>VLOOKUP(A51,MATERIALES!A6:D642,2,FALSE)</f>
        <v>m2</v>
      </c>
      <c r="K51" s="397">
        <v>4.5999999999999996</v>
      </c>
      <c r="L51" s="421"/>
      <c r="M51" s="402">
        <f>VLOOKUP(A51,MATERIALES!A6:D398,4,FALSE)</f>
        <v>19067.010064559181</v>
      </c>
      <c r="N51" s="272">
        <f>K51*M51</f>
        <v>87708.246296972226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865186.98548095091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1151.5493309248213</v>
      </c>
      <c r="M60" s="832"/>
      <c r="N60" s="287">
        <f>K60*L60</f>
        <v>1151.5493309248213</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1151.5493309248213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36807.216076800993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910780.4470749601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182156.08941499202</v>
      </c>
      <c r="M84" s="862"/>
      <c r="N84" s="51"/>
    </row>
    <row r="85" spans="1:14">
      <c r="B85" s="89" t="s">
        <v>973</v>
      </c>
      <c r="C85" s="90"/>
      <c r="D85" s="90"/>
      <c r="E85" s="90"/>
      <c r="F85" s="90"/>
      <c r="G85" s="90"/>
      <c r="H85" s="90"/>
      <c r="I85" s="87"/>
      <c r="J85" s="88"/>
      <c r="K85" s="304">
        <v>0.05</v>
      </c>
      <c r="L85" s="861">
        <f>N79*K85</f>
        <v>45539.022353748005</v>
      </c>
      <c r="M85" s="862"/>
      <c r="N85" s="51"/>
    </row>
    <row r="86" spans="1:14" ht="15.75" thickBot="1">
      <c r="B86" s="91" t="s">
        <v>974</v>
      </c>
      <c r="C86" s="92"/>
      <c r="D86" s="92"/>
      <c r="E86" s="92"/>
      <c r="F86" s="92"/>
      <c r="G86" s="92"/>
      <c r="H86" s="92"/>
      <c r="I86" s="93"/>
      <c r="J86" s="94"/>
      <c r="K86" s="305">
        <v>0.05</v>
      </c>
      <c r="L86" s="863">
        <f>N79*K86</f>
        <v>45539.022353748005</v>
      </c>
      <c r="M86" s="864"/>
      <c r="N86" s="51"/>
    </row>
    <row r="87" spans="1:14" ht="15.75" thickBot="1">
      <c r="B87" s="827" t="s">
        <v>953</v>
      </c>
      <c r="C87" s="828"/>
      <c r="D87" s="828"/>
      <c r="E87" s="828"/>
      <c r="F87" s="828"/>
      <c r="G87" s="828"/>
      <c r="H87" s="828"/>
      <c r="I87" s="828"/>
      <c r="J87" s="828"/>
      <c r="K87" s="828"/>
      <c r="L87" s="828"/>
      <c r="M87" s="829"/>
      <c r="N87" s="52">
        <f>L84+L85+L86</f>
        <v>273234.13412248803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1184014.5811974481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3069.4090425140953</v>
      </c>
      <c r="L36" s="270"/>
      <c r="M36" s="336">
        <v>2</v>
      </c>
      <c r="N36" s="272">
        <f>K36/M36</f>
        <v>1534.7045212570476</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8519.2617223725683</v>
      </c>
      <c r="L37" s="335"/>
      <c r="M37" s="336">
        <v>2</v>
      </c>
      <c r="N37" s="272">
        <f>K37/M37</f>
        <v>4259.6308611862842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1506.9662925450248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7301.3016749883564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VLOOKUP(A48,MATERIALES!A4:D639,2,FALSE)</f>
        <v>m2</v>
      </c>
      <c r="K48" s="282">
        <v>4.5999999999999996</v>
      </c>
      <c r="L48" s="267"/>
      <c r="M48" s="402">
        <f>VLOOKUP(A48,MATERIALES!A5:D395,4,FALSE)</f>
        <v>52844.167472463188</v>
      </c>
      <c r="N48" s="272">
        <f>K48*M48</f>
        <v>243083.17037333065</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22121.178666201609</v>
      </c>
      <c r="N49" s="272">
        <f>K49*M49</f>
        <v>22121.178666201609</v>
      </c>
    </row>
    <row r="50" spans="1:14">
      <c r="A50" s="161" t="s">
        <v>831</v>
      </c>
      <c r="B50" s="43" t="str">
        <f>VLOOKUP(A50,MATERIALES!A6:D372,3,FALSE)</f>
        <v>Concreto Resistencia  32 (Mpa)</v>
      </c>
      <c r="C50" s="425"/>
      <c r="D50" s="425"/>
      <c r="E50" s="425"/>
      <c r="F50" s="425"/>
      <c r="G50" s="425"/>
      <c r="H50" s="425"/>
      <c r="I50" s="425"/>
      <c r="J50" s="312" t="str">
        <f>VLOOKUP(A50,MATERIALES!A6:D641,2,FALSE)</f>
        <v>m3</v>
      </c>
      <c r="K50" s="397">
        <v>1</v>
      </c>
      <c r="L50" s="421"/>
      <c r="M50" s="402">
        <f>VLOOKUP(A50,MATERIALES!A6:D397,4,FALSE)</f>
        <v>493836.34407919931</v>
      </c>
      <c r="N50" s="272">
        <f>K50*M50</f>
        <v>493836.34407919931</v>
      </c>
    </row>
    <row r="51" spans="1:14">
      <c r="A51" s="161" t="s">
        <v>873</v>
      </c>
      <c r="B51" s="43" t="str">
        <f>VLOOKUP(A51,MATERIALES!A6:D372,3,FALSE)</f>
        <v>FORMALETA (Depende para que sea el Concreto)</v>
      </c>
      <c r="C51" s="425"/>
      <c r="D51" s="425"/>
      <c r="E51" s="425"/>
      <c r="F51" s="425"/>
      <c r="G51" s="425"/>
      <c r="H51" s="425"/>
      <c r="I51" s="425"/>
      <c r="J51" s="312" t="str">
        <f>VLOOKUP(A51,MATERIALES!A6:D642,2,FALSE)</f>
        <v>m2</v>
      </c>
      <c r="K51" s="397">
        <v>4.5999999999999996</v>
      </c>
      <c r="L51" s="421"/>
      <c r="M51" s="402">
        <f>VLOOKUP(A51,MATERIALES!A6:D398,4,FALSE)</f>
        <v>19067.010064559181</v>
      </c>
      <c r="N51" s="272">
        <f>K51*M51</f>
        <v>87708.246296972226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846748.93941570376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1151.5493309248213</v>
      </c>
      <c r="M60" s="832"/>
      <c r="N60" s="287">
        <f>K60*L60</f>
        <v>1151.5493309248213</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1151.5493309248213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30139.325850900495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885341.11627251748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177068.22325450351</v>
      </c>
      <c r="M84" s="862"/>
      <c r="N84" s="51"/>
    </row>
    <row r="85" spans="1:14">
      <c r="B85" s="89" t="s">
        <v>973</v>
      </c>
      <c r="C85" s="90"/>
      <c r="D85" s="90"/>
      <c r="E85" s="90"/>
      <c r="F85" s="90"/>
      <c r="G85" s="90"/>
      <c r="H85" s="90"/>
      <c r="I85" s="87"/>
      <c r="J85" s="88"/>
      <c r="K85" s="304">
        <v>0.05</v>
      </c>
      <c r="L85" s="861">
        <f>N79*K85</f>
        <v>44267.055813625877</v>
      </c>
      <c r="M85" s="862"/>
      <c r="N85" s="51"/>
    </row>
    <row r="86" spans="1:14" ht="15.75" thickBot="1">
      <c r="B86" s="91" t="s">
        <v>974</v>
      </c>
      <c r="C86" s="92"/>
      <c r="D86" s="92"/>
      <c r="E86" s="92"/>
      <c r="F86" s="92"/>
      <c r="G86" s="92"/>
      <c r="H86" s="92"/>
      <c r="I86" s="93"/>
      <c r="J86" s="94"/>
      <c r="K86" s="305">
        <v>0.05</v>
      </c>
      <c r="L86" s="863">
        <f>N79*K86</f>
        <v>44267.055813625877</v>
      </c>
      <c r="M86" s="864"/>
      <c r="N86" s="51"/>
    </row>
    <row r="87" spans="1:14" ht="15.75" thickBot="1">
      <c r="B87" s="827" t="s">
        <v>953</v>
      </c>
      <c r="C87" s="828"/>
      <c r="D87" s="828"/>
      <c r="E87" s="828"/>
      <c r="F87" s="828"/>
      <c r="G87" s="828"/>
      <c r="H87" s="828"/>
      <c r="I87" s="828"/>
      <c r="J87" s="828"/>
      <c r="K87" s="828"/>
      <c r="L87" s="828"/>
      <c r="M87" s="829"/>
      <c r="N87" s="52">
        <f>L84+L85+L86</f>
        <v>265602.33488175523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1150943.4511542728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3069.4090425140953</v>
      </c>
      <c r="L36" s="270"/>
      <c r="M36" s="336">
        <v>2</v>
      </c>
      <c r="N36" s="272">
        <f>K36/M36</f>
        <v>1534.7045212570476</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8519.2617223725683</v>
      </c>
      <c r="L37" s="335"/>
      <c r="M37" s="336">
        <v>2</v>
      </c>
      <c r="N37" s="272">
        <f>K37/M37</f>
        <v>4259.6308611862842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1506.9662925450248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7301.3016749883564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829</v>
      </c>
      <c r="B48" s="43" t="str">
        <f>VLOOKUP(A48,MATERIALES!A5:D372,3,FALSE)</f>
        <v>Concreto Resistencia  28 (Mpa)</v>
      </c>
      <c r="C48" s="281"/>
      <c r="D48" s="281"/>
      <c r="E48" s="281"/>
      <c r="F48" s="281"/>
      <c r="G48" s="281"/>
      <c r="H48" s="281"/>
      <c r="I48" s="281"/>
      <c r="J48" s="311" t="str">
        <f>VLOOKUP(A48,MATERIALES!A4:D639,2,FALSE)</f>
        <v>m3</v>
      </c>
      <c r="K48" s="282">
        <v>1</v>
      </c>
      <c r="L48" s="267"/>
      <c r="M48" s="402">
        <f>VLOOKUP(A48,MATERIALES!A5:D395,4,FALSE)</f>
        <v>468702.40547323175</v>
      </c>
      <c r="N48" s="272">
        <f>K48*M48</f>
        <v>468702.40547323175</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22121.178666201609</v>
      </c>
      <c r="N49" s="272">
        <f>K49*M49</f>
        <v>22121.178666201609</v>
      </c>
    </row>
    <row r="50" spans="1:14">
      <c r="A50" s="161" t="s">
        <v>873</v>
      </c>
      <c r="B50" s="43" t="str">
        <f>VLOOKUP(A50,MATERIALES!A6:D372,3,FALSE)</f>
        <v>FORMALETA (Depende para que sea el Concreto)</v>
      </c>
      <c r="C50" s="425"/>
      <c r="D50" s="425"/>
      <c r="E50" s="425"/>
      <c r="F50" s="425"/>
      <c r="G50" s="425"/>
      <c r="H50" s="425"/>
      <c r="I50" s="425"/>
      <c r="J50" s="312" t="str">
        <f>VLOOKUP(A50,MATERIALES!A6:D641,2,FALSE)</f>
        <v>m2</v>
      </c>
      <c r="K50" s="397">
        <v>4.5999999999999996</v>
      </c>
      <c r="L50" s="421"/>
      <c r="M50" s="402">
        <f>VLOOKUP(A50,MATERIALES!A6:D397,4,FALSE)</f>
        <v>19067.010064559181</v>
      </c>
      <c r="N50" s="272">
        <f>K50*M50</f>
        <v>87708.246296972226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578531.83043640561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1151.5493309248213</v>
      </c>
      <c r="M60" s="832"/>
      <c r="N60" s="287">
        <f>K60*L60</f>
        <v>1151.5493309248213</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1151.5493309248213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30139.325850900495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617124.00729321933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123424.80145864387</v>
      </c>
      <c r="M84" s="862"/>
      <c r="N84" s="51"/>
    </row>
    <row r="85" spans="1:14">
      <c r="B85" s="89" t="s">
        <v>973</v>
      </c>
      <c r="C85" s="90"/>
      <c r="D85" s="90"/>
      <c r="E85" s="90"/>
      <c r="F85" s="90"/>
      <c r="G85" s="90"/>
      <c r="H85" s="90"/>
      <c r="I85" s="87"/>
      <c r="J85" s="88"/>
      <c r="K85" s="304">
        <v>0.05</v>
      </c>
      <c r="L85" s="861">
        <f>N79*K85</f>
        <v>30856.200364660966</v>
      </c>
      <c r="M85" s="862"/>
      <c r="N85" s="51"/>
    </row>
    <row r="86" spans="1:14" ht="15.75" thickBot="1">
      <c r="B86" s="91" t="s">
        <v>974</v>
      </c>
      <c r="C86" s="92"/>
      <c r="D86" s="92"/>
      <c r="E86" s="92"/>
      <c r="F86" s="92"/>
      <c r="G86" s="92"/>
      <c r="H86" s="92"/>
      <c r="I86" s="93"/>
      <c r="J86" s="94"/>
      <c r="K86" s="305">
        <v>0.05</v>
      </c>
      <c r="L86" s="863">
        <f>N79*K86</f>
        <v>30856.200364660966</v>
      </c>
      <c r="M86" s="864"/>
      <c r="N86" s="51"/>
    </row>
    <row r="87" spans="1:14" ht="15.75" thickBot="1">
      <c r="B87" s="827" t="s">
        <v>953</v>
      </c>
      <c r="C87" s="828"/>
      <c r="D87" s="828"/>
      <c r="E87" s="828"/>
      <c r="F87" s="828"/>
      <c r="G87" s="828"/>
      <c r="H87" s="828"/>
      <c r="I87" s="828"/>
      <c r="J87" s="828"/>
      <c r="K87" s="828"/>
      <c r="L87" s="828"/>
      <c r="M87" s="829"/>
      <c r="N87" s="52">
        <f>L84+L85+L86</f>
        <v>185137.2021879658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802261.20948118507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3069.4090425140953</v>
      </c>
      <c r="L36" s="270"/>
      <c r="M36" s="336">
        <v>2</v>
      </c>
      <c r="N36" s="272">
        <f>K36/M36</f>
        <v>1534.7045212570476</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8519.2617223725683</v>
      </c>
      <c r="L37" s="335"/>
      <c r="M37" s="336">
        <v>2</v>
      </c>
      <c r="N37" s="272">
        <f>K37/M37</f>
        <v>4259.6308611862842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1506.9662925450248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7301.3016749883564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832</v>
      </c>
      <c r="B48" s="43" t="str">
        <f>VLOOKUP(A48,MATERIALES!A5:D372,3,FALSE)</f>
        <v>Concreto Resistencia  21 (Mpa)</v>
      </c>
      <c r="C48" s="281"/>
      <c r="D48" s="281"/>
      <c r="E48" s="281"/>
      <c r="F48" s="281"/>
      <c r="G48" s="281"/>
      <c r="H48" s="281"/>
      <c r="I48" s="281"/>
      <c r="J48" s="311" t="str">
        <f>VLOOKUP(A48,MATERIALES!A4:D639,2,FALSE)</f>
        <v>m3</v>
      </c>
      <c r="K48" s="282">
        <v>1</v>
      </c>
      <c r="L48" s="267"/>
      <c r="M48" s="402">
        <f>VLOOKUP(A48,MATERIALES!A5:D395,4,FALSE)</f>
        <v>419510.03431706002</v>
      </c>
      <c r="N48" s="272">
        <f>K48*M48</f>
        <v>419510.03431706002</v>
      </c>
    </row>
    <row r="49" spans="1:14">
      <c r="A49" s="161" t="s">
        <v>778</v>
      </c>
      <c r="B49" s="43" t="str">
        <f>VLOOKUP(A49,MATERIALES!A6:D372,3,FALSE)</f>
        <v>Antisol blanco (presentación 20 kg)</v>
      </c>
      <c r="C49" s="425"/>
      <c r="D49" s="425"/>
      <c r="E49" s="425"/>
      <c r="F49" s="425"/>
      <c r="G49" s="425"/>
      <c r="H49" s="425"/>
      <c r="I49" s="425"/>
      <c r="J49" s="312" t="str">
        <f>VLOOKUP(A49,MATERIALES!A5:D640,2,FALSE)</f>
        <v>kg</v>
      </c>
      <c r="K49" s="397">
        <v>1</v>
      </c>
      <c r="L49" s="421"/>
      <c r="M49" s="402">
        <f>VLOOKUP(A49,MATERIALES!A6:D396,4,FALSE)</f>
        <v>22121.178666201609</v>
      </c>
      <c r="N49" s="272">
        <f>K49*M49</f>
        <v>22121.178666201609</v>
      </c>
    </row>
    <row r="50" spans="1:14">
      <c r="A50" s="161"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4.5999999999999996</v>
      </c>
      <c r="L50" s="421"/>
      <c r="M50" s="402">
        <f>VLOOKUP(A50,MATERIALES!A6:D397,4,FALSE)</f>
        <v>8540.2567237571839</v>
      </c>
      <c r="N50" s="272">
        <f>K50*M50</f>
        <v>39285.180929283044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480916.39391254465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1151.5493309248213</v>
      </c>
      <c r="M60" s="832"/>
      <c r="N60" s="287">
        <f>K60*L60</f>
        <v>1151.5493309248213</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1151.5493309248213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30139.325850900495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519508.57076935831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103901.71415387167</v>
      </c>
      <c r="M84" s="862"/>
      <c r="N84" s="51"/>
    </row>
    <row r="85" spans="1:14">
      <c r="B85" s="89" t="s">
        <v>973</v>
      </c>
      <c r="C85" s="90"/>
      <c r="D85" s="90"/>
      <c r="E85" s="90"/>
      <c r="F85" s="90"/>
      <c r="G85" s="90"/>
      <c r="H85" s="90"/>
      <c r="I85" s="87"/>
      <c r="J85" s="88"/>
      <c r="K85" s="304">
        <v>0.05</v>
      </c>
      <c r="L85" s="861">
        <f>N79*K85</f>
        <v>25975.428538467917</v>
      </c>
      <c r="M85" s="862"/>
      <c r="N85" s="51"/>
    </row>
    <row r="86" spans="1:14" ht="15.75" thickBot="1">
      <c r="B86" s="91" t="s">
        <v>974</v>
      </c>
      <c r="C86" s="92"/>
      <c r="D86" s="92"/>
      <c r="E86" s="92"/>
      <c r="F86" s="92"/>
      <c r="G86" s="92"/>
      <c r="H86" s="92"/>
      <c r="I86" s="93"/>
      <c r="J86" s="94"/>
      <c r="K86" s="305">
        <v>0.05</v>
      </c>
      <c r="L86" s="863">
        <f>N79*K86</f>
        <v>25975.428538467917</v>
      </c>
      <c r="M86" s="864"/>
      <c r="N86" s="51"/>
    </row>
    <row r="87" spans="1:14" ht="15.75" thickBot="1">
      <c r="B87" s="827" t="s">
        <v>953</v>
      </c>
      <c r="C87" s="828"/>
      <c r="D87" s="828"/>
      <c r="E87" s="828"/>
      <c r="F87" s="828"/>
      <c r="G87" s="828"/>
      <c r="H87" s="828"/>
      <c r="I87" s="828"/>
      <c r="J87" s="828"/>
      <c r="K87" s="828"/>
      <c r="L87" s="828"/>
      <c r="M87" s="829"/>
      <c r="N87" s="52">
        <f>L84+L85+L86</f>
        <v>155852.57123080749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675361.14200016577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20862.963068267145</v>
      </c>
      <c r="L36" s="270"/>
      <c r="M36" s="336">
        <v>1</v>
      </c>
      <c r="N36" s="272">
        <f>K36/M36</f>
        <v>20862.963068267145</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8519.2617223725683</v>
      </c>
      <c r="L37" s="335"/>
      <c r="M37" s="336">
        <v>1</v>
      </c>
      <c r="N37" s="272">
        <f>K37/M37</f>
        <v>8519.2617223725683</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3796.3137725900497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33178.538563229762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VLOOKUP(A48,MATERIALES!A4:D639,2,FALSE)</f>
        <v>m3</v>
      </c>
      <c r="K48" s="282">
        <v>0.95</v>
      </c>
      <c r="L48" s="267"/>
      <c r="M48" s="402">
        <f>VLOOKUP(A48,MATERIALES!A5:D395,4,FALSE)</f>
        <v>72556.654277455367</v>
      </c>
      <c r="N48" s="272">
        <f>K48*M48</f>
        <v>68928.821563582591</v>
      </c>
    </row>
    <row r="49" spans="1:14">
      <c r="A49" s="161" t="s">
        <v>774</v>
      </c>
      <c r="B49" s="43" t="str">
        <f>VLOOKUP(A49,MATERIALES!A6:D372,3,FALSE)</f>
        <v>Agua</v>
      </c>
      <c r="C49" s="425"/>
      <c r="D49" s="425"/>
      <c r="E49" s="425"/>
      <c r="F49" s="425"/>
      <c r="G49" s="425"/>
      <c r="H49" s="425"/>
      <c r="I49" s="425"/>
      <c r="J49" s="312" t="str">
        <f>VLOOKUP(A49,MATERIALES!A5:D640,2,FALSE)</f>
        <v>lt</v>
      </c>
      <c r="K49" s="397">
        <v>170</v>
      </c>
      <c r="L49" s="421"/>
      <c r="M49" s="402">
        <f>VLOOKUP(A49,MATERIALES!A6:D396,4,FALSE)</f>
        <v>72.744946539669343</v>
      </c>
      <c r="N49" s="272">
        <f>K49*M49</f>
        <v>12366.640911743789</v>
      </c>
    </row>
    <row r="50" spans="1:14">
      <c r="A50" s="161" t="s">
        <v>802</v>
      </c>
      <c r="B50" s="43" t="str">
        <f>VLOOKUP(A50,MATERIALES!A6:D372,3,FALSE)</f>
        <v>Arena lavada</v>
      </c>
      <c r="C50" s="425"/>
      <c r="D50" s="425"/>
      <c r="E50" s="425"/>
      <c r="F50" s="425"/>
      <c r="G50" s="425"/>
      <c r="H50" s="425"/>
      <c r="I50" s="425"/>
      <c r="J50" s="312" t="str">
        <f>VLOOKUP(A50,MATERIALES!A6:D641,2,FALSE)</f>
        <v>m3</v>
      </c>
      <c r="K50" s="397">
        <v>0.55000000000000004</v>
      </c>
      <c r="L50" s="421"/>
      <c r="M50" s="402">
        <f>VLOOKUP(A50,MATERIALES!A6:D397,4,FALSE)</f>
        <v>51449.263942195619</v>
      </c>
      <c r="N50" s="272">
        <f>K50*M50</f>
        <v>28297.095168207594</v>
      </c>
    </row>
    <row r="51" spans="1:14">
      <c r="A51" s="161" t="s">
        <v>804</v>
      </c>
      <c r="B51" s="43" t="str">
        <f>VLOOKUP(A51,MATERIALES!A6:D372,3,FALSE)</f>
        <v>Cemento gris</v>
      </c>
      <c r="C51" s="425"/>
      <c r="D51" s="425"/>
      <c r="E51" s="425"/>
      <c r="F51" s="425"/>
      <c r="G51" s="425"/>
      <c r="H51" s="425"/>
      <c r="I51" s="425"/>
      <c r="J51" s="312" t="str">
        <f>VLOOKUP(A51,MATERIALES!A6:D642,2,FALSE)</f>
        <v>kg</v>
      </c>
      <c r="K51" s="397">
        <v>300</v>
      </c>
      <c r="L51" s="421"/>
      <c r="M51" s="402">
        <f>VLOOKUP(A51,MATERIALES!A6:D398,4,FALSE)</f>
        <v>492.5057744893939</v>
      </c>
      <c r="N51" s="272">
        <f>K51*M51</f>
        <v>147751.73234681817</v>
      </c>
    </row>
    <row r="52" spans="1:14">
      <c r="A52" s="161" t="s">
        <v>867</v>
      </c>
      <c r="B52" s="43" t="str">
        <f>VLOOKUP(A52,MATERIALES!A7:D372,3,FALSE)</f>
        <v>Formaleta (gaviones, juntas de bordillos, juntas de cunetas, muros, concretos clase D,E, F y G)</v>
      </c>
      <c r="C52" s="425"/>
      <c r="D52" s="425"/>
      <c r="E52" s="425"/>
      <c r="F52" s="425"/>
      <c r="G52" s="425"/>
      <c r="H52" s="425"/>
      <c r="I52" s="425"/>
      <c r="J52" s="312" t="str">
        <f>VLOOKUP(A52,MATERIALES!A6:D643,2,FALSE)</f>
        <v>m2</v>
      </c>
      <c r="K52" s="397">
        <v>3.1</v>
      </c>
      <c r="L52" s="421"/>
      <c r="M52" s="402">
        <f>VLOOKUP(A52,MATERIALES!A7:D399,4,FALSE)</f>
        <v>8540.2567237571839</v>
      </c>
      <c r="N52" s="272">
        <f>K52*M52</f>
        <v>26474.795843647269</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283819.08583399944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31">
        <f>VLOOKUP(A64,TRANSPORTE!A2:D117,4,FALSE)</f>
        <v>1151.5493309248213</v>
      </c>
      <c r="M64" s="832"/>
      <c r="N64" s="287">
        <f>K64*L64</f>
        <v>633.35213200865178</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31">
        <f>VLOOKUP(A65,TRANSPORTE!A3:D117,4,FALSE)</f>
        <v>1151.5493309248213</v>
      </c>
      <c r="M65" s="832"/>
      <c r="N65" s="287">
        <f>K65*L65</f>
        <v>1093.9718643785802</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1727.323996387232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75926.27545180099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394651.22384541749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78930.244769083511</v>
      </c>
      <c r="M88" s="862"/>
      <c r="N88" s="51"/>
    </row>
    <row r="89" spans="1:14">
      <c r="B89" s="89" t="s">
        <v>973</v>
      </c>
      <c r="C89" s="90"/>
      <c r="D89" s="90"/>
      <c r="E89" s="90"/>
      <c r="F89" s="90"/>
      <c r="G89" s="90"/>
      <c r="H89" s="90"/>
      <c r="I89" s="87"/>
      <c r="J89" s="88"/>
      <c r="K89" s="304">
        <v>0.05</v>
      </c>
      <c r="L89" s="861">
        <f>N83*K89</f>
        <v>19732.561192270878</v>
      </c>
      <c r="M89" s="862"/>
      <c r="N89" s="51"/>
    </row>
    <row r="90" spans="1:14" ht="15.75" thickBot="1">
      <c r="B90" s="91" t="s">
        <v>974</v>
      </c>
      <c r="C90" s="92"/>
      <c r="D90" s="92"/>
      <c r="E90" s="92"/>
      <c r="F90" s="92"/>
      <c r="G90" s="92"/>
      <c r="H90" s="92"/>
      <c r="I90" s="93"/>
      <c r="J90" s="94"/>
      <c r="K90" s="305">
        <v>0.05</v>
      </c>
      <c r="L90" s="863">
        <f>N83*K90</f>
        <v>19732.561192270878</v>
      </c>
      <c r="M90" s="864"/>
      <c r="N90" s="51"/>
    </row>
    <row r="91" spans="1:14" ht="15.75" thickBot="1">
      <c r="B91" s="827" t="s">
        <v>953</v>
      </c>
      <c r="C91" s="828"/>
      <c r="D91" s="828"/>
      <c r="E91" s="828"/>
      <c r="F91" s="828"/>
      <c r="G91" s="828"/>
      <c r="H91" s="828"/>
      <c r="I91" s="828"/>
      <c r="J91" s="828"/>
      <c r="K91" s="828"/>
      <c r="L91" s="828"/>
      <c r="M91" s="829"/>
      <c r="N91" s="52">
        <f>L88+L89+L90</f>
        <v>118395.36715362527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513046.59099904273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20862.963068267145</v>
      </c>
      <c r="L36" s="270"/>
      <c r="M36" s="336">
        <v>1</v>
      </c>
      <c r="N36" s="272">
        <f>K36/M36</f>
        <v>20862.963068267145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3796.3137725900497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24659.276840857194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VLOOKUP(A48,MATERIALES!A4:D639,2,FALSE)</f>
        <v>m3</v>
      </c>
      <c r="K48" s="282">
        <v>0.84</v>
      </c>
      <c r="L48" s="267"/>
      <c r="M48" s="402">
        <f>VLOOKUP(A48,MATERIALES!A5:D395,4,FALSE)</f>
        <v>72556.654277455367</v>
      </c>
      <c r="N48" s="272">
        <f>K48*M48</f>
        <v>60947.589593062505</v>
      </c>
    </row>
    <row r="49" spans="1:14">
      <c r="A49" s="161" t="s">
        <v>774</v>
      </c>
      <c r="B49" s="43" t="str">
        <f>VLOOKUP(A49,MATERIALES!A6:D372,3,FALSE)</f>
        <v>Agua</v>
      </c>
      <c r="C49" s="425"/>
      <c r="D49" s="425"/>
      <c r="E49" s="425"/>
      <c r="F49" s="425"/>
      <c r="G49" s="425"/>
      <c r="H49" s="425"/>
      <c r="I49" s="425"/>
      <c r="J49" s="312" t="str">
        <f>VLOOKUP(A49,MATERIALES!A5:D640,2,FALSE)</f>
        <v>lt</v>
      </c>
      <c r="K49" s="397">
        <v>185</v>
      </c>
      <c r="L49" s="421"/>
      <c r="M49" s="402">
        <f>VLOOKUP(A49,MATERIALES!A6:D396,4,FALSE)</f>
        <v>72.744946539669343</v>
      </c>
      <c r="N49" s="272">
        <f>K49*M49</f>
        <v>13457.815109838828</v>
      </c>
    </row>
    <row r="50" spans="1:14">
      <c r="A50" s="161" t="s">
        <v>802</v>
      </c>
      <c r="B50" s="43" t="str">
        <f>VLOOKUP(A50,MATERIALES!A6:D372,3,FALSE)</f>
        <v>Arena lavada</v>
      </c>
      <c r="C50" s="425"/>
      <c r="D50" s="425"/>
      <c r="E50" s="425"/>
      <c r="F50" s="425"/>
      <c r="G50" s="425"/>
      <c r="H50" s="425"/>
      <c r="I50" s="425"/>
      <c r="J50" s="312" t="str">
        <f>VLOOKUP(A50,MATERIALES!A6:D641,2,FALSE)</f>
        <v>m3</v>
      </c>
      <c r="K50" s="397">
        <v>0.63</v>
      </c>
      <c r="L50" s="421"/>
      <c r="M50" s="402">
        <f>VLOOKUP(A50,MATERIALES!A6:D397,4,FALSE)</f>
        <v>51449.263942195619</v>
      </c>
      <c r="N50" s="272">
        <f>K50*M50</f>
        <v>32413.036283583242</v>
      </c>
    </row>
    <row r="51" spans="1:14">
      <c r="A51" s="161" t="s">
        <v>804</v>
      </c>
      <c r="B51" s="43" t="str">
        <f>VLOOKUP(A51,MATERIALES!A6:D372,3,FALSE)</f>
        <v>Cemento gris</v>
      </c>
      <c r="C51" s="425"/>
      <c r="D51" s="425"/>
      <c r="E51" s="425"/>
      <c r="F51" s="425"/>
      <c r="G51" s="425"/>
      <c r="H51" s="425"/>
      <c r="I51" s="425"/>
      <c r="J51" s="312" t="str">
        <f>VLOOKUP(A51,MATERIALES!A6:D642,2,FALSE)</f>
        <v>kg</v>
      </c>
      <c r="K51" s="397">
        <v>260</v>
      </c>
      <c r="L51" s="421"/>
      <c r="M51" s="402">
        <f>VLOOKUP(A51,MATERIALES!A6:D398,4,FALSE)</f>
        <v>492.5057744893939</v>
      </c>
      <c r="N51" s="272">
        <f>K51*M51</f>
        <v>128051.50136724241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234869.942353727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31">
        <f>VLOOKUP(A64,TRANSPORTE!A2:D117,4,FALSE)</f>
        <v>1151.5493309248213</v>
      </c>
      <c r="M64" s="832"/>
      <c r="N64" s="287">
        <f>K64*L64</f>
        <v>725.47607848263749</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31">
        <f>VLOOKUP(A65,TRANSPORTE!A3:D117,4,FALSE)</f>
        <v>1151.5493309248213</v>
      </c>
      <c r="M65" s="832"/>
      <c r="N65" s="287">
        <f>K65*L65</f>
        <v>967.30143797684991</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1692.7775164594873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75926.27545180099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337148.27216284466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67429.654432568932</v>
      </c>
      <c r="M88" s="862"/>
      <c r="N88" s="51"/>
    </row>
    <row r="89" spans="1:14">
      <c r="B89" s="89" t="s">
        <v>973</v>
      </c>
      <c r="C89" s="90"/>
      <c r="D89" s="90"/>
      <c r="E89" s="90"/>
      <c r="F89" s="90"/>
      <c r="G89" s="90"/>
      <c r="H89" s="90"/>
      <c r="I89" s="87"/>
      <c r="J89" s="88"/>
      <c r="K89" s="304">
        <v>0.05</v>
      </c>
      <c r="L89" s="861">
        <f>N83*K89</f>
        <v>16857.413608142233</v>
      </c>
      <c r="M89" s="862"/>
      <c r="N89" s="51"/>
    </row>
    <row r="90" spans="1:14" ht="15.75" thickBot="1">
      <c r="B90" s="91" t="s">
        <v>974</v>
      </c>
      <c r="C90" s="92"/>
      <c r="D90" s="92"/>
      <c r="E90" s="92"/>
      <c r="F90" s="92"/>
      <c r="G90" s="92"/>
      <c r="H90" s="92"/>
      <c r="I90" s="93"/>
      <c r="J90" s="94"/>
      <c r="K90" s="305">
        <v>0.05</v>
      </c>
      <c r="L90" s="863">
        <f>N83*K90</f>
        <v>16857.413608142233</v>
      </c>
      <c r="M90" s="864"/>
      <c r="N90" s="51"/>
    </row>
    <row r="91" spans="1:14" ht="15.75" thickBot="1">
      <c r="B91" s="827" t="s">
        <v>953</v>
      </c>
      <c r="C91" s="828"/>
      <c r="D91" s="828"/>
      <c r="E91" s="828"/>
      <c r="F91" s="828"/>
      <c r="G91" s="828"/>
      <c r="H91" s="828"/>
      <c r="I91" s="828"/>
      <c r="J91" s="828"/>
      <c r="K91" s="828"/>
      <c r="L91" s="828"/>
      <c r="M91" s="829"/>
      <c r="N91" s="52">
        <f>L88+L89+L90</f>
        <v>101144.4816488534</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438292.75381169806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20862.963068267145</v>
      </c>
      <c r="L36" s="270"/>
      <c r="M36" s="336">
        <v>1</v>
      </c>
      <c r="N36" s="272">
        <f>K36/M36</f>
        <v>20862.963068267145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3037.0510180720398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23900.014086339186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VLOOKUP(A48,MATERIALES!A4:D639,2,FALSE)</f>
        <v>m3</v>
      </c>
      <c r="K48" s="282">
        <v>0.504</v>
      </c>
      <c r="L48" s="267"/>
      <c r="M48" s="402">
        <f>VLOOKUP(A48,MATERIALES!A5:D395,4,FALSE)</f>
        <v>72556.654277455367</v>
      </c>
      <c r="N48" s="272">
        <f>K48*M48</f>
        <v>36568.553755837507</v>
      </c>
    </row>
    <row r="49" spans="1:14">
      <c r="A49" s="161" t="s">
        <v>774</v>
      </c>
      <c r="B49" s="43" t="str">
        <f>VLOOKUP(A49,MATERIALES!A6:D372,3,FALSE)</f>
        <v>Agua</v>
      </c>
      <c r="C49" s="425"/>
      <c r="D49" s="425"/>
      <c r="E49" s="425"/>
      <c r="F49" s="425"/>
      <c r="G49" s="425"/>
      <c r="H49" s="425"/>
      <c r="I49" s="425"/>
      <c r="J49" s="312" t="str">
        <f>VLOOKUP(A49,MATERIALES!A5:D640,2,FALSE)</f>
        <v>lt</v>
      </c>
      <c r="K49" s="397">
        <v>111</v>
      </c>
      <c r="L49" s="421"/>
      <c r="M49" s="402">
        <f>VLOOKUP(A49,MATERIALES!A6:D396,4,FALSE)</f>
        <v>72.744946539669343</v>
      </c>
      <c r="N49" s="272">
        <f>K49*M49</f>
        <v>8074.689065903297</v>
      </c>
    </row>
    <row r="50" spans="1:14">
      <c r="A50" s="161" t="s">
        <v>598</v>
      </c>
      <c r="B50" s="43" t="str">
        <f>VLOOKUP(A50,MATERIALES!A6:D372,3,FALSE)</f>
        <v>Piedra para concreto ciclópeo (rajón o canto rodado)</v>
      </c>
      <c r="C50" s="425"/>
      <c r="D50" s="425"/>
      <c r="E50" s="425"/>
      <c r="F50" s="425"/>
      <c r="G50" s="425"/>
      <c r="H50" s="425"/>
      <c r="I50" s="425"/>
      <c r="J50" s="312" t="str">
        <f>VLOOKUP(A50,MATERIALES!A6:D641,2,FALSE)</f>
        <v>m3</v>
      </c>
      <c r="K50" s="397">
        <v>0.4</v>
      </c>
      <c r="L50" s="421"/>
      <c r="M50" s="402">
        <f>VLOOKUP(A50,MATERIALES!A6:D397,4,FALSE)</f>
        <v>36448.575675445405</v>
      </c>
      <c r="N50" s="272">
        <f>K50*M50</f>
        <v>14579.430270178163</v>
      </c>
    </row>
    <row r="51" spans="1:14">
      <c r="A51" s="161" t="s">
        <v>802</v>
      </c>
      <c r="B51" s="43" t="str">
        <f>VLOOKUP(A51,MATERIALES!A6:D372,3,FALSE)</f>
        <v>Arena lavada</v>
      </c>
      <c r="C51" s="425"/>
      <c r="D51" s="425"/>
      <c r="E51" s="425"/>
      <c r="F51" s="425"/>
      <c r="G51" s="425"/>
      <c r="H51" s="425"/>
      <c r="I51" s="425"/>
      <c r="J51" s="312" t="str">
        <f>VLOOKUP(A51,MATERIALES!A6:D642,2,FALSE)</f>
        <v>m3</v>
      </c>
      <c r="K51" s="397">
        <v>0.378</v>
      </c>
      <c r="L51" s="421"/>
      <c r="M51" s="402">
        <f>VLOOKUP(A51,MATERIALES!A6:D398,4,FALSE)</f>
        <v>51449.263942195619</v>
      </c>
      <c r="N51" s="272">
        <f>K51*M51</f>
        <v>19447.821770149945</v>
      </c>
    </row>
    <row r="52" spans="1:14">
      <c r="A52" s="161" t="s">
        <v>804</v>
      </c>
      <c r="B52" s="43" t="str">
        <f>VLOOKUP(A52,MATERIALES!A7:D372,3,FALSE)</f>
        <v>Cemento gris</v>
      </c>
      <c r="C52" s="425"/>
      <c r="D52" s="425"/>
      <c r="E52" s="425"/>
      <c r="F52" s="425"/>
      <c r="G52" s="425"/>
      <c r="H52" s="425"/>
      <c r="I52" s="425"/>
      <c r="J52" s="312" t="str">
        <f>VLOOKUP(A52,MATERIALES!A6:D643,2,FALSE)</f>
        <v>kg</v>
      </c>
      <c r="K52" s="397">
        <v>156</v>
      </c>
      <c r="L52" s="421"/>
      <c r="M52" s="402">
        <f>VLOOKUP(A52,MATERIALES!A7:D399,4,FALSE)</f>
        <v>492.5057744893939</v>
      </c>
      <c r="N52" s="272">
        <f>K52*M52</f>
        <v>76830.900820345443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155501.39568241435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31">
        <f>VLOOKUP(A64,TRANSPORTE!A2:D117,4,FALSE)</f>
        <v>1151.5493309248213</v>
      </c>
      <c r="M64" s="832"/>
      <c r="N64" s="287">
        <f>K64*L64</f>
        <v>435.28564708958248</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31">
        <f>VLOOKUP(A65,TRANSPORTE!A3:D117,4,FALSE)</f>
        <v>1151.5493309248213</v>
      </c>
      <c r="M65" s="832"/>
      <c r="N65" s="287">
        <f>K65*L65</f>
        <v>580.3808627861099</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31">
        <f>VLOOKUP(A66,TRANSPORTE!A3:D117,4,FALSE)</f>
        <v>1151.5493309248213</v>
      </c>
      <c r="M66" s="832"/>
      <c r="N66" s="287">
        <f>K66*L66</f>
        <v>460.61973236992856</v>
      </c>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1476.286242245621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60741.020361440795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241618.71637243993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48323.743274487992</v>
      </c>
      <c r="M88" s="862"/>
      <c r="N88" s="51"/>
    </row>
    <row r="89" spans="1:14">
      <c r="B89" s="89" t="s">
        <v>973</v>
      </c>
      <c r="C89" s="90"/>
      <c r="D89" s="90"/>
      <c r="E89" s="90"/>
      <c r="F89" s="90"/>
      <c r="G89" s="90"/>
      <c r="H89" s="90"/>
      <c r="I89" s="87"/>
      <c r="J89" s="88"/>
      <c r="K89" s="304">
        <v>0.05</v>
      </c>
      <c r="L89" s="861">
        <f>N83*K89</f>
        <v>12080.935818621998</v>
      </c>
      <c r="M89" s="862"/>
      <c r="N89" s="51"/>
    </row>
    <row r="90" spans="1:14" ht="15.75" thickBot="1">
      <c r="B90" s="91" t="s">
        <v>974</v>
      </c>
      <c r="C90" s="92"/>
      <c r="D90" s="92"/>
      <c r="E90" s="92"/>
      <c r="F90" s="92"/>
      <c r="G90" s="92"/>
      <c r="H90" s="92"/>
      <c r="I90" s="93"/>
      <c r="J90" s="94"/>
      <c r="K90" s="305">
        <v>0.05</v>
      </c>
      <c r="L90" s="863">
        <f>N83*K90</f>
        <v>12080.935818621998</v>
      </c>
      <c r="M90" s="864"/>
      <c r="N90" s="51"/>
    </row>
    <row r="91" spans="1:14" ht="15.75" thickBot="1">
      <c r="B91" s="827" t="s">
        <v>953</v>
      </c>
      <c r="C91" s="828"/>
      <c r="D91" s="828"/>
      <c r="E91" s="828"/>
      <c r="F91" s="828"/>
      <c r="G91" s="828"/>
      <c r="H91" s="828"/>
      <c r="I91" s="828"/>
      <c r="J91" s="828"/>
      <c r="K91" s="828"/>
      <c r="L91" s="828"/>
      <c r="M91" s="829"/>
      <c r="N91" s="52">
        <f>L88+L89+L90</f>
        <v>72485.614911731987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314104.3312841719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8519.2617223725683</v>
      </c>
      <c r="L36" s="270"/>
      <c r="M36" s="336">
        <v>1</v>
      </c>
      <c r="N36" s="272">
        <f>K36/M36</f>
        <v>8519.2617223725683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1732.1042859671059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10251.366008339673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81"/>
      <c r="J48" s="311" t="str">
        <f>VLOOKUP(A48,MATERIALES!A4:D639,2,FALSE)</f>
        <v>kg</v>
      </c>
      <c r="K48" s="282">
        <v>34.112000000000002</v>
      </c>
      <c r="L48" s="267"/>
      <c r="M48" s="402">
        <f>VLOOKUP(A48,MATERIALES!A5:D395,4,FALSE)</f>
        <v>3427.9657115539576</v>
      </c>
      <c r="N48" s="272">
        <f>K48*M48</f>
        <v>116934.7663525286</v>
      </c>
    </row>
    <row r="49" spans="1:14">
      <c r="A49" s="161" t="s">
        <v>608</v>
      </c>
      <c r="B49" s="43" t="str">
        <f>VLOOKUP(A49,MATERIALES!A6:D372,3,FALSE)</f>
        <v>Pintura anticorrosiva</v>
      </c>
      <c r="C49" s="425"/>
      <c r="D49" s="425"/>
      <c r="E49" s="425"/>
      <c r="F49" s="425"/>
      <c r="G49" s="425"/>
      <c r="H49" s="425"/>
      <c r="I49" s="425"/>
      <c r="J49" s="312" t="str">
        <f>VLOOKUP(A49,MATERIALES!A5:D640,2,FALSE)</f>
        <v>gal</v>
      </c>
      <c r="K49" s="397">
        <v>0.15</v>
      </c>
      <c r="L49" s="421"/>
      <c r="M49" s="402">
        <f>VLOOKUP(A49,MATERIALES!A6:D396,4,FALSE)</f>
        <v>48019.313012715902</v>
      </c>
      <c r="N49" s="272">
        <f>K49*M49</f>
        <v>7202.8969519073853</v>
      </c>
    </row>
    <row r="50" spans="1:14">
      <c r="A50" s="161" t="s">
        <v>832</v>
      </c>
      <c r="B50" s="43" t="str">
        <f>VLOOKUP(A50,MATERIALES!A6:D372,3,FALSE)</f>
        <v>Concreto Resistencia  21 (Mpa)</v>
      </c>
      <c r="C50" s="425"/>
      <c r="D50" s="425"/>
      <c r="E50" s="425"/>
      <c r="F50" s="425"/>
      <c r="G50" s="425"/>
      <c r="H50" s="425"/>
      <c r="I50" s="425"/>
      <c r="J50" s="312" t="str">
        <f>VLOOKUP(A50,MATERIALES!A6:D641,2,FALSE)</f>
        <v>m3</v>
      </c>
      <c r="K50" s="397">
        <v>0.126</v>
      </c>
      <c r="L50" s="421"/>
      <c r="M50" s="402">
        <f>VLOOKUP(A50,MATERIALES!A6:D397,4,FALSE)</f>
        <v>419510.03431706002</v>
      </c>
      <c r="N50" s="272">
        <f>K50*M50</f>
        <v>52858.264323949566</v>
      </c>
    </row>
    <row r="51" spans="1:14">
      <c r="A51" s="161" t="s">
        <v>869</v>
      </c>
      <c r="B51" s="43" t="str">
        <f>VLOOKUP(A51,MATERIALES!A6:D372,3,FALSE)</f>
        <v>Formaleta para baranda de concreto</v>
      </c>
      <c r="C51" s="425"/>
      <c r="D51" s="425"/>
      <c r="E51" s="425"/>
      <c r="F51" s="425"/>
      <c r="G51" s="425"/>
      <c r="H51" s="425"/>
      <c r="I51" s="425"/>
      <c r="J51" s="312" t="str">
        <f>VLOOKUP(A51,MATERIALES!A6:D642,2,FALSE)</f>
        <v>m</v>
      </c>
      <c r="K51" s="397">
        <v>1</v>
      </c>
      <c r="L51" s="421"/>
      <c r="M51" s="402">
        <f>VLOOKUP(A51,MATERIALES!A6:D398,4,FALSE)</f>
        <v>34681.433051043292</v>
      </c>
      <c r="N51" s="272">
        <f>K51*M51</f>
        <v>34681.433051043292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211677.36067942885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31">
        <f>VLOOKUP(A61,TRANSPORTE!A3:D117,4,FALSE)</f>
        <v>1151.5493309248213</v>
      </c>
      <c r="M61" s="832"/>
      <c r="N61" s="287">
        <f>K61*L61</f>
        <v>145.09521569652748</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145.09521569652748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86605.214298355291</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308679.03620182036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61735.807240364076</v>
      </c>
      <c r="M85" s="862"/>
      <c r="N85" s="51"/>
    </row>
    <row r="86" spans="1:14">
      <c r="B86" s="89" t="s">
        <v>973</v>
      </c>
      <c r="C86" s="90"/>
      <c r="D86" s="90"/>
      <c r="E86" s="90"/>
      <c r="F86" s="90"/>
      <c r="G86" s="90"/>
      <c r="H86" s="90"/>
      <c r="I86" s="87"/>
      <c r="J86" s="88"/>
      <c r="K86" s="304">
        <v>0.05</v>
      </c>
      <c r="L86" s="861">
        <f>N80*K86</f>
        <v>15433.951810091019</v>
      </c>
      <c r="M86" s="862"/>
      <c r="N86" s="51"/>
    </row>
    <row r="87" spans="1:14" ht="15.75" thickBot="1">
      <c r="B87" s="91" t="s">
        <v>974</v>
      </c>
      <c r="C87" s="92"/>
      <c r="D87" s="92"/>
      <c r="E87" s="92"/>
      <c r="F87" s="92"/>
      <c r="G87" s="92"/>
      <c r="H87" s="92"/>
      <c r="I87" s="93"/>
      <c r="J87" s="94"/>
      <c r="K87" s="305">
        <v>0.05</v>
      </c>
      <c r="L87" s="863">
        <f>N80*K87</f>
        <v>15433.951810091019</v>
      </c>
      <c r="M87" s="864"/>
      <c r="N87" s="51"/>
    </row>
    <row r="88" spans="1:14" ht="15.75" thickBot="1">
      <c r="B88" s="827" t="s">
        <v>953</v>
      </c>
      <c r="C88" s="828"/>
      <c r="D88" s="828"/>
      <c r="E88" s="828"/>
      <c r="F88" s="828"/>
      <c r="G88" s="828"/>
      <c r="H88" s="828"/>
      <c r="I88" s="828"/>
      <c r="J88" s="828"/>
      <c r="K88" s="828"/>
      <c r="L88" s="828"/>
      <c r="M88" s="829"/>
      <c r="N88" s="52">
        <f>L85+L86+L87</f>
        <v>92603.710860546111</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401282.74706236646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8519.2617223725683</v>
      </c>
      <c r="L36" s="270"/>
      <c r="M36" s="336">
        <v>1</v>
      </c>
      <c r="N36" s="272">
        <f>K36/M36</f>
        <v>8519.2617223725683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1732.1042859671059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10251.366008339673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81"/>
      <c r="J48" s="311" t="str">
        <f>VLOOKUP(A48,MATERIALES!A4:D639,2,FALSE)</f>
        <v>kg</v>
      </c>
      <c r="K48" s="282">
        <v>34.112000000000002</v>
      </c>
      <c r="L48" s="267"/>
      <c r="M48" s="402">
        <f>VLOOKUP(A48,MATERIALES!A5:D395,4,FALSE)</f>
        <v>3427.9657115539576</v>
      </c>
      <c r="N48" s="272">
        <f>K48*M48</f>
        <v>116934.7663525286</v>
      </c>
    </row>
    <row r="49" spans="1:14">
      <c r="A49" s="161" t="s">
        <v>608</v>
      </c>
      <c r="B49" s="43" t="str">
        <f>VLOOKUP(A49,MATERIALES!A6:D372,3,FALSE)</f>
        <v>Pintura anticorrosiva</v>
      </c>
      <c r="C49" s="425"/>
      <c r="D49" s="425"/>
      <c r="E49" s="425"/>
      <c r="F49" s="425"/>
      <c r="G49" s="425"/>
      <c r="H49" s="425"/>
      <c r="I49" s="425"/>
      <c r="J49" s="312" t="str">
        <f>VLOOKUP(A49,MATERIALES!A5:D640,2,FALSE)</f>
        <v>gal</v>
      </c>
      <c r="K49" s="397">
        <v>0.15</v>
      </c>
      <c r="L49" s="421"/>
      <c r="M49" s="402">
        <f>VLOOKUP(A49,MATERIALES!A6:D396,4,FALSE)</f>
        <v>48019.313012715902</v>
      </c>
      <c r="N49" s="272">
        <f>K49*M49</f>
        <v>7202.8969519073853</v>
      </c>
    </row>
    <row r="50" spans="1:14">
      <c r="A50" s="161" t="s">
        <v>1661</v>
      </c>
      <c r="B50" s="43" t="str">
        <f>VLOOKUP(A50,MATERIALES!A6:D372,3,FALSE)</f>
        <v>Concreto Resistencia  28 (Mpa)</v>
      </c>
      <c r="C50" s="425"/>
      <c r="D50" s="425"/>
      <c r="E50" s="425"/>
      <c r="F50" s="425"/>
      <c r="G50" s="425"/>
      <c r="H50" s="425"/>
      <c r="I50" s="425"/>
      <c r="J50" s="312" t="str">
        <f>VLOOKUP(A50,MATERIALES!A6:D641,2,FALSE)</f>
        <v>m3</v>
      </c>
      <c r="K50" s="397">
        <v>0.126</v>
      </c>
      <c r="L50" s="421"/>
      <c r="M50" s="402">
        <f>VLOOKUP(A50,MATERIALES!A6:D397,4,FALSE)</f>
        <v>466246.9837392621</v>
      </c>
      <c r="N50" s="272">
        <f>K50*M50</f>
        <v>58747.119951147026</v>
      </c>
    </row>
    <row r="51" spans="1:14">
      <c r="A51" s="161" t="s">
        <v>869</v>
      </c>
      <c r="B51" s="43" t="str">
        <f>VLOOKUP(A51,MATERIALES!A6:D372,3,FALSE)</f>
        <v>Formaleta para baranda de concreto</v>
      </c>
      <c r="C51" s="425"/>
      <c r="D51" s="425"/>
      <c r="E51" s="425"/>
      <c r="F51" s="425"/>
      <c r="G51" s="425"/>
      <c r="H51" s="425"/>
      <c r="I51" s="425"/>
      <c r="J51" s="312" t="str">
        <f>VLOOKUP(A51,MATERIALES!A6:D642,2,FALSE)</f>
        <v>m</v>
      </c>
      <c r="K51" s="397">
        <v>1</v>
      </c>
      <c r="L51" s="421"/>
      <c r="M51" s="402">
        <f>VLOOKUP(A51,MATERIALES!A6:D398,4,FALSE)</f>
        <v>34681.433051043292</v>
      </c>
      <c r="N51" s="272">
        <f>K51*M51</f>
        <v>34681.433051043292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217566.21630662633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31">
        <f>VLOOKUP(A61,TRANSPORTE!A3:D117,4,FALSE)</f>
        <v>1151.5493309248213</v>
      </c>
      <c r="M61" s="832"/>
      <c r="N61" s="287">
        <f>K61*L61</f>
        <v>145.09521569652748</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145.09521569652748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86605.214298355291</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314567.89182901784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62913.578365803573</v>
      </c>
      <c r="M85" s="862"/>
      <c r="N85" s="51"/>
    </row>
    <row r="86" spans="1:14">
      <c r="B86" s="89" t="s">
        <v>973</v>
      </c>
      <c r="C86" s="90"/>
      <c r="D86" s="90"/>
      <c r="E86" s="90"/>
      <c r="F86" s="90"/>
      <c r="G86" s="90"/>
      <c r="H86" s="90"/>
      <c r="I86" s="87"/>
      <c r="J86" s="88"/>
      <c r="K86" s="304">
        <v>0.05</v>
      </c>
      <c r="L86" s="861">
        <f>N80*K86</f>
        <v>15728.394591450893</v>
      </c>
      <c r="M86" s="862"/>
      <c r="N86" s="51"/>
    </row>
    <row r="87" spans="1:14" ht="15.75" thickBot="1">
      <c r="B87" s="91" t="s">
        <v>974</v>
      </c>
      <c r="C87" s="92"/>
      <c r="D87" s="92"/>
      <c r="E87" s="92"/>
      <c r="F87" s="92"/>
      <c r="G87" s="92"/>
      <c r="H87" s="92"/>
      <c r="I87" s="93"/>
      <c r="J87" s="94"/>
      <c r="K87" s="305">
        <v>0.05</v>
      </c>
      <c r="L87" s="863">
        <f>N80*K87</f>
        <v>15728.394591450893</v>
      </c>
      <c r="M87" s="864"/>
      <c r="N87" s="51"/>
    </row>
    <row r="88" spans="1:14" ht="15.75" thickBot="1">
      <c r="B88" s="827" t="s">
        <v>953</v>
      </c>
      <c r="C88" s="828"/>
      <c r="D88" s="828"/>
      <c r="E88" s="828"/>
      <c r="F88" s="828"/>
      <c r="G88" s="828"/>
      <c r="H88" s="828"/>
      <c r="I88" s="828"/>
      <c r="J88" s="828"/>
      <c r="K88" s="828"/>
      <c r="L88" s="828"/>
      <c r="M88" s="829"/>
      <c r="N88" s="52">
        <f>L85+L86+L87</f>
        <v>94370.367548705355</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408938.25937772321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786.4901885499047</v>
      </c>
      <c r="L36" s="270"/>
      <c r="M36" s="336">
        <v>37.5</v>
      </c>
      <c r="N36" s="272">
        <f>K36/M36</f>
        <v>20.973071694664124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16.927673861440798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37.900745556104923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VLOOKUP(A48,MATERIALES!A5:D372,3,FALSE)</f>
        <v>Acero PDR-60</v>
      </c>
      <c r="C48" s="281"/>
      <c r="D48" s="281"/>
      <c r="E48" s="281"/>
      <c r="F48" s="281"/>
      <c r="G48" s="281"/>
      <c r="H48" s="281"/>
      <c r="I48" s="268"/>
      <c r="J48" s="224" t="str">
        <f>VLOOKUP(A48,MATERIALES!A4:D639,2,FALSE)</f>
        <v>kg</v>
      </c>
      <c r="K48" s="282">
        <v>1.05</v>
      </c>
      <c r="L48" s="267"/>
      <c r="M48" s="402">
        <f>VLOOKUP(A48,MATERIALES!A5:D395,4,FALSE)</f>
        <v>3427.9657115539576</v>
      </c>
      <c r="N48" s="272">
        <f>K48*M48</f>
        <v>3599.3639971316557</v>
      </c>
    </row>
    <row r="49" spans="1:14">
      <c r="A49" s="161" t="s">
        <v>898</v>
      </c>
      <c r="B49" s="43" t="str">
        <f>VLOOKUP(A49,MATERIALES!A6:D372,3,FALSE)</f>
        <v>Alambre Negro Para Amarre</v>
      </c>
      <c r="C49" s="425"/>
      <c r="D49" s="425"/>
      <c r="E49" s="425"/>
      <c r="F49" s="425"/>
      <c r="G49" s="425"/>
      <c r="H49" s="425"/>
      <c r="I49" s="425"/>
      <c r="J49" s="311" t="str">
        <f>VLOOKUP(A49,MATERIALES!A5:D640,2,FALSE)</f>
        <v>kg</v>
      </c>
      <c r="K49" s="397">
        <v>0.03</v>
      </c>
      <c r="L49" s="421"/>
      <c r="M49" s="402">
        <f>VLOOKUP(A49,MATERIALES!A6:D396,4,FALSE)</f>
        <v>5423.4266833653501</v>
      </c>
      <c r="N49" s="272">
        <f>K49*M49</f>
        <v>162.70280050096051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3762.0667976326163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0.41274169567197894</v>
      </c>
      <c r="M61" s="832"/>
      <c r="N61" s="287">
        <f>K61*L61</f>
        <v>0.43337878045557793</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0.43337878045557793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846.38369307203993</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4646.784615041217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929.35692300824348</v>
      </c>
      <c r="M85" s="862"/>
      <c r="N85" s="51"/>
    </row>
    <row r="86" spans="1:14">
      <c r="B86" s="89" t="s">
        <v>973</v>
      </c>
      <c r="C86" s="90"/>
      <c r="D86" s="90"/>
      <c r="E86" s="90"/>
      <c r="F86" s="90"/>
      <c r="G86" s="90"/>
      <c r="H86" s="90"/>
      <c r="I86" s="87"/>
      <c r="J86" s="88"/>
      <c r="K86" s="304">
        <v>0.05</v>
      </c>
      <c r="L86" s="861">
        <f>N80*K86</f>
        <v>232.33923075206087</v>
      </c>
      <c r="M86" s="862"/>
      <c r="N86" s="51"/>
    </row>
    <row r="87" spans="1:14" ht="15.75" thickBot="1">
      <c r="B87" s="91" t="s">
        <v>974</v>
      </c>
      <c r="C87" s="92"/>
      <c r="D87" s="92"/>
      <c r="E87" s="92"/>
      <c r="F87" s="92"/>
      <c r="G87" s="92"/>
      <c r="H87" s="92"/>
      <c r="I87" s="93"/>
      <c r="J87" s="94"/>
      <c r="K87" s="305">
        <v>0.05</v>
      </c>
      <c r="L87" s="863">
        <f>N80*K87</f>
        <v>232.33923075206087</v>
      </c>
      <c r="M87" s="864"/>
      <c r="N87" s="51"/>
    </row>
    <row r="88" spans="1:14" ht="15.75" thickBot="1">
      <c r="B88" s="827" t="s">
        <v>953</v>
      </c>
      <c r="C88" s="828"/>
      <c r="D88" s="828"/>
      <c r="E88" s="828"/>
      <c r="F88" s="828"/>
      <c r="G88" s="828"/>
      <c r="H88" s="828"/>
      <c r="I88" s="828"/>
      <c r="J88" s="828"/>
      <c r="K88" s="828"/>
      <c r="L88" s="828"/>
      <c r="M88" s="829"/>
      <c r="N88" s="52">
        <f>L85+L86+L87</f>
        <v>1394.035384512365</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6040.8199995535815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786.4901885499047</v>
      </c>
      <c r="L36" s="270"/>
      <c r="M36" s="336">
        <v>37.5</v>
      </c>
      <c r="N36" s="272">
        <f>K36/M36</f>
        <v>20.973071694664124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16.927673861440798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37.900745556104923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743</v>
      </c>
      <c r="B48" s="43" t="str">
        <f>VLOOKUP(A48,MATERIALES!A5:D372,3,FALSE)</f>
        <v>Acero A-40</v>
      </c>
      <c r="C48" s="281"/>
      <c r="D48" s="281"/>
      <c r="E48" s="281"/>
      <c r="F48" s="281"/>
      <c r="G48" s="281"/>
      <c r="H48" s="281"/>
      <c r="I48" s="281"/>
      <c r="J48" s="311" t="str">
        <f>VLOOKUP(A48,MATERIALES!A4:D639,2,FALSE)</f>
        <v>kg</v>
      </c>
      <c r="K48" s="282">
        <v>1.05</v>
      </c>
      <c r="L48" s="267"/>
      <c r="M48" s="402">
        <f>VLOOKUP(A48,MATERIALES!A5:D395,4,FALSE)</f>
        <v>3903.6057466210268</v>
      </c>
      <c r="N48" s="272">
        <f>K48*M48</f>
        <v>4098.7860339520785</v>
      </c>
    </row>
    <row r="49" spans="1:14">
      <c r="A49" s="161" t="s">
        <v>898</v>
      </c>
      <c r="B49" s="43" t="str">
        <f>VLOOKUP(A49,MATERIALES!A6:D372,3,FALSE)</f>
        <v>Alambre Negro Para Amarre</v>
      </c>
      <c r="C49" s="425"/>
      <c r="D49" s="425"/>
      <c r="E49" s="425"/>
      <c r="F49" s="425"/>
      <c r="G49" s="425"/>
      <c r="H49" s="425"/>
      <c r="I49" s="425"/>
      <c r="J49" s="312" t="str">
        <f>VLOOKUP(A49,MATERIALES!A5:D640,2,FALSE)</f>
        <v>kg</v>
      </c>
      <c r="K49" s="397">
        <v>0.03</v>
      </c>
      <c r="L49" s="421"/>
      <c r="M49" s="402">
        <f>VLOOKUP(A49,MATERIALES!A6:D396,4,FALSE)</f>
        <v>5423.4266833653501</v>
      </c>
      <c r="N49" s="272">
        <f>K49*M49</f>
        <v>162.70280050096051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4261.4888344530391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0.41274169567197894</v>
      </c>
      <c r="M61" s="832"/>
      <c r="N61" s="287">
        <f>K61*L61</f>
        <v>0.43337878045557793</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0.43337878045557793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846.38369307203993</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5146.2066518616393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1029.2413303723279</v>
      </c>
      <c r="M85" s="862"/>
      <c r="N85" s="51"/>
    </row>
    <row r="86" spans="1:14">
      <c r="B86" s="89" t="s">
        <v>973</v>
      </c>
      <c r="C86" s="90"/>
      <c r="D86" s="90"/>
      <c r="E86" s="90"/>
      <c r="F86" s="90"/>
      <c r="G86" s="90"/>
      <c r="H86" s="90"/>
      <c r="I86" s="87"/>
      <c r="J86" s="88"/>
      <c r="K86" s="304">
        <v>0.05</v>
      </c>
      <c r="L86" s="861">
        <f>N80*K86</f>
        <v>257.31033259308197</v>
      </c>
      <c r="M86" s="862"/>
      <c r="N86" s="51"/>
    </row>
    <row r="87" spans="1:14" ht="15.75" thickBot="1">
      <c r="B87" s="91" t="s">
        <v>974</v>
      </c>
      <c r="C87" s="92"/>
      <c r="D87" s="92"/>
      <c r="E87" s="92"/>
      <c r="F87" s="92"/>
      <c r="G87" s="92"/>
      <c r="H87" s="92"/>
      <c r="I87" s="93"/>
      <c r="J87" s="94"/>
      <c r="K87" s="305">
        <v>0.05</v>
      </c>
      <c r="L87" s="863">
        <f>N80*K87</f>
        <v>257.31033259308197</v>
      </c>
      <c r="M87" s="864"/>
      <c r="N87" s="51"/>
    </row>
    <row r="88" spans="1:14" ht="15.75" thickBot="1">
      <c r="B88" s="827" t="s">
        <v>953</v>
      </c>
      <c r="C88" s="828"/>
      <c r="D88" s="828"/>
      <c r="E88" s="828"/>
      <c r="F88" s="828"/>
      <c r="G88" s="828"/>
      <c r="H88" s="828"/>
      <c r="I88" s="828"/>
      <c r="J88" s="828"/>
      <c r="K88" s="828"/>
      <c r="L88" s="828"/>
      <c r="M88" s="829"/>
      <c r="N88" s="52">
        <f>L85+L86+L87</f>
        <v>1543.8619955584918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6690.0686474201311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18933.440472358045</v>
      </c>
      <c r="L36" s="270"/>
      <c r="M36" s="336">
        <v>670</v>
      </c>
      <c r="N36" s="272">
        <f>K36/M36</f>
        <v>28.258866376653799</v>
      </c>
    </row>
    <row r="37" spans="1:14">
      <c r="A37" s="113" t="s">
        <v>125</v>
      </c>
      <c r="B37" s="840" t="str">
        <f>VLOOKUP(A37,EQUIPOS!A7:D154,3,FALSE)</f>
        <v>Bomba para gato de tensionamiento</v>
      </c>
      <c r="C37" s="841"/>
      <c r="D37" s="841"/>
      <c r="E37" s="841"/>
      <c r="F37" s="841"/>
      <c r="G37" s="841"/>
      <c r="H37" s="842"/>
      <c r="I37" s="421"/>
      <c r="J37" s="422"/>
      <c r="K37" s="269">
        <f>VLOOKUP(A37,EQUIPOS!A7:D164,4,FALSE)</f>
        <v>59913.773910147014</v>
      </c>
      <c r="L37" s="335"/>
      <c r="M37" s="336">
        <v>670</v>
      </c>
      <c r="N37" s="272">
        <f>K37/M37</f>
        <v>89.423543149473161</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169023.03344088295</v>
      </c>
      <c r="L38" s="423"/>
      <c r="M38" s="424">
        <v>670</v>
      </c>
      <c r="N38" s="272">
        <f>K38/M38</f>
        <v>252.27318424012381</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6.9214099586390443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376.87700372488985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VLOOKUP(A48,MATERIALES!A4:D639,2,FALSE)</f>
        <v>u</v>
      </c>
      <c r="K48" s="282">
        <v>4.0000000000000001E-3</v>
      </c>
      <c r="L48" s="267"/>
      <c r="M48" s="402">
        <f>VLOOKUP(A48,MATERIALES!A5:D395,4,FALSE)</f>
        <v>18474.978115028644</v>
      </c>
      <c r="N48" s="272">
        <f t="shared" ref="N48:N53" si="0">K48*M48</f>
        <v>73.899912460114578</v>
      </c>
    </row>
    <row r="49" spans="1:14">
      <c r="A49" s="161" t="s">
        <v>445</v>
      </c>
      <c r="B49" s="43" t="str">
        <f>VLOOKUP(A49,MATERIALES!A6:D372,3,FALSE)</f>
        <v>Ductos para tensionimiento</v>
      </c>
      <c r="C49" s="425"/>
      <c r="D49" s="425"/>
      <c r="E49" s="425"/>
      <c r="F49" s="425"/>
      <c r="G49" s="425"/>
      <c r="H49" s="425"/>
      <c r="I49" s="425"/>
      <c r="J49" s="312" t="str">
        <f>VLOOKUP(A49,MATERIALES!A5:D640,2,FALSE)</f>
        <v>m</v>
      </c>
      <c r="K49" s="397">
        <v>4.0000000000000001E-3</v>
      </c>
      <c r="L49" s="421"/>
      <c r="M49" s="402">
        <f>VLOOKUP(A49,MATERIALES!A6:D396,4,FALSE)</f>
        <v>14187.5028812829</v>
      </c>
      <c r="N49" s="272">
        <f t="shared" si="0"/>
        <v>56.750011525131605</v>
      </c>
    </row>
    <row r="50" spans="1:14">
      <c r="A50" s="161" t="s">
        <v>483</v>
      </c>
      <c r="B50" s="43" t="str">
        <f>VLOOKUP(A50,MATERIALES!A6:D372,3,FALSE)</f>
        <v>Lechada para ductos (tensionamiento)</v>
      </c>
      <c r="C50" s="425"/>
      <c r="D50" s="425"/>
      <c r="E50" s="425"/>
      <c r="F50" s="425"/>
      <c r="G50" s="425"/>
      <c r="H50" s="425"/>
      <c r="I50" s="425"/>
      <c r="J50" s="312" t="str">
        <f>VLOOKUP(A50,MATERIALES!A6:D641,2,FALSE)</f>
        <v>lt</v>
      </c>
      <c r="K50" s="397">
        <v>0.02</v>
      </c>
      <c r="L50" s="421"/>
      <c r="M50" s="402">
        <f>VLOOKUP(A50,MATERIALES!A6:D397,4,FALSE)</f>
        <v>1252.332233506</v>
      </c>
      <c r="N50" s="272">
        <f t="shared" si="0"/>
        <v>25.046644670119999</v>
      </c>
    </row>
    <row r="51" spans="1:14">
      <c r="A51" s="161" t="s">
        <v>691</v>
      </c>
      <c r="B51" s="43" t="str">
        <f>VLOOKUP(A51,MATERIALES!A6:D372,3,FALSE)</f>
        <v>Torón de tensionmiento 1/2´´ o 5/8´´</v>
      </c>
      <c r="C51" s="425"/>
      <c r="D51" s="425"/>
      <c r="E51" s="425"/>
      <c r="F51" s="425"/>
      <c r="G51" s="425"/>
      <c r="H51" s="425"/>
      <c r="I51" s="425"/>
      <c r="J51" s="312" t="str">
        <f>VLOOKUP(A51,MATERIALES!A6:D642,2,FALSE)</f>
        <v>kg</v>
      </c>
      <c r="K51" s="397">
        <v>8.5000000000000006E-2</v>
      </c>
      <c r="L51" s="421"/>
      <c r="M51" s="402">
        <f>VLOOKUP(A51,MATERIALES!A6:D398,4,FALSE)</f>
        <v>6672.390327223211</v>
      </c>
      <c r="N51" s="272">
        <f t="shared" si="0"/>
        <v>567.153177813973</v>
      </c>
    </row>
    <row r="52" spans="1:14">
      <c r="A52" s="161" t="s">
        <v>702</v>
      </c>
      <c r="B52" s="43" t="str">
        <f>VLOOKUP(A52,MATERIALES!A7:D372,3,FALSE)</f>
        <v>Trompetas de 12 torones (tensionamiento)</v>
      </c>
      <c r="C52" s="425"/>
      <c r="D52" s="425"/>
      <c r="E52" s="425"/>
      <c r="F52" s="425"/>
      <c r="G52" s="425"/>
      <c r="H52" s="425"/>
      <c r="I52" s="425"/>
      <c r="J52" s="312" t="str">
        <f>VLOOKUP(A52,MATERIALES!A6:D643,2,FALSE)</f>
        <v>kg</v>
      </c>
      <c r="K52" s="397">
        <v>1E-3</v>
      </c>
      <c r="L52" s="421"/>
      <c r="M52" s="402">
        <f>VLOOKUP(A52,MATERIALES!A7:D399,4,FALSE)</f>
        <v>67192.828389157046</v>
      </c>
      <c r="N52" s="272">
        <f t="shared" si="0"/>
        <v>67.192828389157043</v>
      </c>
    </row>
    <row r="53" spans="1:14">
      <c r="A53" s="161" t="s">
        <v>898</v>
      </c>
      <c r="B53" s="43" t="str">
        <f>VLOOKUP(A53,MATERIALES!A8:D372,3,FALSE)</f>
        <v>Alambre Negro Para Amarre</v>
      </c>
      <c r="C53" s="425"/>
      <c r="D53" s="425"/>
      <c r="E53" s="425"/>
      <c r="F53" s="425"/>
      <c r="G53" s="425"/>
      <c r="H53" s="425"/>
      <c r="I53" s="425"/>
      <c r="J53" s="312" t="str">
        <f>VLOOKUP(A53,MATERIALES!A7:D644,2,FALSE)</f>
        <v>kg</v>
      </c>
      <c r="K53" s="397">
        <v>0.02</v>
      </c>
      <c r="L53" s="421"/>
      <c r="M53" s="402">
        <f>VLOOKUP(A53,MATERIALES!A8:D400,4,FALSE)</f>
        <v>5423.4266833653501</v>
      </c>
      <c r="N53" s="272">
        <f t="shared" si="0"/>
        <v>108.468533667307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898.51110852580325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346.07049793195222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1621.4586101826453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324.29172203652911</v>
      </c>
      <c r="M85" s="862"/>
      <c r="N85" s="51"/>
    </row>
    <row r="86" spans="1:14">
      <c r="B86" s="89" t="s">
        <v>973</v>
      </c>
      <c r="C86" s="90"/>
      <c r="D86" s="90"/>
      <c r="E86" s="90"/>
      <c r="F86" s="90"/>
      <c r="G86" s="90"/>
      <c r="H86" s="90"/>
      <c r="I86" s="87"/>
      <c r="J86" s="88"/>
      <c r="K86" s="304">
        <v>0.05</v>
      </c>
      <c r="L86" s="861">
        <f>N80*K86</f>
        <v>81.072930509132277</v>
      </c>
      <c r="M86" s="862"/>
      <c r="N86" s="51"/>
    </row>
    <row r="87" spans="1:14" ht="15.75" thickBot="1">
      <c r="B87" s="91" t="s">
        <v>974</v>
      </c>
      <c r="C87" s="92"/>
      <c r="D87" s="92"/>
      <c r="E87" s="92"/>
      <c r="F87" s="92"/>
      <c r="G87" s="92"/>
      <c r="H87" s="92"/>
      <c r="I87" s="93"/>
      <c r="J87" s="94"/>
      <c r="K87" s="305">
        <v>0.05</v>
      </c>
      <c r="L87" s="863">
        <f>N80*K87</f>
        <v>81.072930509132277</v>
      </c>
      <c r="M87" s="864"/>
      <c r="N87" s="51"/>
    </row>
    <row r="88" spans="1:14" ht="15.75" thickBot="1">
      <c r="B88" s="827" t="s">
        <v>953</v>
      </c>
      <c r="C88" s="828"/>
      <c r="D88" s="828"/>
      <c r="E88" s="828"/>
      <c r="F88" s="828"/>
      <c r="G88" s="828"/>
      <c r="H88" s="828"/>
      <c r="I88" s="828"/>
      <c r="J88" s="828"/>
      <c r="K88" s="828"/>
      <c r="L88" s="828"/>
      <c r="M88" s="829"/>
      <c r="N88" s="52">
        <f>L85+L86+L87</f>
        <v>486.43758305479366</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2107.8961932374391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25" zoomScale="75" zoomScaleNormal="75" workbookViewId="0">
      <selection activeCell="G51" sqref="G51"/>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123</v>
      </c>
      <c r="B36" s="840" t="str">
        <f>VLOOKUP(A36,EQUIPOS!A6:D154,3,FALSE)</f>
        <v>Bomba de inyección de lechada</v>
      </c>
      <c r="C36" s="841"/>
      <c r="D36" s="841"/>
      <c r="E36" s="841"/>
      <c r="F36" s="841"/>
      <c r="G36" s="841"/>
      <c r="H36" s="842"/>
      <c r="I36" s="267"/>
      <c r="J36" s="268"/>
      <c r="K36" s="269">
        <f>VLOOKUP(A36,EQUIPOS!A6:D163,4,FALSE)</f>
        <v>18933.440472358045</v>
      </c>
      <c r="L36" s="270"/>
      <c r="M36" s="336">
        <v>670</v>
      </c>
      <c r="N36" s="272">
        <f>K36/M36</f>
        <v>28.258866376653799</v>
      </c>
    </row>
    <row r="37" spans="1:16">
      <c r="A37" s="113" t="s">
        <v>125</v>
      </c>
      <c r="B37" s="840" t="str">
        <f>VLOOKUP(A37,EQUIPOS!A7:D154,3,FALSE)</f>
        <v>Bomba para gato de tensionamiento</v>
      </c>
      <c r="C37" s="841"/>
      <c r="D37" s="841"/>
      <c r="E37" s="841"/>
      <c r="F37" s="841"/>
      <c r="G37" s="841"/>
      <c r="H37" s="842"/>
      <c r="I37" s="421"/>
      <c r="J37" s="422"/>
      <c r="K37" s="269">
        <f>VLOOKUP(A37,EQUIPOS!A7:D164,4,FALSE)</f>
        <v>59913.773910147014</v>
      </c>
      <c r="L37" s="335"/>
      <c r="M37" s="336">
        <v>670</v>
      </c>
      <c r="N37" s="272">
        <f>K37/M37</f>
        <v>89.423543149473161</v>
      </c>
    </row>
    <row r="38" spans="1:16">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169023.03344088295</v>
      </c>
      <c r="L38" s="423"/>
      <c r="M38" s="424">
        <v>670</v>
      </c>
      <c r="N38" s="272">
        <f>K38/M38</f>
        <v>252.27318424012381</v>
      </c>
    </row>
    <row r="39" spans="1:16">
      <c r="B39" s="840"/>
      <c r="C39" s="841"/>
      <c r="D39" s="841"/>
      <c r="E39" s="841"/>
      <c r="F39" s="841"/>
      <c r="G39" s="841"/>
      <c r="H39" s="842"/>
      <c r="I39" s="36"/>
      <c r="J39" s="37"/>
      <c r="K39" s="269"/>
      <c r="L39" s="276"/>
      <c r="M39" s="336"/>
      <c r="N39" s="272"/>
    </row>
    <row r="40" spans="1:16">
      <c r="B40" s="320"/>
      <c r="C40" s="321"/>
      <c r="D40" s="321"/>
      <c r="E40" s="321"/>
      <c r="F40" s="323"/>
      <c r="G40" s="323"/>
      <c r="H40" s="125"/>
      <c r="I40" s="36"/>
      <c r="J40" s="37"/>
      <c r="K40" s="269"/>
      <c r="L40" s="276"/>
      <c r="M40" s="277"/>
      <c r="N40" s="273"/>
    </row>
    <row r="41" spans="1:16">
      <c r="B41" s="847" t="s">
        <v>952</v>
      </c>
      <c r="C41" s="848"/>
      <c r="D41" s="848"/>
      <c r="E41" s="38"/>
      <c r="F41" s="39"/>
      <c r="G41" s="39"/>
      <c r="H41" s="40"/>
      <c r="I41" s="36"/>
      <c r="J41" s="37"/>
      <c r="K41" s="279"/>
      <c r="L41" s="276"/>
      <c r="M41" s="401">
        <v>0.02</v>
      </c>
      <c r="N41" s="344">
        <f>N78*M41</f>
        <v>6.9214099586390443</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376.87700372488985</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61" t="s">
        <v>432</v>
      </c>
      <c r="B48" s="43" t="str">
        <f>VLOOKUP(A48,MATERIALES!A5:D372,3,FALSE)</f>
        <v>Anclajes o Cuñas para el tensionamiento</v>
      </c>
      <c r="C48" s="281"/>
      <c r="D48" s="281"/>
      <c r="E48" s="281"/>
      <c r="F48" s="281"/>
      <c r="G48" s="281"/>
      <c r="H48" s="281"/>
      <c r="I48" s="281"/>
      <c r="J48" s="311" t="str">
        <f>VLOOKUP(A48,MATERIALES!A4:D639,2,FALSE)</f>
        <v>u</v>
      </c>
      <c r="K48" s="282">
        <v>4.0000000000000001E-3</v>
      </c>
      <c r="L48" s="267"/>
      <c r="M48" s="402">
        <f>VLOOKUP(A48,MATERIALES!A5:D395,4,FALSE)</f>
        <v>18474.978115028644</v>
      </c>
      <c r="N48" s="272">
        <f t="shared" ref="N48:N53" si="0">K48*M48</f>
        <v>73.899912460114578</v>
      </c>
      <c r="O48">
        <v>13832</v>
      </c>
      <c r="P48" s="647">
        <f>+M48/O48</f>
        <v>1.335669325840706</v>
      </c>
    </row>
    <row r="49" spans="1:16">
      <c r="A49" s="161" t="s">
        <v>445</v>
      </c>
      <c r="B49" s="43" t="str">
        <f>VLOOKUP(A49,MATERIALES!A6:D372,3,FALSE)</f>
        <v>Ductos para tensionimiento</v>
      </c>
      <c r="C49" s="425"/>
      <c r="D49" s="425"/>
      <c r="E49" s="425"/>
      <c r="F49" s="425"/>
      <c r="G49" s="425"/>
      <c r="H49" s="425"/>
      <c r="I49" s="425"/>
      <c r="J49" s="312" t="str">
        <f>VLOOKUP(A49,MATERIALES!A5:D640,2,FALSE)</f>
        <v>m</v>
      </c>
      <c r="K49" s="397">
        <v>4.0000000000000001E-3</v>
      </c>
      <c r="L49" s="421"/>
      <c r="M49" s="402">
        <f>VLOOKUP(A49,MATERIALES!A6:D396,4,FALSE)</f>
        <v>14187.5028812829</v>
      </c>
      <c r="N49" s="272">
        <f t="shared" si="0"/>
        <v>56.750011525131605</v>
      </c>
      <c r="O49">
        <v>12688</v>
      </c>
      <c r="P49" s="647">
        <f t="shared" ref="P49:P53" si="1">+M49/O49</f>
        <v>1.1181827617656763</v>
      </c>
    </row>
    <row r="50" spans="1:16">
      <c r="A50" s="161" t="s">
        <v>483</v>
      </c>
      <c r="B50" s="43" t="str">
        <f>VLOOKUP(A50,MATERIALES!A6:D372,3,FALSE)</f>
        <v>Lechada para ductos (tensionamiento)</v>
      </c>
      <c r="C50" s="425"/>
      <c r="D50" s="425"/>
      <c r="E50" s="425"/>
      <c r="F50" s="425"/>
      <c r="G50" s="425"/>
      <c r="H50" s="425"/>
      <c r="I50" s="425"/>
      <c r="J50" s="312" t="str">
        <f>VLOOKUP(A50,MATERIALES!A6:D641,2,FALSE)</f>
        <v>lt</v>
      </c>
      <c r="K50" s="397">
        <v>0.02</v>
      </c>
      <c r="L50" s="421"/>
      <c r="M50" s="402">
        <f>VLOOKUP(A50,MATERIALES!A6:D397,4,FALSE)</f>
        <v>1252.332233506</v>
      </c>
      <c r="N50" s="272">
        <f t="shared" si="0"/>
        <v>25.046644670119999</v>
      </c>
      <c r="O50">
        <v>1210</v>
      </c>
      <c r="P50" s="647">
        <f t="shared" si="1"/>
        <v>1.0349853169471075</v>
      </c>
    </row>
    <row r="51" spans="1:16">
      <c r="A51" s="161" t="s">
        <v>691</v>
      </c>
      <c r="B51" s="43" t="str">
        <f>VLOOKUP(A51,MATERIALES!A6:D372,3,FALSE)</f>
        <v>Torón de tensionmiento 1/2´´ o 5/8´´</v>
      </c>
      <c r="C51" s="425"/>
      <c r="D51" s="425"/>
      <c r="E51" s="425"/>
      <c r="F51" s="425"/>
      <c r="G51" s="425"/>
      <c r="H51" s="425"/>
      <c r="I51" s="425"/>
      <c r="J51" s="312" t="str">
        <f>VLOOKUP(A51,MATERIALES!A6:D642,2,FALSE)</f>
        <v>kg</v>
      </c>
      <c r="K51" s="397">
        <v>5.53</v>
      </c>
      <c r="L51" s="421"/>
      <c r="M51" s="402">
        <f>VLOOKUP(A51,MATERIALES!A6:D398,4,FALSE)</f>
        <v>6672.390327223211</v>
      </c>
      <c r="N51" s="272">
        <f t="shared" si="0"/>
        <v>36898.318509544355</v>
      </c>
      <c r="O51">
        <v>5467.8441139037959</v>
      </c>
      <c r="P51" s="647">
        <f t="shared" si="1"/>
        <v>1.2202963706036278</v>
      </c>
    </row>
    <row r="52" spans="1:16">
      <c r="A52" s="161" t="s">
        <v>702</v>
      </c>
      <c r="B52" s="43" t="str">
        <f>VLOOKUP(A52,MATERIALES!A7:D372,3,FALSE)</f>
        <v>Trompetas de 12 torones (tensionamiento)</v>
      </c>
      <c r="C52" s="425"/>
      <c r="D52" s="425"/>
      <c r="E52" s="425"/>
      <c r="F52" s="425"/>
      <c r="G52" s="425"/>
      <c r="H52" s="425"/>
      <c r="I52" s="425"/>
      <c r="J52" s="312" t="str">
        <f>VLOOKUP(A52,MATERIALES!A6:D643,2,FALSE)</f>
        <v>kg</v>
      </c>
      <c r="K52" s="397">
        <v>1E-3</v>
      </c>
      <c r="L52" s="421"/>
      <c r="M52" s="402">
        <f>VLOOKUP(A52,MATERIALES!A7:D399,4,FALSE)</f>
        <v>67192.828389157046</v>
      </c>
      <c r="N52" s="272">
        <f t="shared" si="0"/>
        <v>67.192828389157043</v>
      </c>
      <c r="O52">
        <v>56000</v>
      </c>
      <c r="P52" s="647">
        <f t="shared" si="1"/>
        <v>1.1998719355206615</v>
      </c>
    </row>
    <row r="53" spans="1:16">
      <c r="A53" s="161" t="s">
        <v>898</v>
      </c>
      <c r="B53" s="649" t="str">
        <f>VLOOKUP(A53,MATERIALES!A8:D372,3,FALSE)</f>
        <v>Alambre Negro Para Amarre</v>
      </c>
      <c r="C53" s="650"/>
      <c r="D53" s="425"/>
      <c r="E53" s="425"/>
      <c r="F53" s="425"/>
      <c r="G53" s="425"/>
      <c r="H53" s="425"/>
      <c r="I53" s="425"/>
      <c r="J53" s="312" t="str">
        <f>VLOOKUP(A53,MATERIALES!A7:D644,2,FALSE)</f>
        <v>kg</v>
      </c>
      <c r="K53" s="397">
        <v>0.02</v>
      </c>
      <c r="L53" s="421"/>
      <c r="M53" s="648">
        <f>VLOOKUP(A53,MATERIALES!A8:D400,4,FALSE)</f>
        <v>5423.4266833653501</v>
      </c>
      <c r="N53" s="272">
        <f t="shared" si="0"/>
        <v>108.468533667307</v>
      </c>
      <c r="O53">
        <v>3688.4</v>
      </c>
      <c r="P53" s="647">
        <f t="shared" si="1"/>
        <v>1.4704009010317074</v>
      </c>
    </row>
    <row r="54" spans="1:16">
      <c r="A54" s="161"/>
      <c r="B54" s="43"/>
      <c r="C54" s="425"/>
      <c r="D54" s="425"/>
      <c r="E54" s="425"/>
      <c r="F54" s="425"/>
      <c r="G54" s="425"/>
      <c r="H54" s="425"/>
      <c r="I54" s="425"/>
      <c r="J54" s="311"/>
      <c r="K54" s="397"/>
      <c r="L54" s="421"/>
      <c r="M54" s="402"/>
      <c r="N54" s="272"/>
    </row>
    <row r="55" spans="1:16" ht="15.75" thickBot="1">
      <c r="B55" s="43"/>
      <c r="C55" s="310"/>
      <c r="D55" s="310"/>
      <c r="E55" s="310"/>
      <c r="F55" s="310"/>
      <c r="G55" s="310"/>
      <c r="H55" s="310"/>
      <c r="I55" s="310"/>
      <c r="J55" s="435"/>
      <c r="K55" s="126"/>
      <c r="L55" s="325"/>
      <c r="M55" s="402"/>
      <c r="N55" s="272"/>
    </row>
    <row r="56" spans="1:16" ht="15.75" thickBot="1">
      <c r="B56" s="827" t="s">
        <v>953</v>
      </c>
      <c r="C56" s="828"/>
      <c r="D56" s="828"/>
      <c r="E56" s="828"/>
      <c r="F56" s="828"/>
      <c r="G56" s="828"/>
      <c r="H56" s="828"/>
      <c r="I56" s="828"/>
      <c r="J56" s="828"/>
      <c r="K56" s="828"/>
      <c r="L56" s="828"/>
      <c r="M56" s="829"/>
      <c r="N56" s="394">
        <f>SUM(N48:N55)</f>
        <v>37229.676440256182</v>
      </c>
    </row>
    <row r="57" spans="1:16">
      <c r="B57" s="33"/>
      <c r="C57" s="34"/>
      <c r="D57" s="34"/>
      <c r="E57" s="34"/>
      <c r="F57" s="34"/>
      <c r="G57" s="34"/>
      <c r="H57" s="34"/>
      <c r="I57" s="34"/>
      <c r="J57" s="34"/>
      <c r="K57" s="34"/>
      <c r="L57" s="34"/>
      <c r="M57" s="34"/>
      <c r="N57" s="35"/>
    </row>
    <row r="58" spans="1:16">
      <c r="B58" s="64" t="s">
        <v>956</v>
      </c>
      <c r="C58" s="65"/>
      <c r="D58" s="65"/>
      <c r="E58" s="65"/>
      <c r="F58" s="65"/>
      <c r="G58" s="65"/>
      <c r="H58" s="65"/>
      <c r="I58" s="65"/>
      <c r="J58" s="65"/>
      <c r="K58" s="65"/>
      <c r="L58" s="65"/>
      <c r="M58" s="65"/>
      <c r="N58" s="66"/>
    </row>
    <row r="59" spans="1:16" ht="15.75" thickBot="1">
      <c r="B59" s="68"/>
      <c r="C59" s="61"/>
      <c r="D59" s="61"/>
      <c r="E59" s="61"/>
      <c r="F59" s="61"/>
      <c r="G59" s="61"/>
      <c r="H59" s="61"/>
      <c r="I59" s="61"/>
      <c r="J59" s="61"/>
      <c r="K59" s="61"/>
      <c r="L59" s="61"/>
      <c r="M59" s="61"/>
      <c r="N59" s="63"/>
    </row>
    <row r="60" spans="1:16" ht="25.5">
      <c r="B60" s="313" t="s">
        <v>957</v>
      </c>
      <c r="C60" s="314"/>
      <c r="D60" s="314"/>
      <c r="E60" s="314"/>
      <c r="F60" s="314"/>
      <c r="G60" s="314"/>
      <c r="H60" s="73" t="s">
        <v>945</v>
      </c>
      <c r="I60" s="74" t="s">
        <v>958</v>
      </c>
      <c r="J60" s="75" t="s">
        <v>959</v>
      </c>
      <c r="K60" s="73" t="s">
        <v>960</v>
      </c>
      <c r="L60" s="830" t="s">
        <v>961</v>
      </c>
      <c r="M60" s="803"/>
      <c r="N60" s="76" t="s">
        <v>951</v>
      </c>
    </row>
    <row r="61" spans="1:16">
      <c r="B61" s="46"/>
      <c r="C61" s="317"/>
      <c r="D61" s="317"/>
      <c r="E61" s="317"/>
      <c r="F61" s="317"/>
      <c r="G61" s="317"/>
      <c r="H61" s="311"/>
      <c r="I61" s="279"/>
      <c r="J61" s="286"/>
      <c r="K61" s="279"/>
      <c r="L61" s="831"/>
      <c r="M61" s="832"/>
      <c r="N61" s="287"/>
    </row>
    <row r="62" spans="1:16">
      <c r="B62" s="46"/>
      <c r="C62" s="47"/>
      <c r="D62" s="47"/>
      <c r="E62" s="47"/>
      <c r="F62" s="47"/>
      <c r="G62" s="47"/>
      <c r="H62" s="311"/>
      <c r="I62" s="279"/>
      <c r="J62" s="286"/>
      <c r="K62" s="279"/>
      <c r="L62" s="831"/>
      <c r="M62" s="832"/>
      <c r="N62" s="287"/>
    </row>
    <row r="63" spans="1:16">
      <c r="B63" s="46"/>
      <c r="C63" s="47"/>
      <c r="D63" s="47"/>
      <c r="E63" s="47"/>
      <c r="F63" s="47"/>
      <c r="G63" s="47"/>
      <c r="H63" s="311"/>
      <c r="I63" s="279"/>
      <c r="J63" s="286"/>
      <c r="K63" s="279"/>
      <c r="L63" s="831"/>
      <c r="M63" s="832"/>
      <c r="N63" s="287"/>
    </row>
    <row r="64" spans="1:16">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346.07049793195222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37952.623941913022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7590.524788382605</v>
      </c>
      <c r="M85" s="862"/>
      <c r="N85" s="51"/>
    </row>
    <row r="86" spans="1:14">
      <c r="B86" s="89" t="s">
        <v>973</v>
      </c>
      <c r="C86" s="90"/>
      <c r="D86" s="90"/>
      <c r="E86" s="90"/>
      <c r="F86" s="90"/>
      <c r="G86" s="90"/>
      <c r="H86" s="90"/>
      <c r="I86" s="87"/>
      <c r="J86" s="88"/>
      <c r="K86" s="304">
        <v>0.05</v>
      </c>
      <c r="L86" s="861">
        <f>N80*K86</f>
        <v>1897.6311970956513</v>
      </c>
      <c r="M86" s="862"/>
      <c r="N86" s="51"/>
    </row>
    <row r="87" spans="1:14" ht="15.75" thickBot="1">
      <c r="B87" s="91" t="s">
        <v>974</v>
      </c>
      <c r="C87" s="92"/>
      <c r="D87" s="92"/>
      <c r="E87" s="92"/>
      <c r="F87" s="92"/>
      <c r="G87" s="92"/>
      <c r="H87" s="92"/>
      <c r="I87" s="93"/>
      <c r="J87" s="94"/>
      <c r="K87" s="305">
        <v>0.05</v>
      </c>
      <c r="L87" s="863">
        <f>N80*K87</f>
        <v>1897.6311970956513</v>
      </c>
      <c r="M87" s="864"/>
      <c r="N87" s="51"/>
    </row>
    <row r="88" spans="1:14" ht="15.75" thickBot="1">
      <c r="B88" s="827" t="s">
        <v>953</v>
      </c>
      <c r="C88" s="828"/>
      <c r="D88" s="828"/>
      <c r="E88" s="828"/>
      <c r="F88" s="828"/>
      <c r="G88" s="828"/>
      <c r="H88" s="828"/>
      <c r="I88" s="828"/>
      <c r="J88" s="828"/>
      <c r="K88" s="828"/>
      <c r="L88" s="828"/>
      <c r="M88" s="829"/>
      <c r="N88" s="52">
        <f>L85+L86+L87</f>
        <v>11385.787182573909</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49338.411124486927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7" t="s">
        <v>933</v>
      </c>
      <c r="L1" s="933" t="s">
        <v>2198</v>
      </c>
      <c r="M1" s="934"/>
      <c r="N1" s="935"/>
    </row>
    <row r="2" spans="2:14">
      <c r="B2" s="917"/>
      <c r="C2" s="939" t="s">
        <v>934</v>
      </c>
      <c r="D2" s="940"/>
      <c r="E2" s="940"/>
      <c r="F2" s="940"/>
      <c r="G2" s="940"/>
      <c r="H2" s="940"/>
      <c r="I2" s="940"/>
      <c r="J2" s="941"/>
      <c r="K2" s="986"/>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6"/>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985" t="s">
        <v>945</v>
      </c>
      <c r="M30" s="83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3" t="s">
        <v>948</v>
      </c>
      <c r="J35" s="810"/>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960"/>
      <c r="D41" s="960"/>
      <c r="E41" s="38"/>
      <c r="F41" s="39"/>
      <c r="G41" s="39"/>
      <c r="H41" s="40"/>
      <c r="I41" s="36"/>
      <c r="J41" s="37"/>
      <c r="K41" s="279"/>
      <c r="L41" s="276"/>
      <c r="M41" s="401">
        <v>0.01</v>
      </c>
      <c r="N41" s="344">
        <f>N78*M41</f>
        <v>19.5595296875</v>
      </c>
    </row>
    <row r="42" spans="1:14" ht="15.75" thickBot="1">
      <c r="B42" s="961"/>
      <c r="C42" s="962"/>
      <c r="D42" s="962"/>
      <c r="E42" s="962"/>
      <c r="F42" s="962"/>
      <c r="G42" s="962"/>
      <c r="H42" s="963"/>
      <c r="I42" s="849"/>
      <c r="J42" s="850"/>
      <c r="K42" s="41"/>
      <c r="L42" s="851"/>
      <c r="M42" s="964"/>
      <c r="N42" s="105"/>
    </row>
    <row r="43" spans="1:14" ht="15.75" thickBot="1">
      <c r="B43" s="827" t="s">
        <v>953</v>
      </c>
      <c r="C43" s="828"/>
      <c r="D43" s="828"/>
      <c r="E43" s="828"/>
      <c r="F43" s="828"/>
      <c r="G43" s="828"/>
      <c r="H43" s="828"/>
      <c r="I43" s="828"/>
      <c r="J43" s="828"/>
      <c r="K43" s="828"/>
      <c r="L43" s="828"/>
      <c r="M43" s="829"/>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917</v>
      </c>
      <c r="B48" s="43" t="str">
        <f>VLOOKUP(A48,MATERIALES!A5:D372,3,FALSE)</f>
        <v>Almohadillas de neopreno dureza 60 (35cm*45cm*5cm con 2 laminas de 3mm)</v>
      </c>
      <c r="C48" s="281"/>
      <c r="D48" s="281"/>
      <c r="E48" s="281"/>
      <c r="F48" s="281"/>
      <c r="G48" s="281"/>
      <c r="H48" s="281"/>
      <c r="I48" s="268"/>
      <c r="J48" s="224" t="str">
        <f>VLOOKUP(A48,MATERIALES!A4:D639,2,FALSE)</f>
        <v>u</v>
      </c>
      <c r="K48" s="282">
        <v>1</v>
      </c>
      <c r="L48" s="267"/>
      <c r="M48" s="402">
        <f>VLOOKUP(A48,MATERIALES!A5:D395,4,FALSE)</f>
        <v>456566.31008436758</v>
      </c>
      <c r="N48" s="272">
        <f>K48*M48</f>
        <v>456566.31008436758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456566.31008436758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984"/>
      <c r="I71" s="73" t="s">
        <v>964</v>
      </c>
      <c r="J71" s="75" t="s">
        <v>1410</v>
      </c>
      <c r="K71" s="74" t="s">
        <v>966</v>
      </c>
      <c r="L71" s="855" t="s">
        <v>950</v>
      </c>
      <c r="M71" s="979"/>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50"/>
      <c r="I77" s="126"/>
      <c r="J77" s="126"/>
      <c r="K77" s="126"/>
      <c r="L77" s="983"/>
      <c r="M77" s="852"/>
      <c r="N77" s="127"/>
    </row>
    <row r="78" spans="1:15" ht="15.75" thickBot="1">
      <c r="B78" s="833" t="s">
        <v>953</v>
      </c>
      <c r="C78" s="834"/>
      <c r="D78" s="834"/>
      <c r="E78" s="834"/>
      <c r="F78" s="834"/>
      <c r="G78" s="834"/>
      <c r="H78" s="834"/>
      <c r="I78" s="834"/>
      <c r="J78" s="834"/>
      <c r="K78" s="834"/>
      <c r="L78" s="834"/>
      <c r="M78" s="835"/>
      <c r="N78" s="460">
        <f>SUM(N72:N77)</f>
        <v>1955.9529687499999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458541.82258280506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91708.364516561021</v>
      </c>
      <c r="M85" s="862"/>
      <c r="N85" s="51"/>
    </row>
    <row r="86" spans="1:14">
      <c r="B86" s="89" t="s">
        <v>973</v>
      </c>
      <c r="C86" s="90"/>
      <c r="D86" s="90"/>
      <c r="E86" s="90"/>
      <c r="F86" s="90"/>
      <c r="G86" s="90"/>
      <c r="H86" s="90"/>
      <c r="I86" s="87"/>
      <c r="J86" s="88"/>
      <c r="K86" s="304">
        <v>0.05</v>
      </c>
      <c r="L86" s="861">
        <f>N80*K86</f>
        <v>22927.091129140255</v>
      </c>
      <c r="M86" s="862"/>
      <c r="N86" s="51"/>
    </row>
    <row r="87" spans="1:14" ht="15.75" thickBot="1">
      <c r="B87" s="91" t="s">
        <v>974</v>
      </c>
      <c r="C87" s="92"/>
      <c r="D87" s="92"/>
      <c r="E87" s="92"/>
      <c r="F87" s="92"/>
      <c r="G87" s="92"/>
      <c r="H87" s="92"/>
      <c r="I87" s="93"/>
      <c r="J87" s="94"/>
      <c r="K87" s="305">
        <v>0.05</v>
      </c>
      <c r="L87" s="863">
        <f>N80*K87</f>
        <v>22927.091129140255</v>
      </c>
      <c r="M87" s="864"/>
      <c r="N87" s="51"/>
    </row>
    <row r="88" spans="1:14" ht="15.75" thickBot="1">
      <c r="B88" s="827" t="s">
        <v>953</v>
      </c>
      <c r="C88" s="828"/>
      <c r="D88" s="828"/>
      <c r="E88" s="828"/>
      <c r="F88" s="828"/>
      <c r="G88" s="828"/>
      <c r="H88" s="828"/>
      <c r="I88" s="828"/>
      <c r="J88" s="828"/>
      <c r="K88" s="828"/>
      <c r="L88" s="828"/>
      <c r="M88" s="829"/>
      <c r="N88" s="52">
        <f>L85+L86+L87</f>
        <v>137562.54677484152</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596104.36935764656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N78*M41</f>
        <v>62.590495000000004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413</v>
      </c>
      <c r="B48" s="43" t="str">
        <f>VLOOKUP(A48,MATERIALES!A5:D372,3,FALSE)</f>
        <v>Cinta Sika PVC 0,22</v>
      </c>
      <c r="C48" s="281"/>
      <c r="D48" s="281"/>
      <c r="E48" s="281"/>
      <c r="F48" s="281"/>
      <c r="G48" s="281"/>
      <c r="H48" s="281"/>
      <c r="I48" s="268"/>
      <c r="J48" s="224" t="str">
        <f>VLOOKUP(A48,MATERIALES!A4:D639,2,FALSE)</f>
        <v>m</v>
      </c>
      <c r="K48" s="282">
        <v>1.05</v>
      </c>
      <c r="L48" s="267"/>
      <c r="M48" s="402">
        <f>VLOOKUP(A48,MATERIALES!A5:D395,4,FALSE)</f>
        <v>38558.179125095812</v>
      </c>
      <c r="N48" s="272">
        <f>K48*M48</f>
        <v>40486.088081350601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40486.088081350601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1251.8099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41800.488476350598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8360.0976952701203</v>
      </c>
      <c r="M85" s="862"/>
      <c r="N85" s="51"/>
    </row>
    <row r="86" spans="1:14">
      <c r="B86" s="89" t="s">
        <v>973</v>
      </c>
      <c r="C86" s="90"/>
      <c r="D86" s="90"/>
      <c r="E86" s="90"/>
      <c r="F86" s="90"/>
      <c r="G86" s="90"/>
      <c r="H86" s="90"/>
      <c r="I86" s="87"/>
      <c r="J86" s="88"/>
      <c r="K86" s="304">
        <v>0.05</v>
      </c>
      <c r="L86" s="861">
        <f>N80*K86</f>
        <v>2090.0244238175301</v>
      </c>
      <c r="M86" s="862"/>
      <c r="N86" s="51"/>
    </row>
    <row r="87" spans="1:14" ht="15.75" thickBot="1">
      <c r="B87" s="91" t="s">
        <v>974</v>
      </c>
      <c r="C87" s="92"/>
      <c r="D87" s="92"/>
      <c r="E87" s="92"/>
      <c r="F87" s="92"/>
      <c r="G87" s="92"/>
      <c r="H87" s="92"/>
      <c r="I87" s="93"/>
      <c r="J87" s="94"/>
      <c r="K87" s="305">
        <v>0.05</v>
      </c>
      <c r="L87" s="863">
        <f>N80*K87</f>
        <v>2090.0244238175301</v>
      </c>
      <c r="M87" s="864"/>
      <c r="N87" s="51"/>
    </row>
    <row r="88" spans="1:14" ht="15.75" thickBot="1">
      <c r="B88" s="827" t="s">
        <v>953</v>
      </c>
      <c r="C88" s="828"/>
      <c r="D88" s="828"/>
      <c r="E88" s="828"/>
      <c r="F88" s="828"/>
      <c r="G88" s="828"/>
      <c r="H88" s="828"/>
      <c r="I88" s="828"/>
      <c r="J88" s="828"/>
      <c r="K88" s="828"/>
      <c r="L88" s="828"/>
      <c r="M88" s="829"/>
      <c r="N88" s="52">
        <f>L85+L86+L87</f>
        <v>12540.146542905179</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54340.635019255773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6750.1831249276493</v>
      </c>
      <c r="L36" s="270"/>
      <c r="M36" s="336">
        <v>40</v>
      </c>
      <c r="N36" s="272">
        <f>K36/M36</f>
        <v>168.75457812319124</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17054.253248516139</v>
      </c>
      <c r="L37" s="335"/>
      <c r="M37" s="336">
        <v>40</v>
      </c>
      <c r="N37" s="272">
        <f t="shared" ref="N37:N43" si="0">K37/M37</f>
        <v>426.35633121290346</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16381.017647117418</v>
      </c>
      <c r="L38" s="335"/>
      <c r="M38" s="336">
        <v>40</v>
      </c>
      <c r="N38" s="272">
        <f t="shared" si="0"/>
        <v>409.52544117793548</v>
      </c>
    </row>
    <row r="39" spans="1:14">
      <c r="A39" s="113" t="s">
        <v>208</v>
      </c>
      <c r="B39" s="840" t="str">
        <f>VLOOKUP(A39,EQUIPOS!A9:D154,3,FALSE)</f>
        <v>Equipo de soldadura 400</v>
      </c>
      <c r="C39" s="841"/>
      <c r="D39" s="841"/>
      <c r="E39" s="841"/>
      <c r="F39" s="841"/>
      <c r="G39" s="841"/>
      <c r="H39" s="842"/>
      <c r="I39" s="421"/>
      <c r="J39" s="422"/>
      <c r="K39" s="269">
        <f>VLOOKUP(A39,EQUIPOS!A9:D166,4,FALSE)</f>
        <v>20294.592825341744</v>
      </c>
      <c r="L39" s="335"/>
      <c r="M39" s="336">
        <v>40</v>
      </c>
      <c r="N39" s="272">
        <f t="shared" si="0"/>
        <v>507.36482063354362</v>
      </c>
    </row>
    <row r="40" spans="1:14">
      <c r="A40" s="113" t="s">
        <v>210</v>
      </c>
      <c r="B40" s="840" t="str">
        <f>VLOOKUP(A40,EQUIPOS!A10:D154,3,FALSE)</f>
        <v>Equipo de soldadura 600</v>
      </c>
      <c r="C40" s="841"/>
      <c r="D40" s="841"/>
      <c r="E40" s="841"/>
      <c r="F40" s="841"/>
      <c r="G40" s="841"/>
      <c r="H40" s="842"/>
      <c r="I40" s="421"/>
      <c r="J40" s="422"/>
      <c r="K40" s="269">
        <f>VLOOKUP(A40,EQUIPOS!A10:D167,4,FALSE)</f>
        <v>20621.7727437785</v>
      </c>
      <c r="L40" s="335"/>
      <c r="M40" s="336">
        <v>40</v>
      </c>
      <c r="N40" s="272">
        <f t="shared" si="0"/>
        <v>515.54431859446254</v>
      </c>
    </row>
    <row r="41" spans="1:14">
      <c r="A41" s="113" t="s">
        <v>202</v>
      </c>
      <c r="B41" s="840" t="str">
        <f>VLOOKUP(A41,EQUIPOS!A11:D155,3,FALSE)</f>
        <v xml:space="preserve">Equipo de rayos X y/o ultrasonido
</v>
      </c>
      <c r="C41" s="841"/>
      <c r="D41" s="841"/>
      <c r="E41" s="841"/>
      <c r="F41" s="841"/>
      <c r="G41" s="841"/>
      <c r="H41" s="842"/>
      <c r="I41" s="421"/>
      <c r="J41" s="422"/>
      <c r="K41" s="269">
        <f>VLOOKUP(A41,EQUIPOS!A11:D168,4,FALSE)</f>
        <v>70693.932761204371</v>
      </c>
      <c r="L41" s="335"/>
      <c r="M41" s="336">
        <v>4000</v>
      </c>
      <c r="N41" s="272">
        <f t="shared" si="0"/>
        <v>17.673483190301091</v>
      </c>
    </row>
    <row r="42" spans="1:14">
      <c r="A42" s="113" t="s">
        <v>294</v>
      </c>
      <c r="B42" s="840" t="str">
        <f>VLOOKUP(A42,EQUIPOS!A12:D156,3,FALSE)</f>
        <v>Puente grúa</v>
      </c>
      <c r="C42" s="841"/>
      <c r="D42" s="841"/>
      <c r="E42" s="841"/>
      <c r="F42" s="841"/>
      <c r="G42" s="841"/>
      <c r="H42" s="842"/>
      <c r="I42" s="421"/>
      <c r="J42" s="422"/>
      <c r="K42" s="269">
        <f>VLOOKUP(A42,EQUIPOS!A12:D169,4,FALSE)</f>
        <v>837187.34610383166</v>
      </c>
      <c r="L42" s="335"/>
      <c r="M42" s="336">
        <v>40000</v>
      </c>
      <c r="N42" s="272">
        <f t="shared" si="0"/>
        <v>20.929683652595791</v>
      </c>
    </row>
    <row r="43" spans="1:14">
      <c r="A43" s="113" t="s">
        <v>334</v>
      </c>
      <c r="B43" s="840" t="str">
        <f>VLOOKUP(A43,EQUIPOS!A13:D157,3,FALSE)</f>
        <v>Taladro industrial</v>
      </c>
      <c r="C43" s="841"/>
      <c r="D43" s="841"/>
      <c r="E43" s="841"/>
      <c r="F43" s="841"/>
      <c r="G43" s="841"/>
      <c r="H43" s="842"/>
      <c r="I43" s="421"/>
      <c r="J43" s="422"/>
      <c r="K43" s="269">
        <f>VLOOKUP(A43,EQUIPOS!A13:D170,4,FALSE)</f>
        <v>4108.6247449847033</v>
      </c>
      <c r="L43" s="335"/>
      <c r="M43" s="336">
        <v>40</v>
      </c>
      <c r="N43" s="272">
        <f t="shared" si="0"/>
        <v>102.71561862461758</v>
      </c>
    </row>
    <row r="44" spans="1:14">
      <c r="B44" s="840"/>
      <c r="C44" s="841"/>
      <c r="D44" s="841"/>
      <c r="E44" s="841"/>
      <c r="F44" s="841"/>
      <c r="G44" s="841"/>
      <c r="H44" s="842"/>
      <c r="I44" s="36"/>
      <c r="J44" s="37"/>
      <c r="K44" s="269"/>
      <c r="L44" s="276"/>
      <c r="M44" s="336"/>
      <c r="N44" s="272"/>
    </row>
    <row r="45" spans="1:14">
      <c r="B45" s="320"/>
      <c r="C45" s="321"/>
      <c r="D45" s="321"/>
      <c r="E45" s="321"/>
      <c r="F45" s="323"/>
      <c r="G45" s="323"/>
      <c r="H45" s="125"/>
      <c r="I45" s="36"/>
      <c r="J45" s="37"/>
      <c r="K45" s="269"/>
      <c r="L45" s="276"/>
      <c r="M45" s="277"/>
      <c r="N45" s="273"/>
    </row>
    <row r="46" spans="1:14">
      <c r="B46" s="847" t="s">
        <v>952</v>
      </c>
      <c r="C46" s="848"/>
      <c r="D46" s="848"/>
      <c r="E46" s="38"/>
      <c r="F46" s="39"/>
      <c r="G46" s="39"/>
      <c r="H46" s="40"/>
      <c r="I46" s="36"/>
      <c r="J46" s="37"/>
      <c r="K46" s="279"/>
      <c r="L46" s="276"/>
      <c r="M46" s="401">
        <v>0.1</v>
      </c>
      <c r="N46" s="344">
        <f>N83*M46</f>
        <v>209.53877274730041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SUM(N36:N46)</f>
        <v>2378.403047956851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61" t="s">
        <v>460</v>
      </c>
      <c r="B53" s="43" t="str">
        <f>VLOOKUP(A53,MATERIALES!A5:D372,3,FALSE)</f>
        <v>Fundente</v>
      </c>
      <c r="C53" s="281"/>
      <c r="D53" s="281"/>
      <c r="E53" s="281"/>
      <c r="F53" s="281"/>
      <c r="G53" s="281"/>
      <c r="H53" s="281"/>
      <c r="I53" s="281"/>
      <c r="J53" s="311" t="str">
        <f>VLOOKUP(A53,MATERIALES!A7:D644,2,FALSE)</f>
        <v>kg</v>
      </c>
      <c r="K53" s="282">
        <v>5.0000000000000001E-3</v>
      </c>
      <c r="L53" s="267"/>
      <c r="M53" s="402">
        <f>VLOOKUP(A53,MATERIALES!A5:D395,4,FALSE)</f>
        <v>38655.545438156609</v>
      </c>
      <c r="N53" s="272">
        <f t="shared" ref="N53:N58" si="1">K53*M53</f>
        <v>193.27772719078305</v>
      </c>
    </row>
    <row r="54" spans="1:14">
      <c r="A54" s="161" t="s">
        <v>462</v>
      </c>
      <c r="B54" s="43" t="str">
        <f>VLOOKUP(A54,MATERIALES!A6:D372,3,FALSE)</f>
        <v>Gas propano</v>
      </c>
      <c r="C54" s="425"/>
      <c r="D54" s="425"/>
      <c r="E54" s="425"/>
      <c r="F54" s="425"/>
      <c r="G54" s="425"/>
      <c r="H54" s="425"/>
      <c r="I54" s="425"/>
      <c r="J54" s="312" t="str">
        <f>VLOOKUP(A54,MATERIALES!A8:D645,2,FALSE)</f>
        <v>kg</v>
      </c>
      <c r="K54" s="397">
        <v>5.0000000000000001E-3</v>
      </c>
      <c r="L54" s="421"/>
      <c r="M54" s="402">
        <f>VLOOKUP(A54,MATERIALES!A6:D396,4,FALSE)</f>
        <v>2418.5551425818453</v>
      </c>
      <c r="N54" s="272">
        <f t="shared" si="1"/>
        <v>12.092775712909226</v>
      </c>
    </row>
    <row r="55" spans="1:14">
      <c r="A55" s="161" t="s">
        <v>591</v>
      </c>
      <c r="B55" s="43" t="str">
        <f>VLOOKUP(A55,MATERIALES!A6:D372,3,FALSE)</f>
        <v>Oxigeno industrial</v>
      </c>
      <c r="C55" s="425"/>
      <c r="D55" s="425"/>
      <c r="E55" s="425"/>
      <c r="F55" s="425"/>
      <c r="G55" s="425"/>
      <c r="H55" s="425"/>
      <c r="I55" s="425"/>
      <c r="J55" s="312" t="str">
        <f>VLOOKUP(A55,MATERIALES!A9:D646,2,FALSE)</f>
        <v>kg</v>
      </c>
      <c r="K55" s="397">
        <v>5.0000000000000001E-3</v>
      </c>
      <c r="L55" s="421"/>
      <c r="M55" s="402">
        <f>VLOOKUP(A55,MATERIALES!A6:D397,4,FALSE)</f>
        <v>11259.798571317129</v>
      </c>
      <c r="N55" s="272">
        <f t="shared" si="1"/>
        <v>56.298992856585649</v>
      </c>
    </row>
    <row r="56" spans="1:14">
      <c r="A56" s="161" t="s">
        <v>662</v>
      </c>
      <c r="B56" s="43" t="str">
        <f>VLOOKUP(A56,MATERIALES!A6:D372,3,FALSE)</f>
        <v>Soldadura 7018</v>
      </c>
      <c r="C56" s="425"/>
      <c r="D56" s="425"/>
      <c r="E56" s="425"/>
      <c r="F56" s="425"/>
      <c r="G56" s="425"/>
      <c r="H56" s="425"/>
      <c r="I56" s="425"/>
      <c r="J56" s="312" t="str">
        <f>VLOOKUP(A56,MATERIALES!A10:D647,2,FALSE)</f>
        <v>kg</v>
      </c>
      <c r="K56" s="397">
        <v>0.01</v>
      </c>
      <c r="L56" s="421"/>
      <c r="M56" s="402">
        <f>VLOOKUP(A56,MATERIALES!A6:D398,4,FALSE)</f>
        <v>6859.9018589594152</v>
      </c>
      <c r="N56" s="272">
        <f t="shared" si="1"/>
        <v>68.599018589594152</v>
      </c>
    </row>
    <row r="57" spans="1:14">
      <c r="A57" s="161" t="s">
        <v>665</v>
      </c>
      <c r="B57" s="43" t="str">
        <f>VLOOKUP(A57,MATERIALES!A7:D372,3,FALSE)</f>
        <v>Soldadura L-70</v>
      </c>
      <c r="C57" s="425"/>
      <c r="D57" s="425"/>
      <c r="E57" s="425"/>
      <c r="F57" s="425"/>
      <c r="G57" s="425"/>
      <c r="H57" s="425"/>
      <c r="I57" s="425"/>
      <c r="J57" s="312" t="str">
        <f>VLOOKUP(A57,MATERIALES!A11:D648,2,FALSE)</f>
        <v>kg</v>
      </c>
      <c r="K57" s="397">
        <v>0.01</v>
      </c>
      <c r="L57" s="421"/>
      <c r="M57" s="402">
        <f>VLOOKUP(A57,MATERIALES!A7:D399,4,FALSE)</f>
        <v>20539.815443731564</v>
      </c>
      <c r="N57" s="272">
        <f t="shared" si="1"/>
        <v>205.39815443731564</v>
      </c>
    </row>
    <row r="58" spans="1:14">
      <c r="A58" s="161" t="s">
        <v>742</v>
      </c>
      <c r="B58" s="43" t="str">
        <f>VLOOKUP(A58,MATERIALES!A1:D372,3,FALSE)</f>
        <v>Acero A-36 para estructura metálica</v>
      </c>
      <c r="C58" s="425"/>
      <c r="D58" s="425"/>
      <c r="E58" s="425"/>
      <c r="F58" s="425"/>
      <c r="G58" s="425"/>
      <c r="H58" s="425"/>
      <c r="I58" s="425"/>
      <c r="J58" s="312" t="str">
        <f>VLOOKUP(A58,MATERIALES!A1:D649,2,FALSE)</f>
        <v>kg</v>
      </c>
      <c r="K58" s="397">
        <v>1</v>
      </c>
      <c r="L58" s="421"/>
      <c r="M58" s="402">
        <f>VLOOKUP(A58,MATERIALES!A1:D400,4,FALSE)</f>
        <v>3191.9431165847218</v>
      </c>
      <c r="N58" s="272">
        <f t="shared" si="1"/>
        <v>3191.9431165847218</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7" t="s">
        <v>953</v>
      </c>
      <c r="C61" s="828"/>
      <c r="D61" s="828"/>
      <c r="E61" s="828"/>
      <c r="F61" s="828"/>
      <c r="G61" s="828"/>
      <c r="H61" s="828"/>
      <c r="I61" s="828"/>
      <c r="J61" s="828"/>
      <c r="K61" s="828"/>
      <c r="L61" s="828"/>
      <c r="M61" s="829"/>
      <c r="N61" s="394">
        <f>SUM(N53:N60)</f>
        <v>3727.6097853719093</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B66" s="46"/>
      <c r="C66" s="317"/>
      <c r="D66" s="317"/>
      <c r="E66" s="317"/>
      <c r="F66" s="317"/>
      <c r="G66" s="31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311"/>
      <c r="I68" s="279"/>
      <c r="J68" s="286"/>
      <c r="K68" s="279"/>
      <c r="L68" s="831"/>
      <c r="M68" s="832"/>
      <c r="N68" s="287"/>
    </row>
    <row r="69" spans="1:15">
      <c r="B69" s="46"/>
      <c r="C69" s="47"/>
      <c r="D69" s="47"/>
      <c r="E69" s="47"/>
      <c r="F69" s="47"/>
      <c r="G69" s="47"/>
      <c r="H69" s="311"/>
      <c r="I69" s="279"/>
      <c r="J69" s="286"/>
      <c r="K69" s="279"/>
      <c r="L69" s="831"/>
      <c r="M69" s="832"/>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4"/>
      <c r="C82" s="815" t="e">
        <f>VLOOKUP(B82,'MANO DE OBRA'!B12:E73,3,FALSE)</f>
        <v>#N/A</v>
      </c>
      <c r="D82" s="815" t="e">
        <f>VLOOKUP(C82,'MANO DE OBRA'!C12:F73,3,FALSE)</f>
        <v>#N/A</v>
      </c>
      <c r="E82" s="815" t="e">
        <f>VLOOKUP(D82,'MANO DE OBRA'!D12:G73,3,FALSE)</f>
        <v>#N/A</v>
      </c>
      <c r="F82" s="815" t="e">
        <f>VLOOKUP(E82,'MANO DE OBRA'!E12:H73,3,FALSE)</f>
        <v>#N/A</v>
      </c>
      <c r="G82" s="815" t="e">
        <f>VLOOKUP(F82,'MANO DE OBRA'!F12:I73,3,FALSE)</f>
        <v>#N/A</v>
      </c>
      <c r="H82" s="815" t="e">
        <f>VLOOKUP(G82,'MANO DE OBRA'!G12:J73,3,FALSE)</f>
        <v>#N/A</v>
      </c>
      <c r="I82" s="470"/>
      <c r="J82" s="471"/>
      <c r="K82" s="474"/>
      <c r="L82" s="475"/>
      <c r="M82" s="476"/>
      <c r="N82" s="440"/>
    </row>
    <row r="83" spans="1:14" ht="15.75" thickBot="1">
      <c r="B83" s="833" t="s">
        <v>953</v>
      </c>
      <c r="C83" s="834"/>
      <c r="D83" s="834"/>
      <c r="E83" s="834"/>
      <c r="F83" s="834"/>
      <c r="G83" s="834"/>
      <c r="H83" s="834"/>
      <c r="I83" s="834"/>
      <c r="J83" s="834"/>
      <c r="K83" s="834"/>
      <c r="L83" s="834"/>
      <c r="M83" s="835"/>
      <c r="N83" s="460">
        <f>SUM(N77:N82)</f>
        <v>2095.3877274730039</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8201.4005608017651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1640.2801121603532</v>
      </c>
      <c r="M90" s="862"/>
      <c r="N90" s="51"/>
    </row>
    <row r="91" spans="1:14">
      <c r="B91" s="89" t="s">
        <v>973</v>
      </c>
      <c r="C91" s="90"/>
      <c r="D91" s="90"/>
      <c r="E91" s="90"/>
      <c r="F91" s="90"/>
      <c r="G91" s="90"/>
      <c r="H91" s="90"/>
      <c r="I91" s="87"/>
      <c r="J91" s="88"/>
      <c r="K91" s="304">
        <v>0.05</v>
      </c>
      <c r="L91" s="861">
        <f>N85*K91</f>
        <v>410.07002804008829</v>
      </c>
      <c r="M91" s="862"/>
      <c r="N91" s="51"/>
    </row>
    <row r="92" spans="1:14" ht="15.75" thickBot="1">
      <c r="B92" s="91" t="s">
        <v>974</v>
      </c>
      <c r="C92" s="92"/>
      <c r="D92" s="92"/>
      <c r="E92" s="92"/>
      <c r="F92" s="92"/>
      <c r="G92" s="92"/>
      <c r="H92" s="92"/>
      <c r="I92" s="93"/>
      <c r="J92" s="94"/>
      <c r="K92" s="305">
        <v>0.05</v>
      </c>
      <c r="L92" s="863">
        <f>N85*K92</f>
        <v>410.07002804008829</v>
      </c>
      <c r="M92" s="864"/>
      <c r="N92" s="51"/>
    </row>
    <row r="93" spans="1:14" ht="15.75" thickBot="1">
      <c r="B93" s="827" t="s">
        <v>953</v>
      </c>
      <c r="C93" s="828"/>
      <c r="D93" s="828"/>
      <c r="E93" s="828"/>
      <c r="F93" s="828"/>
      <c r="G93" s="828"/>
      <c r="H93" s="828"/>
      <c r="I93" s="828"/>
      <c r="J93" s="828"/>
      <c r="K93" s="828"/>
      <c r="L93" s="828"/>
      <c r="M93" s="829"/>
      <c r="N93" s="52">
        <f>L90+L91+L92</f>
        <v>2460.4201682405296</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10661.820729042294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6750.1831249276493</v>
      </c>
      <c r="L36" s="270"/>
      <c r="M36" s="336">
        <v>40</v>
      </c>
      <c r="N36" s="272">
        <f t="shared" ref="N36:N41" si="0">K36/M36</f>
        <v>168.75457812319124</v>
      </c>
    </row>
    <row r="37" spans="1:14">
      <c r="A37" s="113" t="s">
        <v>334</v>
      </c>
      <c r="B37" s="840" t="str">
        <f>VLOOKUP(A37,EQUIPOS!A7:D154,3,FALSE)</f>
        <v>Taladro industrial</v>
      </c>
      <c r="C37" s="841"/>
      <c r="D37" s="841"/>
      <c r="E37" s="841"/>
      <c r="F37" s="841"/>
      <c r="G37" s="841"/>
      <c r="H37" s="842"/>
      <c r="I37" s="421"/>
      <c r="J37" s="422"/>
      <c r="K37" s="269">
        <f>VLOOKUP(A37,EQUIPOS!A7:D164,4,FALSE)</f>
        <v>4108.6247449847033</v>
      </c>
      <c r="L37" s="335"/>
      <c r="M37" s="336">
        <v>40</v>
      </c>
      <c r="N37" s="272">
        <f t="shared" si="0"/>
        <v>102.71561862461758</v>
      </c>
    </row>
    <row r="38" spans="1:14">
      <c r="A38" s="113" t="s">
        <v>195</v>
      </c>
      <c r="B38" s="840" t="str">
        <f>VLOOKUP(A38,EQUIPOS!A8:D154,3,FALSE)</f>
        <v xml:space="preserve">Equipo de oxicorte, Capacidad de corte: hasta 6´´ (152mm) </v>
      </c>
      <c r="C38" s="841"/>
      <c r="D38" s="841"/>
      <c r="E38" s="841"/>
      <c r="F38" s="841"/>
      <c r="G38" s="841"/>
      <c r="H38" s="842"/>
      <c r="I38" s="421"/>
      <c r="J38" s="422"/>
      <c r="K38" s="269">
        <f>VLOOKUP(A38,EQUIPOS!A8:D165,4,FALSE)</f>
        <v>17054.253248516139</v>
      </c>
      <c r="L38" s="335"/>
      <c r="M38" s="336">
        <v>40</v>
      </c>
      <c r="N38" s="272">
        <f t="shared" si="0"/>
        <v>426.35633121290346</v>
      </c>
    </row>
    <row r="39" spans="1:14">
      <c r="A39" s="113" t="s">
        <v>204</v>
      </c>
      <c r="B39" s="840" t="str">
        <f>VLOOKUP(A39,EQUIPOS!A9:D154,3,FALSE)</f>
        <v xml:space="preserve">Equipo de soldadura 250 AMP
</v>
      </c>
      <c r="C39" s="841"/>
      <c r="D39" s="841"/>
      <c r="E39" s="841"/>
      <c r="F39" s="841"/>
      <c r="G39" s="841"/>
      <c r="H39" s="842"/>
      <c r="I39" s="421"/>
      <c r="J39" s="422"/>
      <c r="K39" s="269">
        <f>VLOOKUP(A39,EQUIPOS!A9:D166,4,FALSE)</f>
        <v>16381.017647117418</v>
      </c>
      <c r="L39" s="335"/>
      <c r="M39" s="336">
        <v>40</v>
      </c>
      <c r="N39" s="272">
        <f t="shared" si="0"/>
        <v>409.52544117793548</v>
      </c>
    </row>
    <row r="40" spans="1:14">
      <c r="A40" s="113" t="s">
        <v>208</v>
      </c>
      <c r="B40" s="840" t="str">
        <f>VLOOKUP(A40,EQUIPOS!A10:D154,3,FALSE)</f>
        <v>Equipo de soldadura 400</v>
      </c>
      <c r="C40" s="841"/>
      <c r="D40" s="841"/>
      <c r="E40" s="841"/>
      <c r="F40" s="841"/>
      <c r="G40" s="841"/>
      <c r="H40" s="842"/>
      <c r="I40" s="421"/>
      <c r="J40" s="422"/>
      <c r="K40" s="269">
        <f>VLOOKUP(A40,EQUIPOS!A10:D167,4,FALSE)</f>
        <v>20294.592825341744</v>
      </c>
      <c r="L40" s="335"/>
      <c r="M40" s="336">
        <v>40</v>
      </c>
      <c r="N40" s="272">
        <f t="shared" si="0"/>
        <v>507.36482063354362</v>
      </c>
    </row>
    <row r="41" spans="1:14">
      <c r="A41" s="113" t="s">
        <v>210</v>
      </c>
      <c r="B41" s="840" t="str">
        <f>VLOOKUP(A41,EQUIPOS!A11:D155,3,FALSE)</f>
        <v>Equipo de soldadura 600</v>
      </c>
      <c r="C41" s="841"/>
      <c r="D41" s="841"/>
      <c r="E41" s="841"/>
      <c r="F41" s="841"/>
      <c r="G41" s="841"/>
      <c r="H41" s="842"/>
      <c r="I41" s="421"/>
      <c r="J41" s="422"/>
      <c r="K41" s="269">
        <f>VLOOKUP(A41,EQUIPOS!A11:D168,4,FALSE)</f>
        <v>20621.7727437785</v>
      </c>
      <c r="L41" s="335"/>
      <c r="M41" s="336">
        <v>40</v>
      </c>
      <c r="N41" s="272">
        <f t="shared" si="0"/>
        <v>515.54431859446254</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104.76938637365021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2235.0304947403042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VLOOKUP(A51,MATERIALES!A5:D372,3,FALSE)</f>
        <v>Fundente</v>
      </c>
      <c r="C51" s="281"/>
      <c r="D51" s="281"/>
      <c r="E51" s="281"/>
      <c r="F51" s="281"/>
      <c r="G51" s="281"/>
      <c r="H51" s="281"/>
      <c r="I51" s="281"/>
      <c r="J51" s="311" t="str">
        <f>VLOOKUP(A51,MATERIALES!A6:D642,2,FALSE)</f>
        <v>kg</v>
      </c>
      <c r="K51" s="282">
        <v>5.0000000000000001E-3</v>
      </c>
      <c r="L51" s="267"/>
      <c r="M51" s="402">
        <f>VLOOKUP(A51,MATERIALES!A5:D395,4,FALSE)</f>
        <v>38655.545438156609</v>
      </c>
      <c r="N51" s="272">
        <f t="shared" ref="N51:N56" si="1">K51*M51</f>
        <v>193.27772719078305</v>
      </c>
    </row>
    <row r="52" spans="1:14">
      <c r="A52" s="163" t="s">
        <v>462</v>
      </c>
      <c r="B52" s="43" t="str">
        <f>VLOOKUP(A52,MATERIALES!A6:D372,3,FALSE)</f>
        <v>Gas propano</v>
      </c>
      <c r="C52" s="425"/>
      <c r="D52" s="425"/>
      <c r="E52" s="425"/>
      <c r="F52" s="425"/>
      <c r="G52" s="425"/>
      <c r="H52" s="425"/>
      <c r="I52" s="425"/>
      <c r="J52" s="312" t="str">
        <f>VLOOKUP(A52,MATERIALES!A6:D643,2,FALSE)</f>
        <v>kg</v>
      </c>
      <c r="K52" s="397">
        <v>5.0000000000000001E-3</v>
      </c>
      <c r="L52" s="421"/>
      <c r="M52" s="402">
        <f>VLOOKUP(A52,MATERIALES!A6:D396,4,FALSE)</f>
        <v>2418.5551425818453</v>
      </c>
      <c r="N52" s="272">
        <f t="shared" si="1"/>
        <v>12.092775712909226</v>
      </c>
    </row>
    <row r="53" spans="1:14">
      <c r="A53" s="163" t="s">
        <v>591</v>
      </c>
      <c r="B53" s="43" t="str">
        <f>VLOOKUP(A53,MATERIALES!A6:D372,3,FALSE)</f>
        <v>Oxigeno industrial</v>
      </c>
      <c r="C53" s="425"/>
      <c r="D53" s="425"/>
      <c r="E53" s="425"/>
      <c r="F53" s="425"/>
      <c r="G53" s="425"/>
      <c r="H53" s="425"/>
      <c r="I53" s="425"/>
      <c r="J53" s="312" t="str">
        <f>VLOOKUP(A53,MATERIALES!A7:D644,2,FALSE)</f>
        <v>kg</v>
      </c>
      <c r="K53" s="397">
        <v>5.0000000000000001E-3</v>
      </c>
      <c r="L53" s="421"/>
      <c r="M53" s="402">
        <f>VLOOKUP(A53,MATERIALES!A6:D397,4,FALSE)</f>
        <v>11259.798571317129</v>
      </c>
      <c r="N53" s="272">
        <f t="shared" si="1"/>
        <v>56.298992856585649</v>
      </c>
    </row>
    <row r="54" spans="1:14">
      <c r="A54" s="163" t="s">
        <v>662</v>
      </c>
      <c r="B54" s="43" t="str">
        <f>VLOOKUP(A54,MATERIALES!A6:D372,3,FALSE)</f>
        <v>Soldadura 7018</v>
      </c>
      <c r="C54" s="425"/>
      <c r="D54" s="425"/>
      <c r="E54" s="425"/>
      <c r="F54" s="425"/>
      <c r="G54" s="425"/>
      <c r="H54" s="425"/>
      <c r="I54" s="425"/>
      <c r="J54" s="312" t="str">
        <f>VLOOKUP(A54,MATERIALES!A8:D645,2,FALSE)</f>
        <v>kg</v>
      </c>
      <c r="K54" s="397">
        <v>0.01</v>
      </c>
      <c r="L54" s="421"/>
      <c r="M54" s="402">
        <f>VLOOKUP(A54,MATERIALES!A6:D398,4,FALSE)</f>
        <v>6859.9018589594152</v>
      </c>
      <c r="N54" s="272">
        <f t="shared" si="1"/>
        <v>68.599018589594152</v>
      </c>
    </row>
    <row r="55" spans="1:14">
      <c r="A55" s="163" t="s">
        <v>665</v>
      </c>
      <c r="B55" s="43" t="str">
        <f>VLOOKUP(A55,MATERIALES!A7:D372,3,FALSE)</f>
        <v>Soldadura L-70</v>
      </c>
      <c r="C55" s="425"/>
      <c r="D55" s="425"/>
      <c r="E55" s="425"/>
      <c r="F55" s="425"/>
      <c r="G55" s="425"/>
      <c r="H55" s="425"/>
      <c r="I55" s="425"/>
      <c r="J55" s="312" t="str">
        <f>VLOOKUP(A55,MATERIALES!A9:D646,2,FALSE)</f>
        <v>kg</v>
      </c>
      <c r="K55" s="397">
        <v>0.01</v>
      </c>
      <c r="L55" s="421"/>
      <c r="M55" s="402">
        <f>VLOOKUP(A55,MATERIALES!A7:D399,4,FALSE)</f>
        <v>20539.815443731564</v>
      </c>
      <c r="N55" s="272">
        <f t="shared" si="1"/>
        <v>205.39815443731564</v>
      </c>
    </row>
    <row r="56" spans="1:14">
      <c r="A56" s="163" t="s">
        <v>742</v>
      </c>
      <c r="B56" s="43" t="str">
        <f>VLOOKUP(A56,MATERIALES!A1:D372,3,FALSE)</f>
        <v>Acero A-36 para estructura metálica</v>
      </c>
      <c r="C56" s="425"/>
      <c r="D56" s="425"/>
      <c r="E56" s="425"/>
      <c r="F56" s="425"/>
      <c r="G56" s="425"/>
      <c r="H56" s="425"/>
      <c r="I56" s="425"/>
      <c r="J56" s="312" t="str">
        <f>VLOOKUP(A56,MATERIALES!A1:D647,2,FALSE)</f>
        <v>kg</v>
      </c>
      <c r="K56" s="397">
        <v>1</v>
      </c>
      <c r="L56" s="421"/>
      <c r="M56" s="402">
        <f>VLOOKUP(A56,MATERIALES!A1:D400,4,FALSE)</f>
        <v>3191.9431165847218</v>
      </c>
      <c r="N56" s="272">
        <f t="shared" si="1"/>
        <v>3191.9431165847218</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SUM(N51:N58)</f>
        <v>3727.6097853719093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4"/>
      <c r="C80" s="815"/>
      <c r="D80" s="815"/>
      <c r="E80" s="815"/>
      <c r="F80" s="815"/>
      <c r="G80" s="815"/>
      <c r="H80" s="815"/>
      <c r="I80" s="470"/>
      <c r="J80" s="471"/>
      <c r="K80" s="472"/>
      <c r="L80" s="475"/>
      <c r="M80" s="476"/>
      <c r="N80" s="440"/>
    </row>
    <row r="81" spans="1:14" ht="15.75" thickBot="1">
      <c r="B81" s="833" t="s">
        <v>953</v>
      </c>
      <c r="C81" s="834"/>
      <c r="D81" s="834"/>
      <c r="E81" s="834"/>
      <c r="F81" s="834"/>
      <c r="G81" s="834"/>
      <c r="H81" s="834"/>
      <c r="I81" s="834"/>
      <c r="J81" s="834"/>
      <c r="K81" s="834"/>
      <c r="L81" s="834"/>
      <c r="M81" s="835"/>
      <c r="N81" s="301">
        <f>SUM(N75:N80)</f>
        <v>2095.3877274730039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8058.028007585217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1611.6056015170434</v>
      </c>
      <c r="M88" s="862"/>
      <c r="N88" s="51"/>
    </row>
    <row r="89" spans="1:14">
      <c r="B89" s="89" t="s">
        <v>973</v>
      </c>
      <c r="C89" s="90"/>
      <c r="D89" s="90"/>
      <c r="E89" s="90"/>
      <c r="F89" s="90"/>
      <c r="G89" s="90"/>
      <c r="H89" s="90"/>
      <c r="I89" s="87"/>
      <c r="J89" s="88"/>
      <c r="K89" s="304">
        <v>0.05</v>
      </c>
      <c r="L89" s="861">
        <f>N83*K89</f>
        <v>402.90140037926085</v>
      </c>
      <c r="M89" s="862"/>
      <c r="N89" s="51"/>
    </row>
    <row r="90" spans="1:14" ht="15.75" thickBot="1">
      <c r="B90" s="91" t="s">
        <v>974</v>
      </c>
      <c r="C90" s="92"/>
      <c r="D90" s="92"/>
      <c r="E90" s="92"/>
      <c r="F90" s="92"/>
      <c r="G90" s="92"/>
      <c r="H90" s="92"/>
      <c r="I90" s="93"/>
      <c r="J90" s="94"/>
      <c r="K90" s="305">
        <v>0.05</v>
      </c>
      <c r="L90" s="863">
        <f>N83*K90</f>
        <v>402.90140037926085</v>
      </c>
      <c r="M90" s="864"/>
      <c r="N90" s="51"/>
    </row>
    <row r="91" spans="1:14" ht="15.75" thickBot="1">
      <c r="B91" s="827" t="s">
        <v>953</v>
      </c>
      <c r="C91" s="828"/>
      <c r="D91" s="828"/>
      <c r="E91" s="828"/>
      <c r="F91" s="828"/>
      <c r="G91" s="828"/>
      <c r="H91" s="828"/>
      <c r="I91" s="828"/>
      <c r="J91" s="828"/>
      <c r="K91" s="828"/>
      <c r="L91" s="828"/>
      <c r="M91" s="829"/>
      <c r="N91" s="52">
        <f>L88+L89+L90</f>
        <v>2417.4084022755651</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10475.436409860782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31">
        <f>VLOOKUP(A61,TRANSPORTE!A3:D117,4,FALSE)</f>
        <v>0.42383751180486418</v>
      </c>
      <c r="M61" s="832"/>
      <c r="N61" s="287">
        <f>K61*L61</f>
        <v>0.42383751180486418</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0.42383751180486418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0.42383751180486418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8.4767502360972843E-2</v>
      </c>
      <c r="M85" s="862"/>
      <c r="N85" s="51"/>
    </row>
    <row r="86" spans="1:14">
      <c r="B86" s="89" t="s">
        <v>973</v>
      </c>
      <c r="C86" s="90"/>
      <c r="D86" s="90"/>
      <c r="E86" s="90"/>
      <c r="F86" s="90"/>
      <c r="G86" s="90"/>
      <c r="H86" s="90"/>
      <c r="I86" s="87"/>
      <c r="J86" s="88"/>
      <c r="K86" s="304">
        <v>0.05</v>
      </c>
      <c r="L86" s="861">
        <f>N80*K86</f>
        <v>2.1191875590243211E-2</v>
      </c>
      <c r="M86" s="862"/>
      <c r="N86" s="51"/>
    </row>
    <row r="87" spans="1:14" ht="15.75" thickBot="1">
      <c r="B87" s="91" t="s">
        <v>974</v>
      </c>
      <c r="C87" s="92"/>
      <c r="D87" s="92"/>
      <c r="E87" s="92"/>
      <c r="F87" s="92"/>
      <c r="G87" s="92"/>
      <c r="H87" s="92"/>
      <c r="I87" s="93"/>
      <c r="J87" s="94"/>
      <c r="K87" s="305">
        <v>0.05</v>
      </c>
      <c r="L87" s="863">
        <f>N80*K87</f>
        <v>2.1191875590243211E-2</v>
      </c>
      <c r="M87" s="864"/>
      <c r="N87" s="51"/>
    </row>
    <row r="88" spans="1:14" ht="15.75" thickBot="1">
      <c r="B88" s="827" t="s">
        <v>953</v>
      </c>
      <c r="C88" s="828"/>
      <c r="D88" s="828"/>
      <c r="E88" s="828"/>
      <c r="F88" s="828"/>
      <c r="G88" s="828"/>
      <c r="H88" s="828"/>
      <c r="I88" s="828"/>
      <c r="J88" s="828"/>
      <c r="K88" s="828"/>
      <c r="L88" s="828"/>
      <c r="M88" s="829"/>
      <c r="N88" s="52">
        <f>L85+L86+L87</f>
        <v>0.12715125354145926</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52">
        <f>N80+N88</f>
        <v>0.55098876534632346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6750.1831249276493</v>
      </c>
      <c r="L36" s="270"/>
      <c r="M36" s="336">
        <v>40</v>
      </c>
      <c r="N36" s="272">
        <f t="shared" ref="N36:N41" si="0">K36/M36</f>
        <v>168.75457812319124</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17054.253248516139</v>
      </c>
      <c r="L37" s="335"/>
      <c r="M37" s="336">
        <v>400</v>
      </c>
      <c r="N37" s="272">
        <f t="shared" si="0"/>
        <v>42.635633121290347</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16381.017647117418</v>
      </c>
      <c r="L38" s="335"/>
      <c r="M38" s="336">
        <v>400</v>
      </c>
      <c r="N38" s="272">
        <f t="shared" si="0"/>
        <v>40.952544117793543</v>
      </c>
    </row>
    <row r="39" spans="1:14">
      <c r="A39" s="113" t="s">
        <v>208</v>
      </c>
      <c r="B39" s="840" t="str">
        <f>VLOOKUP(A39,EQUIPOS!A9:D154,3,FALSE)</f>
        <v>Equipo de soldadura 400</v>
      </c>
      <c r="C39" s="841"/>
      <c r="D39" s="841"/>
      <c r="E39" s="841"/>
      <c r="F39" s="841"/>
      <c r="G39" s="841"/>
      <c r="H39" s="842"/>
      <c r="I39" s="421"/>
      <c r="J39" s="422"/>
      <c r="K39" s="269">
        <f>VLOOKUP(A39,EQUIPOS!A9:D166,4,FALSE)</f>
        <v>20294.592825341744</v>
      </c>
      <c r="L39" s="335"/>
      <c r="M39" s="336">
        <v>400</v>
      </c>
      <c r="N39" s="272">
        <f t="shared" si="0"/>
        <v>50.736482063354359</v>
      </c>
    </row>
    <row r="40" spans="1:14">
      <c r="A40" s="113" t="s">
        <v>210</v>
      </c>
      <c r="B40" s="840" t="str">
        <f>VLOOKUP(A40,EQUIPOS!A10:D154,3,FALSE)</f>
        <v>Equipo de soldadura 600</v>
      </c>
      <c r="C40" s="841"/>
      <c r="D40" s="841"/>
      <c r="E40" s="841"/>
      <c r="F40" s="841"/>
      <c r="G40" s="841"/>
      <c r="H40" s="842"/>
      <c r="I40" s="421"/>
      <c r="J40" s="422"/>
      <c r="K40" s="269">
        <f>VLOOKUP(A40,EQUIPOS!A10:D167,4,FALSE)</f>
        <v>20621.7727437785</v>
      </c>
      <c r="L40" s="335"/>
      <c r="M40" s="336">
        <v>400</v>
      </c>
      <c r="N40" s="272">
        <f t="shared" si="0"/>
        <v>51.554431859446247</v>
      </c>
    </row>
    <row r="41" spans="1:14">
      <c r="A41" s="113" t="s">
        <v>243</v>
      </c>
      <c r="B41" s="840" t="str">
        <f>VLOOKUP(A41,EQUIPOS!A11:D155,3,FALSE)</f>
        <v>Grúa 10 ton</v>
      </c>
      <c r="C41" s="841"/>
      <c r="D41" s="841"/>
      <c r="E41" s="841"/>
      <c r="F41" s="841"/>
      <c r="G41" s="841"/>
      <c r="H41" s="842"/>
      <c r="I41" s="421"/>
      <c r="J41" s="422"/>
      <c r="K41" s="269">
        <f>VLOOKUP(A41,EQUIPOS!A11:D168,4,FALSE)</f>
        <v>173417.94061449979</v>
      </c>
      <c r="L41" s="335"/>
      <c r="M41" s="336">
        <v>400</v>
      </c>
      <c r="N41" s="272">
        <f t="shared" si="0"/>
        <v>433.5448515362495</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104.76938637365021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892.94790719497541</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VLOOKUP(A51,MATERIALES!A5:D372,3,FALSE)</f>
        <v>Fundente</v>
      </c>
      <c r="C51" s="281"/>
      <c r="D51" s="281"/>
      <c r="E51" s="281"/>
      <c r="F51" s="281"/>
      <c r="G51" s="281"/>
      <c r="H51" s="281"/>
      <c r="I51" s="281"/>
      <c r="J51" s="311" t="str">
        <f>VLOOKUP(A51,MATERIALES!A6:D642,2,FALSE)</f>
        <v>kg</v>
      </c>
      <c r="K51" s="282">
        <v>5.0000000000000001E-3</v>
      </c>
      <c r="L51" s="267"/>
      <c r="M51" s="402">
        <f>VLOOKUP(A51,MATERIALES!A5:D395,4,FALSE)</f>
        <v>38655.545438156609</v>
      </c>
      <c r="N51" s="272">
        <f>K51*M51</f>
        <v>193.27772719078305</v>
      </c>
    </row>
    <row r="52" spans="1:14">
      <c r="A52" s="163" t="s">
        <v>462</v>
      </c>
      <c r="B52" s="43" t="str">
        <f>VLOOKUP(A52,MATERIALES!A6:D372,3,FALSE)</f>
        <v>Gas propano</v>
      </c>
      <c r="C52" s="425"/>
      <c r="D52" s="425"/>
      <c r="E52" s="425"/>
      <c r="F52" s="425"/>
      <c r="G52" s="425"/>
      <c r="H52" s="425"/>
      <c r="I52" s="425"/>
      <c r="J52" s="312" t="str">
        <f>VLOOKUP(A52,MATERIALES!A6:D643,2,FALSE)</f>
        <v>kg</v>
      </c>
      <c r="K52" s="397">
        <v>5.0000000000000001E-3</v>
      </c>
      <c r="L52" s="421"/>
      <c r="M52" s="402">
        <f>VLOOKUP(A52,MATERIALES!A6:D396,4,FALSE)</f>
        <v>2418.5551425818453</v>
      </c>
      <c r="N52" s="272">
        <f t="shared" ref="N52:N58" si="1">K52*M52</f>
        <v>12.092775712909226</v>
      </c>
    </row>
    <row r="53" spans="1:14">
      <c r="A53" s="163" t="s">
        <v>591</v>
      </c>
      <c r="B53" s="43" t="str">
        <f>VLOOKUP(A53,MATERIALES!A6:D372,3,FALSE)</f>
        <v>Oxigeno industrial</v>
      </c>
      <c r="C53" s="425"/>
      <c r="D53" s="425"/>
      <c r="E53" s="425"/>
      <c r="F53" s="425"/>
      <c r="G53" s="425"/>
      <c r="H53" s="425"/>
      <c r="I53" s="425"/>
      <c r="J53" s="312" t="str">
        <f>VLOOKUP(A53,MATERIALES!A7:D644,2,FALSE)</f>
        <v>kg</v>
      </c>
      <c r="K53" s="397">
        <v>5.0000000000000001E-3</v>
      </c>
      <c r="L53" s="421"/>
      <c r="M53" s="402">
        <f>VLOOKUP(A53,MATERIALES!A6:D397,4,FALSE)</f>
        <v>11259.798571317129</v>
      </c>
      <c r="N53" s="272">
        <f t="shared" si="1"/>
        <v>56.298992856585649</v>
      </c>
    </row>
    <row r="54" spans="1:14">
      <c r="A54" s="163" t="s">
        <v>662</v>
      </c>
      <c r="B54" s="43" t="str">
        <f>VLOOKUP(A54,MATERIALES!A6:D372,3,FALSE)</f>
        <v>Soldadura 7018</v>
      </c>
      <c r="C54" s="425"/>
      <c r="D54" s="425"/>
      <c r="E54" s="425"/>
      <c r="F54" s="425"/>
      <c r="G54" s="425"/>
      <c r="H54" s="425"/>
      <c r="I54" s="425"/>
      <c r="J54" s="312" t="str">
        <f>VLOOKUP(A54,MATERIALES!A8:D645,2,FALSE)</f>
        <v>kg</v>
      </c>
      <c r="K54" s="397">
        <v>0.01</v>
      </c>
      <c r="L54" s="421"/>
      <c r="M54" s="402">
        <f>VLOOKUP(A54,MATERIALES!A6:D398,4,FALSE)</f>
        <v>6859.9018589594152</v>
      </c>
      <c r="N54" s="272">
        <f t="shared" si="1"/>
        <v>68.599018589594152</v>
      </c>
    </row>
    <row r="55" spans="1:14">
      <c r="A55" s="163" t="s">
        <v>665</v>
      </c>
      <c r="B55" s="43" t="str">
        <f>VLOOKUP(A55,MATERIALES!A7:D372,3,FALSE)</f>
        <v>Soldadura L-70</v>
      </c>
      <c r="C55" s="425"/>
      <c r="D55" s="425"/>
      <c r="E55" s="425"/>
      <c r="F55" s="425"/>
      <c r="G55" s="425"/>
      <c r="H55" s="425"/>
      <c r="I55" s="425"/>
      <c r="J55" s="312" t="str">
        <f>VLOOKUP(A55,MATERIALES!A9:D646,2,FALSE)</f>
        <v>kg</v>
      </c>
      <c r="K55" s="397">
        <v>0.01</v>
      </c>
      <c r="L55" s="421"/>
      <c r="M55" s="402">
        <f>VLOOKUP(A55,MATERIALES!A7:D399,4,FALSE)</f>
        <v>20539.815443731564</v>
      </c>
      <c r="N55" s="272">
        <f t="shared" si="1"/>
        <v>205.39815443731564</v>
      </c>
    </row>
    <row r="56" spans="1:14">
      <c r="A56" s="163" t="s">
        <v>608</v>
      </c>
      <c r="B56" s="43" t="str">
        <f>VLOOKUP(A56,MATERIALES!A8:D372,3,FALSE)</f>
        <v>Pintura anticorrosiva</v>
      </c>
      <c r="C56" s="425"/>
      <c r="D56" s="425"/>
      <c r="E56" s="425"/>
      <c r="F56" s="425"/>
      <c r="G56" s="425"/>
      <c r="H56" s="425"/>
      <c r="I56" s="425"/>
      <c r="J56" s="312" t="str">
        <f>VLOOKUP(A56,MATERIALES!A10:D647,2,FALSE)</f>
        <v>gal</v>
      </c>
      <c r="K56" s="436">
        <v>5.0000000000000001E-4</v>
      </c>
      <c r="L56" s="421"/>
      <c r="M56" s="402">
        <f>VLOOKUP(A56,MATERIALES!A8:D400,4,FALSE)</f>
        <v>48019.313012715902</v>
      </c>
      <c r="N56" s="272">
        <f t="shared" si="1"/>
        <v>24.009656506357953</v>
      </c>
    </row>
    <row r="57" spans="1:14">
      <c r="A57" s="163" t="s">
        <v>607</v>
      </c>
      <c r="B57" s="43" t="str">
        <f>VLOOKUP(A57,MATERIALES!A9:D372,3,FALSE)</f>
        <v xml:space="preserve">Pintura acrílica, esmalte o similar </v>
      </c>
      <c r="C57" s="425"/>
      <c r="D57" s="425"/>
      <c r="E57" s="425"/>
      <c r="F57" s="425"/>
      <c r="G57" s="425"/>
      <c r="H57" s="425"/>
      <c r="I57" s="425"/>
      <c r="J57" s="312" t="str">
        <f>VLOOKUP(A57,MATERIALES!A11:D648,2,FALSE)</f>
        <v>gal</v>
      </c>
      <c r="K57" s="397">
        <v>1E-3</v>
      </c>
      <c r="L57" s="421"/>
      <c r="M57" s="402">
        <f>VLOOKUP(A57,MATERIALES!A9:D401,4,FALSE)</f>
        <v>100683.35124243559</v>
      </c>
      <c r="N57" s="272">
        <f t="shared" si="1"/>
        <v>100.68335124243559</v>
      </c>
    </row>
    <row r="58" spans="1:14" ht="15.75" thickBot="1">
      <c r="A58" t="s">
        <v>840</v>
      </c>
      <c r="B58" s="43" t="str">
        <f>VLOOKUP(A58,MATERIALES!A10:D372,3,FALSE)</f>
        <v>Disolvente para pintura (TINNER)</v>
      </c>
      <c r="C58" s="310"/>
      <c r="D58" s="310"/>
      <c r="E58" s="310"/>
      <c r="F58" s="310"/>
      <c r="G58" s="310"/>
      <c r="H58" s="310"/>
      <c r="I58" s="310"/>
      <c r="J58" s="433" t="str">
        <f>VLOOKUP(A58,MATERIALES!A11:D649,2,FALSE)</f>
        <v>gal</v>
      </c>
      <c r="K58" s="126">
        <v>1E-3</v>
      </c>
      <c r="L58" s="325"/>
      <c r="M58" s="402">
        <f>VLOOKUP(A58,MATERIALES!A10:D402,4,FALSE)</f>
        <v>22407.681840265534</v>
      </c>
      <c r="N58" s="272">
        <f t="shared" si="1"/>
        <v>22.407681840265536</v>
      </c>
    </row>
    <row r="59" spans="1:14" ht="15.75" thickBot="1">
      <c r="B59" s="827" t="s">
        <v>953</v>
      </c>
      <c r="C59" s="828"/>
      <c r="D59" s="828"/>
      <c r="E59" s="828"/>
      <c r="F59" s="828"/>
      <c r="G59" s="828"/>
      <c r="H59" s="828"/>
      <c r="I59" s="828"/>
      <c r="J59" s="828"/>
      <c r="K59" s="828"/>
      <c r="L59" s="828"/>
      <c r="M59" s="829"/>
      <c r="N59" s="394">
        <f>SUM(N51:N58)</f>
        <v>682.76735837624688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4"/>
      <c r="C80" s="815"/>
      <c r="D80" s="815"/>
      <c r="E80" s="815"/>
      <c r="F80" s="815"/>
      <c r="G80" s="815"/>
      <c r="H80" s="815"/>
      <c r="I80" s="470"/>
      <c r="J80" s="471"/>
      <c r="K80" s="474"/>
      <c r="L80" s="475"/>
      <c r="M80" s="476"/>
      <c r="N80" s="395"/>
    </row>
    <row r="81" spans="1:14" ht="15.75" thickBot="1">
      <c r="B81" s="833" t="s">
        <v>953</v>
      </c>
      <c r="C81" s="834"/>
      <c r="D81" s="834"/>
      <c r="E81" s="834"/>
      <c r="F81" s="834"/>
      <c r="G81" s="834"/>
      <c r="H81" s="834"/>
      <c r="I81" s="834"/>
      <c r="J81" s="834"/>
      <c r="K81" s="834"/>
      <c r="L81" s="834"/>
      <c r="M81" s="835"/>
      <c r="N81" s="301">
        <f>SUM(N75:N80)</f>
        <v>2095.3877274730039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3671.1029930442264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734.22059860884531</v>
      </c>
      <c r="M88" s="862"/>
      <c r="N88" s="51"/>
    </row>
    <row r="89" spans="1:14">
      <c r="B89" s="89" t="s">
        <v>973</v>
      </c>
      <c r="C89" s="90"/>
      <c r="D89" s="90"/>
      <c r="E89" s="90"/>
      <c r="F89" s="90"/>
      <c r="G89" s="90"/>
      <c r="H89" s="90"/>
      <c r="I89" s="87"/>
      <c r="J89" s="88"/>
      <c r="K89" s="304">
        <v>0.05</v>
      </c>
      <c r="L89" s="861">
        <f>N83*K89</f>
        <v>183.55514965221133</v>
      </c>
      <c r="M89" s="862"/>
      <c r="N89" s="51"/>
    </row>
    <row r="90" spans="1:14" ht="15.75" thickBot="1">
      <c r="B90" s="91" t="s">
        <v>974</v>
      </c>
      <c r="C90" s="92"/>
      <c r="D90" s="92"/>
      <c r="E90" s="92"/>
      <c r="F90" s="92"/>
      <c r="G90" s="92"/>
      <c r="H90" s="92"/>
      <c r="I90" s="93"/>
      <c r="J90" s="94"/>
      <c r="K90" s="305">
        <v>0.05</v>
      </c>
      <c r="L90" s="863">
        <f>N83*K90</f>
        <v>183.55514965221133</v>
      </c>
      <c r="M90" s="864"/>
      <c r="N90" s="51"/>
    </row>
    <row r="91" spans="1:14" ht="15.75" thickBot="1">
      <c r="B91" s="827" t="s">
        <v>953</v>
      </c>
      <c r="C91" s="828"/>
      <c r="D91" s="828"/>
      <c r="E91" s="828"/>
      <c r="F91" s="828"/>
      <c r="G91" s="828"/>
      <c r="H91" s="828"/>
      <c r="I91" s="828"/>
      <c r="J91" s="828"/>
      <c r="K91" s="828"/>
      <c r="L91" s="828"/>
      <c r="M91" s="829"/>
      <c r="N91" s="52">
        <f>L88+L89+L90</f>
        <v>1101.330897913268</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4772.4338909574944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2.75" customHeight="1" thickBot="1">
      <c r="A31" t="s">
        <v>1845</v>
      </c>
      <c r="B31" s="80" t="s">
        <v>1128</v>
      </c>
      <c r="C31" s="967" t="s">
        <v>2132</v>
      </c>
      <c r="D31" s="968"/>
      <c r="E31" s="968"/>
      <c r="F31" s="968"/>
      <c r="G31" s="968"/>
      <c r="H31" s="968"/>
      <c r="I31" s="968"/>
      <c r="J31" s="968"/>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4952.7908806949335</v>
      </c>
      <c r="L36" s="270"/>
      <c r="M36" s="336">
        <v>4</v>
      </c>
      <c r="N36" s="272">
        <f>K36/M36</f>
        <v>1238.1977201737334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2353.9734189687583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0.01</v>
      </c>
      <c r="L48" s="267"/>
      <c r="M48" s="402">
        <f>VLOOKUP(A48,MATERIALES!A5:D395,4,FALSE)</f>
        <v>433969.49138309894</v>
      </c>
      <c r="N48" s="272">
        <f>K48*M48</f>
        <v>4339.6949138309892</v>
      </c>
    </row>
    <row r="49" spans="1:14">
      <c r="A49" s="163" t="s">
        <v>718</v>
      </c>
      <c r="B49" s="43" t="str">
        <f>VLOOKUP(A49,MATERIALES!A6:D372,3,FALSE)</f>
        <v>Tubo concreto simple 450 mm</v>
      </c>
      <c r="C49" s="425"/>
      <c r="D49" s="425"/>
      <c r="E49" s="425"/>
      <c r="F49" s="425"/>
      <c r="G49" s="425"/>
      <c r="H49" s="425"/>
      <c r="I49" s="425"/>
      <c r="J49" s="312" t="str">
        <f>VLOOKUP(A49,MATERIALES!A5:D640,2,FALSE)</f>
        <v>m</v>
      </c>
      <c r="K49" s="397">
        <v>1</v>
      </c>
      <c r="L49" s="421"/>
      <c r="M49" s="402">
        <f>VLOOKUP(A49,MATERIALES!A6:D396,4,FALSE)</f>
        <v>111093.84404933566</v>
      </c>
      <c r="N49" s="272">
        <f>K49*M49</f>
        <v>111093.84404933566</v>
      </c>
    </row>
    <row r="50" spans="1:14">
      <c r="A50" s="163" t="s">
        <v>833</v>
      </c>
      <c r="B50" s="43" t="str">
        <f>VLOOKUP(A50,MATERIALES!A6:D372,3,FALSE)</f>
        <v>Concreto Resistencia  14 (Mpa)</v>
      </c>
      <c r="C50" s="425"/>
      <c r="D50" s="425"/>
      <c r="E50" s="425"/>
      <c r="F50" s="425"/>
      <c r="G50" s="425"/>
      <c r="H50" s="425"/>
      <c r="I50" s="425"/>
      <c r="J50" s="312" t="str">
        <f>VLOOKUP(A50,MATERIALES!A6:D641,2,FALSE)</f>
        <v>m3</v>
      </c>
      <c r="K50" s="397">
        <v>0.36499999999999999</v>
      </c>
      <c r="L50" s="421"/>
      <c r="M50" s="402">
        <f>VLOOKUP(A50,MATERIALES!A6:D397,4,FALSE)</f>
        <v>385670.20433982956</v>
      </c>
      <c r="N50" s="272">
        <f>K50*M50</f>
        <v>140769.62458403778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256203.16354720443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3.0955627175398419</v>
      </c>
      <c r="M58" s="832"/>
      <c r="N58" s="287">
        <f>K58*L58</f>
        <v>0.86675756091115586</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0.86675756091115586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11157.756987950248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269715.76071168436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53943.152142336876</v>
      </c>
      <c r="M82" s="862"/>
      <c r="N82" s="51"/>
    </row>
    <row r="83" spans="1:14">
      <c r="B83" s="89" t="s">
        <v>973</v>
      </c>
      <c r="C83" s="90"/>
      <c r="D83" s="90"/>
      <c r="E83" s="90"/>
      <c r="F83" s="90"/>
      <c r="G83" s="90"/>
      <c r="H83" s="90"/>
      <c r="I83" s="87"/>
      <c r="J83" s="88"/>
      <c r="K83" s="304">
        <v>0.05</v>
      </c>
      <c r="L83" s="861">
        <f>N77*K83</f>
        <v>13485.788035584219</v>
      </c>
      <c r="M83" s="862"/>
      <c r="N83" s="51"/>
    </row>
    <row r="84" spans="1:14" ht="15.75" thickBot="1">
      <c r="B84" s="91" t="s">
        <v>974</v>
      </c>
      <c r="C84" s="92"/>
      <c r="D84" s="92"/>
      <c r="E84" s="92"/>
      <c r="F84" s="92"/>
      <c r="G84" s="92"/>
      <c r="H84" s="92"/>
      <c r="I84" s="93"/>
      <c r="J84" s="94"/>
      <c r="K84" s="305">
        <v>0.05</v>
      </c>
      <c r="L84" s="863">
        <f>N77*K84</f>
        <v>13485.788035584219</v>
      </c>
      <c r="M84" s="864"/>
      <c r="N84" s="51"/>
    </row>
    <row r="85" spans="1:14" ht="15.75" thickBot="1">
      <c r="B85" s="827" t="s">
        <v>953</v>
      </c>
      <c r="C85" s="828"/>
      <c r="D85" s="828"/>
      <c r="E85" s="828"/>
      <c r="F85" s="828"/>
      <c r="G85" s="828"/>
      <c r="H85" s="828"/>
      <c r="I85" s="828"/>
      <c r="J85" s="828"/>
      <c r="K85" s="828"/>
      <c r="L85" s="828"/>
      <c r="M85" s="829"/>
      <c r="N85" s="52">
        <f>L82+L83+L84</f>
        <v>80914.72821350531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350630.48892518965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5" customHeight="1" thickBot="1">
      <c r="A31" t="s">
        <v>1845</v>
      </c>
      <c r="B31" s="80" t="s">
        <v>1129</v>
      </c>
      <c r="C31" s="988" t="s">
        <v>2133</v>
      </c>
      <c r="D31" s="989"/>
      <c r="E31" s="989"/>
      <c r="F31" s="989"/>
      <c r="G31" s="989"/>
      <c r="H31" s="989"/>
      <c r="I31" s="989"/>
      <c r="J31" s="989"/>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4952.7908806949335</v>
      </c>
      <c r="L36" s="270"/>
      <c r="M36" s="441">
        <v>4</v>
      </c>
      <c r="N36" s="272">
        <f>K36/M36</f>
        <v>1238.1977201737334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2353.9734189687583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0.02</v>
      </c>
      <c r="L48" s="267"/>
      <c r="M48" s="402">
        <f>VLOOKUP(A48,MATERIALES!A5:D395,4,FALSE)</f>
        <v>433969.49138309894</v>
      </c>
      <c r="N48" s="272">
        <f>K48*M48</f>
        <v>8679.3898276619784</v>
      </c>
    </row>
    <row r="49" spans="1:14">
      <c r="A49" s="163" t="s">
        <v>718</v>
      </c>
      <c r="B49" s="43" t="str">
        <f>VLOOKUP(A49,MATERIALES!A6:D372,3,FALSE)</f>
        <v>Tubo concreto simple 450 mm</v>
      </c>
      <c r="C49" s="425"/>
      <c r="D49" s="425"/>
      <c r="E49" s="425"/>
      <c r="F49" s="425"/>
      <c r="G49" s="425"/>
      <c r="H49" s="425"/>
      <c r="I49" s="425"/>
      <c r="J49" s="312" t="str">
        <f>VLOOKUP(A49,MATERIALES!A5:D640,2,FALSE)</f>
        <v>m</v>
      </c>
      <c r="K49" s="397">
        <v>1</v>
      </c>
      <c r="L49" s="421"/>
      <c r="M49" s="402">
        <f>VLOOKUP(A49,MATERIALES!A6:D396,4,FALSE)</f>
        <v>111093.84404933566</v>
      </c>
      <c r="N49" s="272">
        <f>K49*M49</f>
        <v>111093.84404933566</v>
      </c>
    </row>
    <row r="50" spans="1:14">
      <c r="A50" s="163" t="s">
        <v>833</v>
      </c>
      <c r="B50" s="43" t="str">
        <f>VLOOKUP(A50,MATERIALES!A6:D372,3,FALSE)</f>
        <v>Concreto Resistencia  14 (Mpa)</v>
      </c>
      <c r="C50" s="425"/>
      <c r="D50" s="425"/>
      <c r="E50" s="425"/>
      <c r="F50" s="425"/>
      <c r="G50" s="425"/>
      <c r="H50" s="425"/>
      <c r="I50" s="425"/>
      <c r="J50" s="312" t="str">
        <f>VLOOKUP(A50,MATERIALES!A6:D641,2,FALSE)</f>
        <v>m3</v>
      </c>
      <c r="K50" s="397">
        <v>0.46</v>
      </c>
      <c r="L50" s="421"/>
      <c r="M50" s="402">
        <f>VLOOKUP(A50,MATERIALES!A6:D397,4,FALSE)</f>
        <v>385670.20433982956</v>
      </c>
      <c r="N50" s="272">
        <f>K50*M50</f>
        <v>177408.29399632162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297181.52787331922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3.0955627175398419</v>
      </c>
      <c r="M58" s="832"/>
      <c r="N58" s="287">
        <f>K58*L58</f>
        <v>0.86675756091115586</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0.86675756091115586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11157.756987950248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310694.12503779912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62138.825007559826</v>
      </c>
      <c r="M82" s="862"/>
      <c r="N82" s="51"/>
    </row>
    <row r="83" spans="1:14">
      <c r="B83" s="89" t="s">
        <v>973</v>
      </c>
      <c r="C83" s="90"/>
      <c r="D83" s="90"/>
      <c r="E83" s="90"/>
      <c r="F83" s="90"/>
      <c r="G83" s="90"/>
      <c r="H83" s="90"/>
      <c r="I83" s="87"/>
      <c r="J83" s="88"/>
      <c r="K83" s="304">
        <v>0.05</v>
      </c>
      <c r="L83" s="861">
        <f>N77*K83</f>
        <v>15534.706251889957</v>
      </c>
      <c r="M83" s="862"/>
      <c r="N83" s="51"/>
    </row>
    <row r="84" spans="1:14" ht="15.75" thickBot="1">
      <c r="B84" s="91" t="s">
        <v>974</v>
      </c>
      <c r="C84" s="92"/>
      <c r="D84" s="92"/>
      <c r="E84" s="92"/>
      <c r="F84" s="92"/>
      <c r="G84" s="92"/>
      <c r="H84" s="92"/>
      <c r="I84" s="93"/>
      <c r="J84" s="94"/>
      <c r="K84" s="305">
        <v>0.05</v>
      </c>
      <c r="L84" s="863">
        <f>N77*K84</f>
        <v>15534.706251889957</v>
      </c>
      <c r="M84" s="864"/>
      <c r="N84" s="51"/>
    </row>
    <row r="85" spans="1:14" ht="15.75" thickBot="1">
      <c r="B85" s="827" t="s">
        <v>953</v>
      </c>
      <c r="C85" s="828"/>
      <c r="D85" s="828"/>
      <c r="E85" s="828"/>
      <c r="F85" s="828"/>
      <c r="G85" s="828"/>
      <c r="H85" s="828"/>
      <c r="I85" s="828"/>
      <c r="J85" s="828"/>
      <c r="K85" s="828"/>
      <c r="L85" s="828"/>
      <c r="M85" s="829"/>
      <c r="N85" s="52">
        <f>L82+L83+L84</f>
        <v>93208.237511339743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403902.36254913884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310</v>
      </c>
      <c r="B36" s="840" t="str">
        <f>VLOOKUP(A36,EQUIPOS!A6:D154,3,FALSE)</f>
        <v>Retroexcavadora A25C</v>
      </c>
      <c r="C36" s="841"/>
      <c r="D36" s="841"/>
      <c r="E36" s="841"/>
      <c r="F36" s="841"/>
      <c r="G36" s="841"/>
      <c r="H36" s="842"/>
      <c r="I36" s="267"/>
      <c r="J36" s="268"/>
      <c r="K36" s="269">
        <f>VLOOKUP(A36,EQUIPOS!A6:D163,4,FALSE)</f>
        <v>204980.31620779986</v>
      </c>
      <c r="L36" s="270"/>
      <c r="M36" s="336">
        <v>3</v>
      </c>
      <c r="N36" s="272">
        <f>K36/M36</f>
        <v>68326.772069266619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1487.7009317267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69814.473000993312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0.02</v>
      </c>
      <c r="L48" s="267"/>
      <c r="M48" s="402">
        <f>VLOOKUP(A48,MATERIALES!A5:D395,4,FALSE)</f>
        <v>433969.49138309894</v>
      </c>
      <c r="N48" s="272">
        <f>K48*M48</f>
        <v>8679.3898276619784</v>
      </c>
    </row>
    <row r="49" spans="1:14">
      <c r="A49" s="163" t="s">
        <v>548</v>
      </c>
      <c r="B49" s="43" t="str">
        <f>VLOOKUP(A49,MATERIALES!A6:D372,3,FALSE)</f>
        <v>Material para solado y atraque</v>
      </c>
      <c r="C49" s="425"/>
      <c r="D49" s="425"/>
      <c r="E49" s="425"/>
      <c r="F49" s="425"/>
      <c r="G49" s="425"/>
      <c r="H49" s="425"/>
      <c r="I49" s="425"/>
      <c r="J49" s="312" t="str">
        <f>VLOOKUP(A49,MATERIALES!A5:D640,2,FALSE)</f>
        <v>m3</v>
      </c>
      <c r="K49" s="397">
        <v>0.46</v>
      </c>
      <c r="L49" s="421"/>
      <c r="M49" s="402">
        <f>VLOOKUP(A49,MATERIALES!A6:D396,4,FALSE)</f>
        <v>28738.730495264143</v>
      </c>
      <c r="N49" s="272">
        <f>K49*M49</f>
        <v>13219.816027821505</v>
      </c>
    </row>
    <row r="50" spans="1:14">
      <c r="A50" s="163" t="s">
        <v>714</v>
      </c>
      <c r="B50" s="43" t="str">
        <f>VLOOKUP(A50,MATERIALES!A6:D372,3,FALSE)</f>
        <v>Tubo concreto reforzado 900mm (tipo 1)</v>
      </c>
      <c r="C50" s="425"/>
      <c r="D50" s="425"/>
      <c r="E50" s="425"/>
      <c r="F50" s="425"/>
      <c r="G50" s="425"/>
      <c r="H50" s="425"/>
      <c r="I50" s="425"/>
      <c r="J50" s="312" t="str">
        <f>VLOOKUP(A50,MATERIALES!A6:D641,2,FALSE)</f>
        <v>m</v>
      </c>
      <c r="K50" s="397">
        <v>1</v>
      </c>
      <c r="L50" s="421"/>
      <c r="M50" s="402">
        <f>VLOOKUP(A50,MATERIALES!A6:D397,4,FALSE)</f>
        <v>447206.83334727131</v>
      </c>
      <c r="N50" s="272">
        <f>K50*M50</f>
        <v>447206.83334727131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469106.03920275479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3.0955627175398419</v>
      </c>
      <c r="M58" s="832"/>
      <c r="N58" s="287">
        <f>K58*L58</f>
        <v>0.86675756091115586</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31">
        <f>VLOOKUP(A59,TRANSPORTE!A1:D117,4,FALSE)</f>
        <v>1151.5493309248213</v>
      </c>
      <c r="M59" s="832"/>
      <c r="N59" s="287">
        <f>K59*L59</f>
        <v>529.71269222541787</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530.57944978632906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14877.009317266999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554328.10097080143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110865.62019416029</v>
      </c>
      <c r="M82" s="862"/>
      <c r="N82" s="51"/>
    </row>
    <row r="83" spans="1:14">
      <c r="B83" s="89" t="s">
        <v>973</v>
      </c>
      <c r="C83" s="90"/>
      <c r="D83" s="90"/>
      <c r="E83" s="90"/>
      <c r="F83" s="90"/>
      <c r="G83" s="90"/>
      <c r="H83" s="90"/>
      <c r="I83" s="87"/>
      <c r="J83" s="88"/>
      <c r="K83" s="304">
        <v>0.05</v>
      </c>
      <c r="L83" s="861">
        <f>N77*K83</f>
        <v>27716.405048540073</v>
      </c>
      <c r="M83" s="862"/>
      <c r="N83" s="51"/>
    </row>
    <row r="84" spans="1:14" ht="15.75" thickBot="1">
      <c r="B84" s="91" t="s">
        <v>974</v>
      </c>
      <c r="C84" s="92"/>
      <c r="D84" s="92"/>
      <c r="E84" s="92"/>
      <c r="F84" s="92"/>
      <c r="G84" s="92"/>
      <c r="H84" s="92"/>
      <c r="I84" s="93"/>
      <c r="J84" s="94"/>
      <c r="K84" s="305">
        <v>0.05</v>
      </c>
      <c r="L84" s="863">
        <f>N77*K84</f>
        <v>27716.405048540073</v>
      </c>
      <c r="M84" s="864"/>
      <c r="N84" s="51"/>
    </row>
    <row r="85" spans="1:14" ht="15.75" thickBot="1">
      <c r="B85" s="827" t="s">
        <v>953</v>
      </c>
      <c r="C85" s="828"/>
      <c r="D85" s="828"/>
      <c r="E85" s="828"/>
      <c r="F85" s="828"/>
      <c r="G85" s="828"/>
      <c r="H85" s="828"/>
      <c r="I85" s="828"/>
      <c r="J85" s="828"/>
      <c r="K85" s="828"/>
      <c r="L85" s="828"/>
      <c r="M85" s="829"/>
      <c r="N85" s="52">
        <f>L82+L83+L84</f>
        <v>166298.43029124042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720626.53126204188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P118"/>
  <sheetViews>
    <sheetView topLeftCell="A37" zoomScale="75" zoomScaleNormal="75" workbookViewId="0">
      <selection activeCell="P50" sqref="P50"/>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8708.0193676245453</v>
      </c>
      <c r="L36" s="270"/>
      <c r="M36" s="336">
        <v>0.5</v>
      </c>
      <c r="N36" s="272">
        <f>K36/M36</f>
        <v>17416.038735249091</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133269.18946940426</v>
      </c>
      <c r="L37" s="335"/>
      <c r="M37" s="336">
        <v>1.5</v>
      </c>
      <c r="N37" s="272">
        <f>K37/M37</f>
        <v>88846.126312936176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2975.4018634534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109237.56691163867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VLOOKUP(A48,MATERIALES!A4:D639,2,FALSE)</f>
        <v>m3</v>
      </c>
      <c r="K48" s="282">
        <v>0.57999999999999996</v>
      </c>
      <c r="L48" s="267"/>
      <c r="M48" s="402">
        <f>VLOOKUP(A48,MATERIALES!A5:D395,4,FALSE)</f>
        <v>28738.730495264143</v>
      </c>
      <c r="N48" s="272">
        <f>K48*M48</f>
        <v>16668.463687253203</v>
      </c>
    </row>
    <row r="49" spans="1:16">
      <c r="A49" s="163" t="s">
        <v>726</v>
      </c>
      <c r="B49" s="43" t="str">
        <f>VLOOKUP(A49,MATERIALES!A6:D372,3,FALSE)</f>
        <v>Tubo corrugado de acero galvanizado MP-68</v>
      </c>
      <c r="C49" s="425"/>
      <c r="D49" s="425"/>
      <c r="E49" s="425"/>
      <c r="F49" s="425"/>
      <c r="G49" s="425"/>
      <c r="H49" s="425"/>
      <c r="I49" s="425"/>
      <c r="J49" s="312" t="str">
        <f>VLOOKUP(A49,MATERIALES!A5:D640,2,FALSE)</f>
        <v>m</v>
      </c>
      <c r="K49" s="397">
        <v>1</v>
      </c>
      <c r="L49" s="421"/>
      <c r="M49" s="402">
        <f>VLOOKUP(A49,MATERIALES!A6:D396,4,FALSE)</f>
        <v>203547.07533613697</v>
      </c>
      <c r="N49" s="272">
        <f>K49*M49</f>
        <v>203547.07533613697</v>
      </c>
      <c r="O49">
        <v>190650</v>
      </c>
      <c r="P49">
        <f>+M49/O49</f>
        <v>1.0676479167906476</v>
      </c>
    </row>
    <row r="50" spans="1:16">
      <c r="A50" s="163"/>
      <c r="B50" s="43"/>
      <c r="C50" s="425"/>
      <c r="D50" s="425"/>
      <c r="E50" s="425"/>
      <c r="F50" s="425"/>
      <c r="G50" s="425"/>
      <c r="H50" s="425"/>
      <c r="I50" s="425"/>
      <c r="J50" s="311"/>
      <c r="K50" s="397"/>
      <c r="L50" s="421"/>
      <c r="M50" s="402"/>
      <c r="N50" s="272"/>
    </row>
    <row r="51" spans="1:16">
      <c r="A51" s="163"/>
      <c r="B51" s="43"/>
      <c r="C51" s="425"/>
      <c r="D51" s="425"/>
      <c r="E51" s="425"/>
      <c r="F51" s="425"/>
      <c r="G51" s="425"/>
      <c r="H51" s="425"/>
      <c r="I51" s="425"/>
      <c r="J51" s="311"/>
      <c r="K51" s="397"/>
      <c r="L51" s="421"/>
      <c r="M51" s="402"/>
      <c r="N51" s="272"/>
    </row>
    <row r="52" spans="1:16" ht="15.75" thickBot="1">
      <c r="B52" s="43"/>
      <c r="C52" s="310"/>
      <c r="D52" s="310"/>
      <c r="E52" s="310"/>
      <c r="F52" s="310"/>
      <c r="G52" s="310"/>
      <c r="H52" s="310"/>
      <c r="I52" s="310"/>
      <c r="J52" s="435"/>
      <c r="K52" s="126"/>
      <c r="L52" s="325"/>
      <c r="M52" s="402"/>
      <c r="N52" s="272"/>
    </row>
    <row r="53" spans="1:16" ht="15.75" thickBot="1">
      <c r="B53" s="827" t="s">
        <v>953</v>
      </c>
      <c r="C53" s="828"/>
      <c r="D53" s="828"/>
      <c r="E53" s="828"/>
      <c r="F53" s="828"/>
      <c r="G53" s="828"/>
      <c r="H53" s="828"/>
      <c r="I53" s="828"/>
      <c r="J53" s="828"/>
      <c r="K53" s="828"/>
      <c r="L53" s="828"/>
      <c r="M53" s="829"/>
      <c r="N53" s="394">
        <f>SUM(N48:N52)</f>
        <v>220215.53902339019</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830" t="s">
        <v>961</v>
      </c>
      <c r="M57" s="803"/>
      <c r="N57" s="76" t="s">
        <v>951</v>
      </c>
    </row>
    <row r="58" spans="1:16">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1110.2751613576231</v>
      </c>
      <c r="M58" s="832"/>
      <c r="N58" s="287">
        <f>K58*L58</f>
        <v>1110.2751613576231</v>
      </c>
    </row>
    <row r="59" spans="1:16">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1151.5493309248213</v>
      </c>
      <c r="M59" s="832"/>
      <c r="N59" s="287">
        <f>K59*L59</f>
        <v>667.89861193639638</v>
      </c>
    </row>
    <row r="60" spans="1:16">
      <c r="B60" s="46"/>
      <c r="C60" s="47"/>
      <c r="D60" s="47"/>
      <c r="E60" s="47"/>
      <c r="F60" s="47"/>
      <c r="G60" s="47"/>
      <c r="H60" s="311"/>
      <c r="I60" s="279"/>
      <c r="J60" s="286"/>
      <c r="K60" s="279"/>
      <c r="L60" s="831"/>
      <c r="M60" s="832"/>
      <c r="N60" s="287"/>
    </row>
    <row r="61" spans="1:16">
      <c r="B61" s="46"/>
      <c r="C61" s="47"/>
      <c r="D61" s="47"/>
      <c r="E61" s="47"/>
      <c r="F61" s="47"/>
      <c r="G61" s="47"/>
      <c r="H61" s="311"/>
      <c r="I61" s="279"/>
      <c r="J61" s="286"/>
      <c r="K61" s="279"/>
      <c r="L61" s="831"/>
      <c r="M61" s="832"/>
      <c r="N61" s="287"/>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816"/>
      <c r="M63" s="817"/>
      <c r="N63" s="127"/>
    </row>
    <row r="64" spans="1:16" ht="15.75" thickBot="1">
      <c r="B64" s="833" t="s">
        <v>953</v>
      </c>
      <c r="C64" s="834"/>
      <c r="D64" s="834"/>
      <c r="E64" s="834"/>
      <c r="F64" s="834"/>
      <c r="G64" s="834"/>
      <c r="H64" s="834"/>
      <c r="I64" s="834"/>
      <c r="J64" s="834"/>
      <c r="K64" s="834"/>
      <c r="L64" s="834"/>
      <c r="M64" s="835"/>
      <c r="N64" s="104">
        <f>N58+N59</f>
        <v>1778.1737732940196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29754.018634533997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360985.29834285687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72197.059668571383</v>
      </c>
      <c r="M82" s="862"/>
      <c r="N82" s="51"/>
    </row>
    <row r="83" spans="1:14">
      <c r="B83" s="89" t="s">
        <v>973</v>
      </c>
      <c r="C83" s="90"/>
      <c r="D83" s="90"/>
      <c r="E83" s="90"/>
      <c r="F83" s="90"/>
      <c r="G83" s="90"/>
      <c r="H83" s="90"/>
      <c r="I83" s="87"/>
      <c r="J83" s="88"/>
      <c r="K83" s="304">
        <v>0.05</v>
      </c>
      <c r="L83" s="861">
        <f>N77*K83</f>
        <v>18049.264917142846</v>
      </c>
      <c r="M83" s="862"/>
      <c r="N83" s="51"/>
    </row>
    <row r="84" spans="1:14" ht="15.75" thickBot="1">
      <c r="B84" s="91" t="s">
        <v>974</v>
      </c>
      <c r="C84" s="92"/>
      <c r="D84" s="92"/>
      <c r="E84" s="92"/>
      <c r="F84" s="92"/>
      <c r="G84" s="92"/>
      <c r="H84" s="92"/>
      <c r="I84" s="93"/>
      <c r="J84" s="94"/>
      <c r="K84" s="305">
        <v>0.05</v>
      </c>
      <c r="L84" s="863">
        <f>N77*K84</f>
        <v>18049.264917142846</v>
      </c>
      <c r="M84" s="864"/>
      <c r="N84" s="51"/>
    </row>
    <row r="85" spans="1:14" ht="15.75" thickBot="1">
      <c r="B85" s="827" t="s">
        <v>953</v>
      </c>
      <c r="C85" s="828"/>
      <c r="D85" s="828"/>
      <c r="E85" s="828"/>
      <c r="F85" s="828"/>
      <c r="G85" s="828"/>
      <c r="H85" s="828"/>
      <c r="I85" s="828"/>
      <c r="J85" s="828"/>
      <c r="K85" s="828"/>
      <c r="L85" s="828"/>
      <c r="M85" s="829"/>
      <c r="N85" s="52">
        <f>L82+L83+L84</f>
        <v>108295.58950285708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469280.88784571394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P118"/>
  <sheetViews>
    <sheetView topLeftCell="A37" zoomScale="75" zoomScaleNormal="75" workbookViewId="0">
      <selection activeCell="P50" sqref="P50"/>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8708.0193676245453</v>
      </c>
      <c r="L36" s="270"/>
      <c r="M36" s="336">
        <v>0.5</v>
      </c>
      <c r="N36" s="272">
        <f>K36/M36</f>
        <v>17416.038735249091</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421"/>
      <c r="J37" s="422"/>
      <c r="K37" s="269">
        <f>VLOOKUP(A37,EQUIPOS!A7:D164,4,FALSE)</f>
        <v>107769.0802494469</v>
      </c>
      <c r="L37" s="335"/>
      <c r="M37" s="336">
        <v>1.5</v>
      </c>
      <c r="N37" s="272">
        <f>K37/M37</f>
        <v>71846.053499631264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2975.4018634534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92237.494098333758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VLOOKUP(A48,MATERIALES!A4:D639,2,FALSE)</f>
        <v>m3</v>
      </c>
      <c r="K48" s="282">
        <v>0.57999999999999996</v>
      </c>
      <c r="L48" s="267"/>
      <c r="M48" s="402">
        <f>VLOOKUP(A48,MATERIALES!A5:D395,4,FALSE)</f>
        <v>28738.730495264143</v>
      </c>
      <c r="N48" s="272">
        <f>K48*M48</f>
        <v>16668.463687253203</v>
      </c>
    </row>
    <row r="49" spans="1:16">
      <c r="A49" s="163" t="s">
        <v>726</v>
      </c>
      <c r="B49" s="43" t="str">
        <f>VLOOKUP(A49,MATERIALES!A6:D372,3,FALSE)</f>
        <v>Tubo corrugado de acero galvanizado MP-68</v>
      </c>
      <c r="C49" s="425"/>
      <c r="D49" s="425"/>
      <c r="E49" s="425"/>
      <c r="F49" s="425"/>
      <c r="G49" s="425"/>
      <c r="H49" s="425"/>
      <c r="I49" s="425"/>
      <c r="J49" s="312" t="str">
        <f>VLOOKUP(A49,MATERIALES!A5:D640,2,FALSE)</f>
        <v>m</v>
      </c>
      <c r="K49" s="397">
        <v>1</v>
      </c>
      <c r="L49" s="421"/>
      <c r="M49" s="402">
        <f>VLOOKUP(A49,MATERIALES!A6:D396,4,FALSE)</f>
        <v>203547.07533613697</v>
      </c>
      <c r="N49" s="272">
        <f>K49*M49</f>
        <v>203547.07533613697</v>
      </c>
      <c r="O49">
        <v>190650</v>
      </c>
      <c r="P49">
        <f>+M49/O49</f>
        <v>1.0676479167906476</v>
      </c>
    </row>
    <row r="50" spans="1:16">
      <c r="A50" s="163"/>
      <c r="B50" s="43"/>
      <c r="C50" s="425"/>
      <c r="D50" s="425"/>
      <c r="E50" s="425"/>
      <c r="F50" s="425"/>
      <c r="G50" s="425"/>
      <c r="H50" s="425"/>
      <c r="I50" s="425"/>
      <c r="J50" s="311"/>
      <c r="K50" s="397"/>
      <c r="L50" s="421"/>
      <c r="M50" s="402"/>
      <c r="N50" s="272"/>
    </row>
    <row r="51" spans="1:16">
      <c r="A51" s="163"/>
      <c r="B51" s="43"/>
      <c r="C51" s="425"/>
      <c r="D51" s="425"/>
      <c r="E51" s="425"/>
      <c r="F51" s="425"/>
      <c r="G51" s="425"/>
      <c r="H51" s="425"/>
      <c r="I51" s="425"/>
      <c r="J51" s="311"/>
      <c r="K51" s="397"/>
      <c r="L51" s="421"/>
      <c r="M51" s="402"/>
      <c r="N51" s="272"/>
    </row>
    <row r="52" spans="1:16" ht="15.75" thickBot="1">
      <c r="B52" s="43"/>
      <c r="C52" s="310"/>
      <c r="D52" s="310"/>
      <c r="E52" s="310"/>
      <c r="F52" s="310"/>
      <c r="G52" s="310"/>
      <c r="H52" s="310"/>
      <c r="I52" s="310"/>
      <c r="J52" s="435"/>
      <c r="K52" s="126"/>
      <c r="L52" s="325"/>
      <c r="M52" s="402"/>
      <c r="N52" s="272"/>
    </row>
    <row r="53" spans="1:16" ht="15.75" thickBot="1">
      <c r="B53" s="827" t="s">
        <v>953</v>
      </c>
      <c r="C53" s="828"/>
      <c r="D53" s="828"/>
      <c r="E53" s="828"/>
      <c r="F53" s="828"/>
      <c r="G53" s="828"/>
      <c r="H53" s="828"/>
      <c r="I53" s="828"/>
      <c r="J53" s="828"/>
      <c r="K53" s="828"/>
      <c r="L53" s="828"/>
      <c r="M53" s="829"/>
      <c r="N53" s="394">
        <f>SUM(N48:N52)</f>
        <v>220215.53902339019</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830" t="s">
        <v>961</v>
      </c>
      <c r="M57" s="803"/>
      <c r="N57" s="76" t="s">
        <v>951</v>
      </c>
    </row>
    <row r="58" spans="1:16">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1110.2751613576231</v>
      </c>
      <c r="M58" s="832"/>
      <c r="N58" s="287">
        <f>K58*L58</f>
        <v>1110.2751613576231</v>
      </c>
    </row>
    <row r="59" spans="1:16">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1151.5493309248213</v>
      </c>
      <c r="M59" s="832"/>
      <c r="N59" s="287">
        <f>K59*L59</f>
        <v>667.89861193639638</v>
      </c>
    </row>
    <row r="60" spans="1:16">
      <c r="B60" s="46"/>
      <c r="C60" s="47"/>
      <c r="D60" s="47"/>
      <c r="E60" s="47"/>
      <c r="F60" s="47"/>
      <c r="G60" s="47"/>
      <c r="H60" s="311"/>
      <c r="I60" s="279"/>
      <c r="J60" s="286"/>
      <c r="K60" s="279"/>
      <c r="L60" s="831"/>
      <c r="M60" s="832"/>
      <c r="N60" s="287"/>
    </row>
    <row r="61" spans="1:16">
      <c r="B61" s="46"/>
      <c r="C61" s="47"/>
      <c r="D61" s="47"/>
      <c r="E61" s="47"/>
      <c r="F61" s="47"/>
      <c r="G61" s="47"/>
      <c r="H61" s="311"/>
      <c r="I61" s="279"/>
      <c r="J61" s="286"/>
      <c r="K61" s="279"/>
      <c r="L61" s="831"/>
      <c r="M61" s="832"/>
      <c r="N61" s="287"/>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816"/>
      <c r="M63" s="817"/>
      <c r="N63" s="127"/>
    </row>
    <row r="64" spans="1:16" ht="15.75" thickBot="1">
      <c r="B64" s="833" t="s">
        <v>953</v>
      </c>
      <c r="C64" s="834"/>
      <c r="D64" s="834"/>
      <c r="E64" s="834"/>
      <c r="F64" s="834"/>
      <c r="G64" s="834"/>
      <c r="H64" s="834"/>
      <c r="I64" s="834"/>
      <c r="J64" s="834"/>
      <c r="K64" s="834"/>
      <c r="L64" s="834"/>
      <c r="M64" s="835"/>
      <c r="N64" s="104">
        <f>N58+N59+N60+N61+N62</f>
        <v>1778.1737732940196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29754.018634533997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343985.22552955191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68797.04510591038</v>
      </c>
      <c r="M82" s="862"/>
      <c r="N82" s="51"/>
    </row>
    <row r="83" spans="1:14">
      <c r="B83" s="89" t="s">
        <v>973</v>
      </c>
      <c r="C83" s="90"/>
      <c r="D83" s="90"/>
      <c r="E83" s="90"/>
      <c r="F83" s="90"/>
      <c r="G83" s="90"/>
      <c r="H83" s="90"/>
      <c r="I83" s="87"/>
      <c r="J83" s="88"/>
      <c r="K83" s="304">
        <v>0.05</v>
      </c>
      <c r="L83" s="861">
        <f>N77*K83</f>
        <v>17199.261276477595</v>
      </c>
      <c r="M83" s="862"/>
      <c r="N83" s="51"/>
    </row>
    <row r="84" spans="1:14" ht="15.75" thickBot="1">
      <c r="B84" s="91" t="s">
        <v>974</v>
      </c>
      <c r="C84" s="92"/>
      <c r="D84" s="92"/>
      <c r="E84" s="92"/>
      <c r="F84" s="92"/>
      <c r="G84" s="92"/>
      <c r="H84" s="92"/>
      <c r="I84" s="93"/>
      <c r="J84" s="94"/>
      <c r="K84" s="305">
        <v>0.05</v>
      </c>
      <c r="L84" s="863">
        <f>N77*K84</f>
        <v>17199.261276477595</v>
      </c>
      <c r="M84" s="864"/>
      <c r="N84" s="51"/>
    </row>
    <row r="85" spans="1:14" ht="15.75" thickBot="1">
      <c r="B85" s="827" t="s">
        <v>953</v>
      </c>
      <c r="C85" s="828"/>
      <c r="D85" s="828"/>
      <c r="E85" s="828"/>
      <c r="F85" s="828"/>
      <c r="G85" s="828"/>
      <c r="H85" s="828"/>
      <c r="I85" s="828"/>
      <c r="J85" s="828"/>
      <c r="K85" s="828"/>
      <c r="L85" s="828"/>
      <c r="M85" s="829"/>
      <c r="N85" s="52">
        <f>L82+L83+L84</f>
        <v>103195.56765886558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447180.79318841751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147.22886430720399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713</v>
      </c>
      <c r="B48" s="43" t="str">
        <f>VLOOKUP(A48,MATERIALES!A5:D372,3,FALSE)</f>
        <v>Tubería de Plástico</v>
      </c>
      <c r="C48" s="281"/>
      <c r="D48" s="281"/>
      <c r="E48" s="281"/>
      <c r="F48" s="281"/>
      <c r="G48" s="281"/>
      <c r="H48" s="281"/>
      <c r="I48" s="268"/>
      <c r="J48" s="224" t="str">
        <f>VLOOKUP(A48,MATERIALES!A4:D639,2,FALSE)</f>
        <v>m</v>
      </c>
      <c r="K48" s="282">
        <v>1</v>
      </c>
      <c r="L48" s="267"/>
      <c r="M48" s="402">
        <f>VLOOKUP(A48,MATERIALES!A5:D395,4,FALSE)</f>
        <v>20067.532867735557</v>
      </c>
      <c r="N48" s="272">
        <f>K48*M48</f>
        <v>20067.532867735557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20067.532867735557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2944.5772861440796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23159.339018186838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4631.8678036373676</v>
      </c>
      <c r="M82" s="862"/>
      <c r="N82" s="51"/>
    </row>
    <row r="83" spans="1:14">
      <c r="B83" s="89" t="s">
        <v>973</v>
      </c>
      <c r="C83" s="90"/>
      <c r="D83" s="90"/>
      <c r="E83" s="90"/>
      <c r="F83" s="90"/>
      <c r="G83" s="90"/>
      <c r="H83" s="90"/>
      <c r="I83" s="87"/>
      <c r="J83" s="88"/>
      <c r="K83" s="304">
        <v>0.05</v>
      </c>
      <c r="L83" s="861">
        <f>N77*K83</f>
        <v>1157.9669509093419</v>
      </c>
      <c r="M83" s="862"/>
      <c r="N83" s="51"/>
    </row>
    <row r="84" spans="1:14" ht="15.75" thickBot="1">
      <c r="B84" s="91" t="s">
        <v>974</v>
      </c>
      <c r="C84" s="92"/>
      <c r="D84" s="92"/>
      <c r="E84" s="92"/>
      <c r="F84" s="92"/>
      <c r="G84" s="92"/>
      <c r="H84" s="92"/>
      <c r="I84" s="93"/>
      <c r="J84" s="94"/>
      <c r="K84" s="305">
        <v>0.05</v>
      </c>
      <c r="L84" s="863">
        <f>N77*K84</f>
        <v>1157.9669509093419</v>
      </c>
      <c r="M84" s="864"/>
      <c r="N84" s="51"/>
    </row>
    <row r="85" spans="1:14" ht="15.75" thickBot="1">
      <c r="B85" s="827" t="s">
        <v>953</v>
      </c>
      <c r="C85" s="828"/>
      <c r="D85" s="828"/>
      <c r="E85" s="828"/>
      <c r="F85" s="828"/>
      <c r="G85" s="828"/>
      <c r="H85" s="828"/>
      <c r="I85" s="828"/>
      <c r="J85" s="828"/>
      <c r="K85" s="828"/>
      <c r="L85" s="828"/>
      <c r="M85" s="829"/>
      <c r="N85" s="52">
        <f>L82+L83+L84</f>
        <v>6947.8017054560514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30107.140723642889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6385.8871531592822</v>
      </c>
      <c r="N49" s="272">
        <f>K49*M49</f>
        <v>7343.7702261331742</v>
      </c>
    </row>
    <row r="50" spans="1:14">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401576.72626549593</v>
      </c>
      <c r="N50" s="272">
        <f>K50*M50</f>
        <v>48189.207151859511</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8540.2567237571839</v>
      </c>
      <c r="N51" s="272">
        <f>K51*M51</f>
        <v>17080.513447514368</v>
      </c>
    </row>
    <row r="52" spans="1:14" ht="15.75" thickBot="1">
      <c r="A52" t="s">
        <v>921</v>
      </c>
      <c r="B52" s="43" t="str">
        <f>VLOOKUP(A52,MATERIALES!A7:D372,3,FALSE)</f>
        <v>Malla para gaviones (2M3)</v>
      </c>
      <c r="C52" s="310"/>
      <c r="D52" s="310"/>
      <c r="E52" s="310"/>
      <c r="F52" s="310"/>
      <c r="G52" s="310"/>
      <c r="H52" s="310"/>
      <c r="I52" s="310"/>
      <c r="J52" s="433" t="str">
        <f>VLOOKUP(A52,MATERIALES!A6:D643,2,FALSE)</f>
        <v>u</v>
      </c>
      <c r="K52" s="126">
        <v>0.5</v>
      </c>
      <c r="L52" s="325"/>
      <c r="M52" s="402">
        <f>VLOOKUP(A52,MATERIALES!A7:D399,4,FALSE)</f>
        <v>103315.7305347095</v>
      </c>
      <c r="N52" s="272">
        <f>K52*M52</f>
        <v>51657.865267354748</v>
      </c>
    </row>
    <row r="53" spans="1:14" ht="15.75" thickBot="1">
      <c r="B53" s="827" t="s">
        <v>953</v>
      </c>
      <c r="C53" s="828"/>
      <c r="D53" s="828"/>
      <c r="E53" s="828"/>
      <c r="F53" s="828"/>
      <c r="G53" s="828"/>
      <c r="H53" s="828"/>
      <c r="I53" s="828"/>
      <c r="J53" s="828"/>
      <c r="K53" s="828"/>
      <c r="L53" s="828"/>
      <c r="M53" s="829"/>
      <c r="N53" s="394">
        <f>SUM(N48:N52)</f>
        <v>171649.02062112477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1151.5493309248213</v>
      </c>
      <c r="M58" s="832"/>
      <c r="N58" s="287">
        <f>K58*L58</f>
        <v>1266.7042640173036</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1266.7042640173036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219778.30423453313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43955.660846906627</v>
      </c>
      <c r="M82" s="862"/>
      <c r="N82" s="51"/>
    </row>
    <row r="83" spans="1:14">
      <c r="B83" s="89" t="s">
        <v>973</v>
      </c>
      <c r="C83" s="90"/>
      <c r="D83" s="90"/>
      <c r="E83" s="90"/>
      <c r="F83" s="90"/>
      <c r="G83" s="90"/>
      <c r="H83" s="90"/>
      <c r="I83" s="87"/>
      <c r="J83" s="88"/>
      <c r="K83" s="304">
        <v>0.05</v>
      </c>
      <c r="L83" s="861">
        <f>N77*K83</f>
        <v>10988.915211726657</v>
      </c>
      <c r="M83" s="862"/>
      <c r="N83" s="51"/>
    </row>
    <row r="84" spans="1:14" ht="15.75" thickBot="1">
      <c r="B84" s="91" t="s">
        <v>974</v>
      </c>
      <c r="C84" s="92"/>
      <c r="D84" s="92"/>
      <c r="E84" s="92"/>
      <c r="F84" s="92"/>
      <c r="G84" s="92"/>
      <c r="H84" s="92"/>
      <c r="I84" s="93"/>
      <c r="J84" s="94"/>
      <c r="K84" s="305">
        <v>0.05</v>
      </c>
      <c r="L84" s="863">
        <f>N77*K84</f>
        <v>10988.915211726657</v>
      </c>
      <c r="M84" s="864"/>
      <c r="N84" s="51"/>
    </row>
    <row r="85" spans="1:14" ht="15.75" thickBot="1">
      <c r="B85" s="827" t="s">
        <v>953</v>
      </c>
      <c r="C85" s="828"/>
      <c r="D85" s="828"/>
      <c r="E85" s="828"/>
      <c r="F85" s="828"/>
      <c r="G85" s="828"/>
      <c r="H85" s="828"/>
      <c r="I85" s="828"/>
      <c r="J85" s="828"/>
      <c r="K85" s="828"/>
      <c r="L85" s="828"/>
      <c r="M85" s="829"/>
      <c r="N85" s="52">
        <f>L82+L83+L84</f>
        <v>65933.49127035994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285711.79550489306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6385.8871531592822</v>
      </c>
      <c r="N49" s="272">
        <f>K49*M49</f>
        <v>7343.7702261331742</v>
      </c>
    </row>
    <row r="50" spans="1:14">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401576.72626549593</v>
      </c>
      <c r="N50" s="272">
        <f>K50*M50</f>
        <v>48189.207151859511</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8540.2567237571839</v>
      </c>
      <c r="N51" s="272">
        <f>K51*M51</f>
        <v>17080.513447514368</v>
      </c>
    </row>
    <row r="52" spans="1:14" ht="15.75" thickBot="1">
      <c r="A52" t="s">
        <v>925</v>
      </c>
      <c r="B52" s="43" t="str">
        <f>VLOOKUP(A52,MATERIALES!A7:D372,3,FALSE)</f>
        <v>Malla Ciclónica Para Gaviones Galvanizada Aleación Zn-5A1-Mm Cal 12 (2M3)</v>
      </c>
      <c r="C52" s="310"/>
      <c r="D52" s="310"/>
      <c r="E52" s="310"/>
      <c r="F52" s="310"/>
      <c r="G52" s="310"/>
      <c r="H52" s="310"/>
      <c r="I52" s="310"/>
      <c r="J52" s="433" t="str">
        <f>VLOOKUP(A52,MATERIALES!A6:D643,2,FALSE)</f>
        <v>u</v>
      </c>
      <c r="K52" s="126">
        <v>0.5</v>
      </c>
      <c r="L52" s="325"/>
      <c r="M52" s="402">
        <f>VLOOKUP(A52,MATERIALES!A7:D399,4,FALSE)</f>
        <v>162992.32721678319</v>
      </c>
      <c r="N52" s="272">
        <f>K52*M52</f>
        <v>81496.163608391595</v>
      </c>
    </row>
    <row r="53" spans="1:14" ht="15.75" thickBot="1">
      <c r="B53" s="827" t="s">
        <v>953</v>
      </c>
      <c r="C53" s="828"/>
      <c r="D53" s="828"/>
      <c r="E53" s="828"/>
      <c r="F53" s="828"/>
      <c r="G53" s="828"/>
      <c r="H53" s="828"/>
      <c r="I53" s="828"/>
      <c r="J53" s="828"/>
      <c r="K53" s="828"/>
      <c r="L53" s="828"/>
      <c r="M53" s="829"/>
      <c r="N53" s="394">
        <f>SUM(N48:N52)</f>
        <v>201487.3189621616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1151.5493309248213</v>
      </c>
      <c r="M58" s="832"/>
      <c r="N58" s="287">
        <f>K58*L58</f>
        <v>1266.7042640173036</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1266.7042640173036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249616.60257556997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49923.320515113999</v>
      </c>
      <c r="M82" s="862"/>
      <c r="N82" s="51"/>
    </row>
    <row r="83" spans="1:14">
      <c r="B83" s="89" t="s">
        <v>973</v>
      </c>
      <c r="C83" s="90"/>
      <c r="D83" s="90"/>
      <c r="E83" s="90"/>
      <c r="F83" s="90"/>
      <c r="G83" s="90"/>
      <c r="H83" s="90"/>
      <c r="I83" s="87"/>
      <c r="J83" s="88"/>
      <c r="K83" s="304">
        <v>0.05</v>
      </c>
      <c r="L83" s="861">
        <f>N77*K83</f>
        <v>12480.8301287785</v>
      </c>
      <c r="M83" s="862"/>
      <c r="N83" s="51"/>
    </row>
    <row r="84" spans="1:14" ht="15.75" thickBot="1">
      <c r="B84" s="91" t="s">
        <v>974</v>
      </c>
      <c r="C84" s="92"/>
      <c r="D84" s="92"/>
      <c r="E84" s="92"/>
      <c r="F84" s="92"/>
      <c r="G84" s="92"/>
      <c r="H84" s="92"/>
      <c r="I84" s="93"/>
      <c r="J84" s="94"/>
      <c r="K84" s="305">
        <v>0.05</v>
      </c>
      <c r="L84" s="863">
        <f>N77*K84</f>
        <v>12480.8301287785</v>
      </c>
      <c r="M84" s="864"/>
      <c r="N84" s="51"/>
    </row>
    <row r="85" spans="1:14" ht="15.75" thickBot="1">
      <c r="B85" s="827" t="s">
        <v>953</v>
      </c>
      <c r="C85" s="828"/>
      <c r="D85" s="828"/>
      <c r="E85" s="828"/>
      <c r="F85" s="828"/>
      <c r="G85" s="828"/>
      <c r="H85" s="828"/>
      <c r="I85" s="828"/>
      <c r="J85" s="828"/>
      <c r="K85" s="828"/>
      <c r="L85" s="828"/>
      <c r="M85" s="829"/>
      <c r="N85" s="52">
        <f>L82+L83+L84</f>
        <v>74884.980772670999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324501.58334824094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P118"/>
  <sheetViews>
    <sheetView topLeftCell="A28" zoomScale="75" zoomScaleNormal="75" workbookViewId="0">
      <selection activeCell="P53" sqref="P53"/>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6">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6385.8871531592822</v>
      </c>
      <c r="N49" s="272">
        <f>K49*M49</f>
        <v>7343.7702261331742</v>
      </c>
    </row>
    <row r="50" spans="1:16">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401576.72626549593</v>
      </c>
      <c r="N50" s="272">
        <f>K50*M50</f>
        <v>48189.207151859511</v>
      </c>
    </row>
    <row r="51" spans="1:16">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8540.2567237571839</v>
      </c>
      <c r="N51" s="272">
        <f>K51*M51</f>
        <v>17080.513447514368</v>
      </c>
    </row>
    <row r="52" spans="1:16" ht="15.75" thickBot="1">
      <c r="A52" t="s">
        <v>927</v>
      </c>
      <c r="B52" s="43" t="str">
        <f>VLOOKUP(A52,MATERIALES!A7:D372,3,FALSE)</f>
        <v>Malla Ciclónica Para Gaviones Galvanizada Y Plastificada Con Pvc Cal 12 (2M3)</v>
      </c>
      <c r="C52" s="310"/>
      <c r="D52" s="310"/>
      <c r="E52" s="310"/>
      <c r="F52" s="310"/>
      <c r="G52" s="310"/>
      <c r="H52" s="310"/>
      <c r="I52" s="310"/>
      <c r="J52" s="433" t="str">
        <f>VLOOKUP(A52,MATERIALES!A6:D643,2,FALSE)</f>
        <v>u</v>
      </c>
      <c r="K52" s="126">
        <v>0.5</v>
      </c>
      <c r="L52" s="325"/>
      <c r="M52" s="402">
        <f>VLOOKUP(A52,MATERIALES!A7:D399,4,FALSE)</f>
        <v>178169.16137100552</v>
      </c>
      <c r="N52" s="272">
        <f>K52*M52</f>
        <v>89084.580685502762</v>
      </c>
      <c r="O52">
        <v>134684.58208665877</v>
      </c>
      <c r="P52">
        <f>+M52/O52</f>
        <v>1.3228623396282129</v>
      </c>
    </row>
    <row r="53" spans="1:16" ht="15.75" thickBot="1">
      <c r="B53" s="827" t="s">
        <v>953</v>
      </c>
      <c r="C53" s="828"/>
      <c r="D53" s="828"/>
      <c r="E53" s="828"/>
      <c r="F53" s="828"/>
      <c r="G53" s="828"/>
      <c r="H53" s="828"/>
      <c r="I53" s="828"/>
      <c r="J53" s="828"/>
      <c r="K53" s="828"/>
      <c r="L53" s="828"/>
      <c r="M53" s="829"/>
      <c r="N53" s="394">
        <f>SUM(N48:N52)</f>
        <v>209075.7360392728</v>
      </c>
      <c r="O53">
        <v>54621</v>
      </c>
      <c r="P53">
        <f>+O53*1.19</f>
        <v>64998.99</v>
      </c>
    </row>
    <row r="54" spans="1:16">
      <c r="B54" s="33"/>
      <c r="C54" s="34"/>
      <c r="D54" s="34"/>
      <c r="E54" s="34"/>
      <c r="F54" s="34"/>
      <c r="G54" s="34"/>
      <c r="H54" s="34"/>
      <c r="I54" s="34"/>
      <c r="J54" s="34"/>
      <c r="K54" s="34"/>
      <c r="L54" s="34"/>
      <c r="M54" s="34"/>
      <c r="N54" s="35"/>
    </row>
    <row r="55" spans="1:16">
      <c r="B55" s="64" t="s">
        <v>956</v>
      </c>
      <c r="C55" s="65"/>
      <c r="D55" s="65"/>
      <c r="E55" s="65"/>
      <c r="F55" s="65"/>
      <c r="G55" s="65"/>
      <c r="H55" s="65"/>
      <c r="I55" s="65"/>
      <c r="J55" s="65"/>
      <c r="K55" s="65"/>
      <c r="L55" s="65"/>
      <c r="M55" s="65"/>
      <c r="N55" s="66"/>
    </row>
    <row r="56" spans="1:16" ht="15.75" thickBot="1">
      <c r="B56" s="68"/>
      <c r="C56" s="61"/>
      <c r="D56" s="61"/>
      <c r="E56" s="61"/>
      <c r="F56" s="61"/>
      <c r="G56" s="61"/>
      <c r="H56" s="61"/>
      <c r="I56" s="61"/>
      <c r="J56" s="61"/>
      <c r="K56" s="61"/>
      <c r="L56" s="61"/>
      <c r="M56" s="61"/>
      <c r="N56" s="63"/>
    </row>
    <row r="57" spans="1:16" ht="25.5">
      <c r="B57" s="313" t="s">
        <v>957</v>
      </c>
      <c r="C57" s="314"/>
      <c r="D57" s="314"/>
      <c r="E57" s="314"/>
      <c r="F57" s="314"/>
      <c r="G57" s="314"/>
      <c r="H57" s="73" t="s">
        <v>945</v>
      </c>
      <c r="I57" s="74" t="s">
        <v>958</v>
      </c>
      <c r="J57" s="75" t="s">
        <v>959</v>
      </c>
      <c r="K57" s="73" t="s">
        <v>960</v>
      </c>
      <c r="L57" s="830" t="s">
        <v>961</v>
      </c>
      <c r="M57" s="803"/>
      <c r="N57" s="76" t="s">
        <v>951</v>
      </c>
    </row>
    <row r="58" spans="1:16">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1151.5493309248213</v>
      </c>
      <c r="M58" s="832"/>
      <c r="N58" s="287">
        <f>K58*L58</f>
        <v>1266.7042640173036</v>
      </c>
    </row>
    <row r="59" spans="1:16">
      <c r="B59" s="46"/>
      <c r="C59" s="47"/>
      <c r="D59" s="47"/>
      <c r="E59" s="47"/>
      <c r="F59" s="47"/>
      <c r="G59" s="47"/>
      <c r="H59" s="311"/>
      <c r="I59" s="279"/>
      <c r="J59" s="286"/>
      <c r="K59" s="279"/>
      <c r="L59" s="831"/>
      <c r="M59" s="832"/>
      <c r="N59" s="287"/>
    </row>
    <row r="60" spans="1:16">
      <c r="B60" s="46"/>
      <c r="C60" s="47"/>
      <c r="D60" s="47"/>
      <c r="E60" s="47"/>
      <c r="F60" s="47"/>
      <c r="G60" s="47"/>
      <c r="H60" s="311"/>
      <c r="I60" s="279"/>
      <c r="J60" s="286"/>
      <c r="K60" s="279"/>
      <c r="L60" s="831"/>
      <c r="M60" s="832"/>
      <c r="N60" s="287"/>
    </row>
    <row r="61" spans="1:16">
      <c r="B61" s="46"/>
      <c r="C61" s="47"/>
      <c r="D61" s="47"/>
      <c r="E61" s="47"/>
      <c r="F61" s="47"/>
      <c r="G61" s="47"/>
      <c r="H61" s="311"/>
      <c r="I61" s="279"/>
      <c r="J61" s="286"/>
      <c r="K61" s="279"/>
      <c r="L61" s="831"/>
      <c r="M61" s="832"/>
      <c r="N61" s="287"/>
    </row>
    <row r="62" spans="1:16">
      <c r="B62" s="46"/>
      <c r="C62" s="47"/>
      <c r="D62" s="47"/>
      <c r="E62" s="47"/>
      <c r="F62" s="47"/>
      <c r="G62" s="47"/>
      <c r="H62" s="288"/>
      <c r="I62" s="279"/>
      <c r="J62" s="279"/>
      <c r="K62" s="279"/>
      <c r="L62" s="289"/>
      <c r="M62" s="290"/>
      <c r="N62" s="291"/>
    </row>
    <row r="63" spans="1:16" ht="15.75" thickBot="1">
      <c r="B63" s="447"/>
      <c r="C63" s="448"/>
      <c r="D63" s="448"/>
      <c r="E63" s="448"/>
      <c r="F63" s="448"/>
      <c r="G63" s="448"/>
      <c r="H63" s="48"/>
      <c r="I63" s="126"/>
      <c r="J63" s="126"/>
      <c r="K63" s="126"/>
      <c r="L63" s="816"/>
      <c r="M63" s="817"/>
      <c r="N63" s="127"/>
    </row>
    <row r="64" spans="1:16" ht="15.75" thickBot="1">
      <c r="B64" s="833" t="s">
        <v>953</v>
      </c>
      <c r="C64" s="834"/>
      <c r="D64" s="834"/>
      <c r="E64" s="834"/>
      <c r="F64" s="834"/>
      <c r="G64" s="834"/>
      <c r="H64" s="834"/>
      <c r="I64" s="834"/>
      <c r="J64" s="834"/>
      <c r="K64" s="834"/>
      <c r="L64" s="834"/>
      <c r="M64" s="835"/>
      <c r="N64" s="104">
        <f>N58+N59+N60+N61+N62</f>
        <v>1266.7042640173036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257205.01965268116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51441.003930536237</v>
      </c>
      <c r="M82" s="862"/>
      <c r="N82" s="51"/>
    </row>
    <row r="83" spans="1:14">
      <c r="B83" s="89" t="s">
        <v>973</v>
      </c>
      <c r="C83" s="90"/>
      <c r="D83" s="90"/>
      <c r="E83" s="90"/>
      <c r="F83" s="90"/>
      <c r="G83" s="90"/>
      <c r="H83" s="90"/>
      <c r="I83" s="87"/>
      <c r="J83" s="88"/>
      <c r="K83" s="304">
        <v>0.05</v>
      </c>
      <c r="L83" s="861">
        <f>N77*K83</f>
        <v>12860.250982634059</v>
      </c>
      <c r="M83" s="862"/>
      <c r="N83" s="51"/>
    </row>
    <row r="84" spans="1:14" ht="15.75" thickBot="1">
      <c r="B84" s="91" t="s">
        <v>974</v>
      </c>
      <c r="C84" s="92"/>
      <c r="D84" s="92"/>
      <c r="E84" s="92"/>
      <c r="F84" s="92"/>
      <c r="G84" s="92"/>
      <c r="H84" s="92"/>
      <c r="I84" s="93"/>
      <c r="J84" s="94"/>
      <c r="K84" s="305">
        <v>0.05</v>
      </c>
      <c r="L84" s="863">
        <f>N77*K84</f>
        <v>12860.250982634059</v>
      </c>
      <c r="M84" s="864"/>
      <c r="N84" s="51"/>
    </row>
    <row r="85" spans="1:14" ht="15.75" thickBot="1">
      <c r="B85" s="827" t="s">
        <v>953</v>
      </c>
      <c r="C85" s="828"/>
      <c r="D85" s="828"/>
      <c r="E85" s="828"/>
      <c r="F85" s="828"/>
      <c r="G85" s="828"/>
      <c r="H85" s="828"/>
      <c r="I85" s="828"/>
      <c r="J85" s="828"/>
      <c r="K85" s="828"/>
      <c r="L85" s="828"/>
      <c r="M85" s="829"/>
      <c r="N85" s="52">
        <f>L82+L83+L84</f>
        <v>77161.505895804352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334366.52554848552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6385.8871531592822</v>
      </c>
      <c r="N49" s="272">
        <f>K49*M49</f>
        <v>7343.7702261331742</v>
      </c>
    </row>
    <row r="50" spans="1:14">
      <c r="A50" s="163" t="s">
        <v>587</v>
      </c>
      <c r="B50" s="43" t="str">
        <f>VLOOKUP(A50,MATERIALES!A6:D372,3,FALSE)</f>
        <v>Mortero 1:3 De recubrimiento</v>
      </c>
      <c r="C50" s="425"/>
      <c r="D50" s="425"/>
      <c r="E50" s="425"/>
      <c r="F50" s="425"/>
      <c r="G50" s="425"/>
      <c r="H50" s="425"/>
      <c r="I50" s="425"/>
      <c r="J50" s="312" t="str">
        <f>VLOOKUP(A50,MATERIALES!A6:D641,2,FALSE)</f>
        <v>m3</v>
      </c>
      <c r="K50" s="397">
        <v>0.12</v>
      </c>
      <c r="L50" s="421"/>
      <c r="M50" s="402">
        <f>VLOOKUP(A50,MATERIALES!A6:D397,4,FALSE)</f>
        <v>401576.72626549593</v>
      </c>
      <c r="N50" s="272">
        <f>K50*M50</f>
        <v>48189.207151859511</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2</v>
      </c>
      <c r="L51" s="421"/>
      <c r="M51" s="402">
        <f>VLOOKUP(A51,MATERIALES!A6:D398,4,FALSE)</f>
        <v>8540.2567237571839</v>
      </c>
      <c r="N51" s="272">
        <f>K51*M51</f>
        <v>17080.513447514368</v>
      </c>
    </row>
    <row r="52" spans="1:14" ht="15.75" thickBot="1">
      <c r="A52" t="s">
        <v>929</v>
      </c>
      <c r="B52" s="43" t="str">
        <f>VLOOKUP(A52,MATERIALES!A7:D372,3,FALSE)</f>
        <v>Malla Ciclónica Para Gaviones Galvanizada Aleación Zn-5A1-Mm Y Plastificada Pvc Cal 12 (2M3)</v>
      </c>
      <c r="C52" s="310"/>
      <c r="D52" s="310"/>
      <c r="E52" s="310"/>
      <c r="F52" s="310"/>
      <c r="G52" s="310"/>
      <c r="H52" s="310"/>
      <c r="I52" s="310"/>
      <c r="J52" s="433" t="str">
        <f>VLOOKUP(A52,MATERIALES!A6:D643,2,FALSE)</f>
        <v>u</v>
      </c>
      <c r="K52" s="126">
        <v>0.5</v>
      </c>
      <c r="L52" s="325"/>
      <c r="M52" s="402">
        <f>VLOOKUP(A52,MATERIALES!A7:D399,4,FALSE)</f>
        <v>180362.70129743253</v>
      </c>
      <c r="N52" s="272">
        <f>K52*M52</f>
        <v>90181.350648716267</v>
      </c>
    </row>
    <row r="53" spans="1:14" ht="15.75" thickBot="1">
      <c r="B53" s="827" t="s">
        <v>953</v>
      </c>
      <c r="C53" s="828"/>
      <c r="D53" s="828"/>
      <c r="E53" s="828"/>
      <c r="F53" s="828"/>
      <c r="G53" s="828"/>
      <c r="H53" s="828"/>
      <c r="I53" s="828"/>
      <c r="J53" s="828"/>
      <c r="K53" s="828"/>
      <c r="L53" s="828"/>
      <c r="M53" s="829"/>
      <c r="N53" s="394">
        <f>SUM(N48:N52)</f>
        <v>210172.50600248628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1151.5493309248213</v>
      </c>
      <c r="M58" s="832"/>
      <c r="N58" s="287">
        <f>K58*L58</f>
        <v>1266.7042640173036</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1266.7042640173036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258301.78961589464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51660.357923178934</v>
      </c>
      <c r="M82" s="862"/>
      <c r="N82" s="51"/>
    </row>
    <row r="83" spans="1:14">
      <c r="B83" s="89" t="s">
        <v>973</v>
      </c>
      <c r="C83" s="90"/>
      <c r="D83" s="90"/>
      <c r="E83" s="90"/>
      <c r="F83" s="90"/>
      <c r="G83" s="90"/>
      <c r="H83" s="90"/>
      <c r="I83" s="87"/>
      <c r="J83" s="88"/>
      <c r="K83" s="304">
        <v>0.05</v>
      </c>
      <c r="L83" s="861">
        <f>N77*K83</f>
        <v>12915.089480794733</v>
      </c>
      <c r="M83" s="862"/>
      <c r="N83" s="51"/>
    </row>
    <row r="84" spans="1:14" ht="15.75" thickBot="1">
      <c r="B84" s="91" t="s">
        <v>974</v>
      </c>
      <c r="C84" s="92"/>
      <c r="D84" s="92"/>
      <c r="E84" s="92"/>
      <c r="F84" s="92"/>
      <c r="G84" s="92"/>
      <c r="H84" s="92"/>
      <c r="I84" s="93"/>
      <c r="J84" s="94"/>
      <c r="K84" s="305">
        <v>0.05</v>
      </c>
      <c r="L84" s="863">
        <f>N77*K84</f>
        <v>12915.089480794733</v>
      </c>
      <c r="M84" s="864"/>
      <c r="N84" s="51"/>
    </row>
    <row r="85" spans="1:14" ht="15.75" thickBot="1">
      <c r="B85" s="827" t="s">
        <v>953</v>
      </c>
      <c r="C85" s="828"/>
      <c r="D85" s="828"/>
      <c r="E85" s="828"/>
      <c r="F85" s="828"/>
      <c r="G85" s="828"/>
      <c r="H85" s="828"/>
      <c r="I85" s="828"/>
      <c r="J85" s="828"/>
      <c r="K85" s="828"/>
      <c r="L85" s="828"/>
      <c r="M85" s="829"/>
      <c r="N85" s="52">
        <f>L82+L83+L84</f>
        <v>77490.5368847684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335792.32650066307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20862.963068267145</v>
      </c>
      <c r="L36" s="270"/>
      <c r="M36" s="336">
        <v>1</v>
      </c>
      <c r="N36" s="272">
        <f>K36*M36</f>
        <v>20862.963068267145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3796.3137725900497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24659.276840857194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757</v>
      </c>
      <c r="B48" s="43" t="str">
        <f>VLOOKUP(A48,MATERIALES!A5:D372,3,FALSE)</f>
        <v>Agregado para concreto hidráulico</v>
      </c>
      <c r="C48" s="281"/>
      <c r="D48" s="281"/>
      <c r="E48" s="281"/>
      <c r="F48" s="281"/>
      <c r="G48" s="281"/>
      <c r="H48" s="281"/>
      <c r="I48" s="281"/>
      <c r="J48" s="311" t="str">
        <f>VLOOKUP(A48,MATERIALES!A4:D639,2,FALSE)</f>
        <v>m3</v>
      </c>
      <c r="K48" s="282">
        <v>0.504</v>
      </c>
      <c r="L48" s="267"/>
      <c r="M48" s="402">
        <f>VLOOKUP(A48,MATERIALES!A5:D395,4,FALSE)</f>
        <v>72556.654277455367</v>
      </c>
      <c r="N48" s="272">
        <f t="shared" ref="N48:N53" si="0">K48*M48</f>
        <v>36568.553755837507</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2" t="str">
        <f>VLOOKUP(A49,MATERIALES!A5:D640,2,FALSE)</f>
        <v>m2</v>
      </c>
      <c r="K49" s="397">
        <v>2</v>
      </c>
      <c r="L49" s="421"/>
      <c r="M49" s="402">
        <f>VLOOKUP(A49,MATERIALES!A6:D396,4,FALSE)</f>
        <v>8540.2567237571839</v>
      </c>
      <c r="N49" s="272">
        <f t="shared" si="0"/>
        <v>17080.513447514368</v>
      </c>
    </row>
    <row r="50" spans="1:14">
      <c r="A50" s="163" t="s">
        <v>774</v>
      </c>
      <c r="B50" s="43" t="str">
        <f>VLOOKUP(A50,MATERIALES!A6:D372,3,FALSE)</f>
        <v>Agua</v>
      </c>
      <c r="C50" s="425"/>
      <c r="D50" s="425"/>
      <c r="E50" s="425"/>
      <c r="F50" s="425"/>
      <c r="G50" s="425"/>
      <c r="H50" s="425"/>
      <c r="I50" s="425"/>
      <c r="J50" s="312" t="str">
        <f>VLOOKUP(A50,MATERIALES!A6:D641,2,FALSE)</f>
        <v>lt</v>
      </c>
      <c r="K50" s="397">
        <v>111</v>
      </c>
      <c r="L50" s="421"/>
      <c r="M50" s="402">
        <f>VLOOKUP(A50,MATERIALES!A6:D397,4,FALSE)</f>
        <v>72.744946539669343</v>
      </c>
      <c r="N50" s="272">
        <f t="shared" si="0"/>
        <v>8074.689065903297</v>
      </c>
    </row>
    <row r="51" spans="1:14">
      <c r="A51" s="163" t="s">
        <v>598</v>
      </c>
      <c r="B51" s="43" t="str">
        <f>VLOOKUP(A51,MATERIALES!A6:D372,3,FALSE)</f>
        <v>Piedra para concreto ciclópeo (rajón o canto rodado)</v>
      </c>
      <c r="C51" s="425"/>
      <c r="D51" s="425"/>
      <c r="E51" s="425"/>
      <c r="F51" s="425"/>
      <c r="G51" s="425"/>
      <c r="H51" s="425"/>
      <c r="I51" s="425"/>
      <c r="J51" s="312" t="str">
        <f>VLOOKUP(A51,MATERIALES!A6:D642,2,FALSE)</f>
        <v>m3</v>
      </c>
      <c r="K51" s="397">
        <v>0.4</v>
      </c>
      <c r="L51" s="421"/>
      <c r="M51" s="402">
        <f>VLOOKUP(A51,MATERIALES!A6:D398,4,FALSE)</f>
        <v>36448.575675445405</v>
      </c>
      <c r="N51" s="272">
        <f t="shared" si="0"/>
        <v>14579.430270178163</v>
      </c>
    </row>
    <row r="52" spans="1:14">
      <c r="A52" t="s">
        <v>802</v>
      </c>
      <c r="B52" s="320" t="str">
        <f>VLOOKUP(A52,MATERIALES!A7:D372,3,FALSE)</f>
        <v>Arena lavada</v>
      </c>
      <c r="C52" s="47"/>
      <c r="D52" s="47"/>
      <c r="E52" s="47"/>
      <c r="F52" s="47"/>
      <c r="G52" s="47"/>
      <c r="H52" s="47"/>
      <c r="I52" s="47"/>
      <c r="J52" s="312" t="str">
        <f>VLOOKUP(A52,MATERIALES!A6:D643,2,FALSE)</f>
        <v>m3</v>
      </c>
      <c r="K52" s="169">
        <v>0.378</v>
      </c>
      <c r="L52" s="318"/>
      <c r="M52" s="426">
        <f>VLOOKUP(A52,MATERIALES!A7:D399,4,FALSE)</f>
        <v>51449.263942195619</v>
      </c>
      <c r="N52" s="273">
        <f t="shared" si="0"/>
        <v>19447.821770149945</v>
      </c>
    </row>
    <row r="53" spans="1:14">
      <c r="A53" t="s">
        <v>804</v>
      </c>
      <c r="B53" s="168" t="str">
        <f>VLOOKUP(A53,MATERIALES!A8:D372,3,FALSE)</f>
        <v>Cemento gris</v>
      </c>
      <c r="C53" s="317"/>
      <c r="D53" s="317"/>
      <c r="E53" s="317"/>
      <c r="F53" s="317"/>
      <c r="G53" s="317"/>
      <c r="H53" s="317"/>
      <c r="I53" s="317"/>
      <c r="J53" s="312" t="str">
        <f>VLOOKUP(A53,MATERIALES!A7:D644,2,FALSE)</f>
        <v>kg</v>
      </c>
      <c r="K53" s="44">
        <v>156</v>
      </c>
      <c r="L53" s="318"/>
      <c r="M53" s="426">
        <f>VLOOKUP(A53,MATERIALES!A8:D400,4,FALSE)</f>
        <v>492.5057744893939</v>
      </c>
      <c r="N53" s="273">
        <f t="shared" si="0"/>
        <v>76830.900820345443</v>
      </c>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172581.90912992874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31">
        <f>VLOOKUP(A60,TRANSPORTE!A1:D117,4,FALSE)</f>
        <v>1151.5493309248213</v>
      </c>
      <c r="M60" s="832"/>
      <c r="N60" s="287">
        <f>K60*L60</f>
        <v>460.61973236992856</v>
      </c>
    </row>
    <row r="61" spans="1:14">
      <c r="A61" t="s">
        <v>1229</v>
      </c>
      <c r="B61" s="46" t="str">
        <f>VLOOKUP(A61,TRANSPORTE!A1:D117,3,FALSE)</f>
        <v>Transporte de arena</v>
      </c>
      <c r="C61" s="47"/>
      <c r="D61" s="47"/>
      <c r="E61" s="47"/>
      <c r="F61" s="47"/>
      <c r="G61" s="47"/>
      <c r="H61" s="311" t="s">
        <v>339</v>
      </c>
      <c r="I61" s="279">
        <v>0.378</v>
      </c>
      <c r="J61" s="286">
        <v>1</v>
      </c>
      <c r="K61" s="279">
        <f>I61*J61</f>
        <v>0.378</v>
      </c>
      <c r="L61" s="831">
        <f>VLOOKUP(A61,TRANSPORTE!A1:D117,4,FALSE)</f>
        <v>1151.5493309248213</v>
      </c>
      <c r="M61" s="832"/>
      <c r="N61" s="287">
        <f t="shared" ref="N61:N62" si="1">K61*L61</f>
        <v>435.28564708958248</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31">
        <f>VLOOKUP(A62,TRANSPORTE!A1:D117,4,FALSE)</f>
        <v>1151.5493309248213</v>
      </c>
      <c r="M62" s="832"/>
      <c r="N62" s="287">
        <f t="shared" si="1"/>
        <v>580.3808627861099</v>
      </c>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1476.286242245621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75926.27545180099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274643.74766483251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54928.749532966503</v>
      </c>
      <c r="M84" s="862"/>
      <c r="N84" s="51"/>
    </row>
    <row r="85" spans="1:14">
      <c r="B85" s="89" t="s">
        <v>973</v>
      </c>
      <c r="C85" s="90"/>
      <c r="D85" s="90"/>
      <c r="E85" s="90"/>
      <c r="F85" s="90"/>
      <c r="G85" s="90"/>
      <c r="H85" s="90"/>
      <c r="I85" s="87"/>
      <c r="J85" s="88"/>
      <c r="K85" s="304">
        <v>0.05</v>
      </c>
      <c r="L85" s="861">
        <f>N79*K85</f>
        <v>13732.187383241626</v>
      </c>
      <c r="M85" s="862"/>
      <c r="N85" s="51"/>
    </row>
    <row r="86" spans="1:14" ht="15.75" thickBot="1">
      <c r="B86" s="91" t="s">
        <v>974</v>
      </c>
      <c r="C86" s="92"/>
      <c r="D86" s="92"/>
      <c r="E86" s="92"/>
      <c r="F86" s="92"/>
      <c r="G86" s="92"/>
      <c r="H86" s="92"/>
      <c r="I86" s="93"/>
      <c r="J86" s="94"/>
      <c r="K86" s="305">
        <v>0.05</v>
      </c>
      <c r="L86" s="863">
        <f>N79*K86</f>
        <v>13732.187383241626</v>
      </c>
      <c r="M86" s="864"/>
      <c r="N86" s="51"/>
    </row>
    <row r="87" spans="1:14" ht="15.75" thickBot="1">
      <c r="B87" s="827" t="s">
        <v>953</v>
      </c>
      <c r="C87" s="828"/>
      <c r="D87" s="828"/>
      <c r="E87" s="828"/>
      <c r="F87" s="828"/>
      <c r="G87" s="828"/>
      <c r="H87" s="828"/>
      <c r="I87" s="828"/>
      <c r="J87" s="828"/>
      <c r="K87" s="828"/>
      <c r="L87" s="828"/>
      <c r="M87" s="829"/>
      <c r="N87" s="52">
        <f>L84+L85+L86</f>
        <v>82393.124299449759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357036.87196428224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1472.28864307204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VLOOKUP(A48,MATERIALES!A5:D372,3,FALSE)</f>
        <v>Cemento Asfaltico 60-70</v>
      </c>
      <c r="C48" s="281"/>
      <c r="D48" s="281"/>
      <c r="E48" s="281"/>
      <c r="F48" s="281"/>
      <c r="G48" s="281"/>
      <c r="H48" s="281"/>
      <c r="I48" s="281"/>
      <c r="J48" s="311" t="str">
        <f>VLOOKUP(A48,MATERIALES!A4:D639,2,FALSE)</f>
        <v>kg</v>
      </c>
      <c r="K48" s="282">
        <v>0.5</v>
      </c>
      <c r="L48" s="267"/>
      <c r="M48" s="402">
        <f>VLOOKUP(A48,MATERIALES!A5:D395,4,FALSE)</f>
        <v>1640.6783327254657</v>
      </c>
      <c r="N48" s="272">
        <f>K48*M48</f>
        <v>820.33916636273284</v>
      </c>
    </row>
    <row r="49" spans="1:14">
      <c r="A49" s="163" t="s">
        <v>833</v>
      </c>
      <c r="B49" s="43" t="str">
        <f>VLOOKUP(A49,MATERIALES!A6:D372,3,FALSE)</f>
        <v>Concreto Resistencia  14 (Mpa)</v>
      </c>
      <c r="C49" s="425"/>
      <c r="D49" s="425"/>
      <c r="E49" s="425"/>
      <c r="F49" s="425"/>
      <c r="G49" s="425"/>
      <c r="H49" s="425"/>
      <c r="I49" s="425"/>
      <c r="J49" s="312" t="str">
        <f>VLOOKUP(A49,MATERIALES!A5:D640,2,FALSE)</f>
        <v>m3</v>
      </c>
      <c r="K49" s="397">
        <v>1.01</v>
      </c>
      <c r="L49" s="421"/>
      <c r="M49" s="402">
        <f>VLOOKUP(A49,MATERIALES!A6:D396,4,FALSE)</f>
        <v>385670.20433982956</v>
      </c>
      <c r="N49" s="272">
        <f>K49*M49</f>
        <v>389526.90638322785</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0.3</v>
      </c>
      <c r="L50" s="421"/>
      <c r="M50" s="402">
        <f>VLOOKUP(A50,MATERIALES!A6:D397,4,FALSE)</f>
        <v>8540.2567237571839</v>
      </c>
      <c r="N50" s="272">
        <f>K50*M50</f>
        <v>2562.0770171271552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392909.32256671769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31">
        <f>VLOOKUP(A60,TRANSPORTE!A1:D117,4,FALSE)</f>
        <v>1151.5493309248213</v>
      </c>
      <c r="M60" s="832"/>
      <c r="N60" s="287">
        <f>K60*L60</f>
        <v>1163.0648242340696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1163.0648242340696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29445.772861440797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424990.44889546459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84998.08977909293</v>
      </c>
      <c r="M84" s="862"/>
      <c r="N84" s="51"/>
    </row>
    <row r="85" spans="1:14">
      <c r="B85" s="89" t="s">
        <v>973</v>
      </c>
      <c r="C85" s="90"/>
      <c r="D85" s="90"/>
      <c r="E85" s="90"/>
      <c r="F85" s="90"/>
      <c r="G85" s="90"/>
      <c r="H85" s="90"/>
      <c r="I85" s="87"/>
      <c r="J85" s="88"/>
      <c r="K85" s="304">
        <v>0.05</v>
      </c>
      <c r="L85" s="861">
        <f>N79*K85</f>
        <v>21249.522444773233</v>
      </c>
      <c r="M85" s="862"/>
      <c r="N85" s="51"/>
    </row>
    <row r="86" spans="1:14" ht="15.75" thickBot="1">
      <c r="B86" s="91" t="s">
        <v>974</v>
      </c>
      <c r="C86" s="92"/>
      <c r="D86" s="92"/>
      <c r="E86" s="92"/>
      <c r="F86" s="92"/>
      <c r="G86" s="92"/>
      <c r="H86" s="92"/>
      <c r="I86" s="93"/>
      <c r="J86" s="94"/>
      <c r="K86" s="305">
        <v>0.05</v>
      </c>
      <c r="L86" s="863">
        <f>N79*K86</f>
        <v>21249.522444773233</v>
      </c>
      <c r="M86" s="864"/>
      <c r="N86" s="51"/>
    </row>
    <row r="87" spans="1:14" ht="15.75" thickBot="1">
      <c r="B87" s="827" t="s">
        <v>953</v>
      </c>
      <c r="C87" s="828"/>
      <c r="D87" s="828"/>
      <c r="E87" s="828"/>
      <c r="F87" s="828"/>
      <c r="G87" s="828"/>
      <c r="H87" s="828"/>
      <c r="I87" s="828"/>
      <c r="J87" s="828"/>
      <c r="K87" s="828"/>
      <c r="L87" s="828"/>
      <c r="M87" s="829"/>
      <c r="N87" s="52">
        <f>L84+L85+L86</f>
        <v>127497.1346686394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552487.58356410405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1135</v>
      </c>
      <c r="C31" s="967" t="s">
        <v>2143</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77.289077871469317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VLOOKUP(A48,MATERIALES!A5:D372,3,FALSE)</f>
        <v>Cemento Asfaltico 60-70</v>
      </c>
      <c r="C48" s="281"/>
      <c r="D48" s="281"/>
      <c r="E48" s="281"/>
      <c r="F48" s="281"/>
      <c r="G48" s="281"/>
      <c r="H48" s="281"/>
      <c r="I48" s="281"/>
      <c r="J48" s="311" t="str">
        <f>VLOOKUP(A48,MATERIALES!A4:D639,2,FALSE)</f>
        <v>kg</v>
      </c>
      <c r="K48" s="282">
        <v>0.05</v>
      </c>
      <c r="L48" s="267"/>
      <c r="M48" s="402">
        <f>VLOOKUP(A48,MATERIALES!A5:D395,4,FALSE)</f>
        <v>1640.6783327254657</v>
      </c>
      <c r="N48" s="272">
        <f>K48*M48</f>
        <v>82.03391663627329</v>
      </c>
    </row>
    <row r="49" spans="1:14">
      <c r="A49" s="163" t="s">
        <v>429</v>
      </c>
      <c r="B49" s="43" t="str">
        <f>VLOOKUP(A49,MATERIALES!A6:D372,3,FALSE)</f>
        <v>Cuneta prefabricada de concreto tipo V de (0,8*0,3*0,22)</v>
      </c>
      <c r="C49" s="425"/>
      <c r="D49" s="425"/>
      <c r="E49" s="425"/>
      <c r="F49" s="425"/>
      <c r="G49" s="425"/>
      <c r="H49" s="425"/>
      <c r="I49" s="425"/>
      <c r="J49" s="312" t="str">
        <f>VLOOKUP(A49,MATERIALES!A5:D640,2,FALSE)</f>
        <v>m</v>
      </c>
      <c r="K49" s="397">
        <v>1</v>
      </c>
      <c r="L49" s="421"/>
      <c r="M49" s="402">
        <f>VLOOKUP(A49,MATERIALES!A6:D396,4,FALSE)</f>
        <v>38740.601067956843</v>
      </c>
      <c r="N49" s="272">
        <f>K49*M49</f>
        <v>38740.601067956843</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38822.634984593118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1545.7815574293863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40445.705619893975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8089.1411239787958</v>
      </c>
      <c r="M84" s="862"/>
      <c r="N84" s="51"/>
    </row>
    <row r="85" spans="1:14">
      <c r="B85" s="89" t="s">
        <v>973</v>
      </c>
      <c r="C85" s="90"/>
      <c r="D85" s="90"/>
      <c r="E85" s="90"/>
      <c r="F85" s="90"/>
      <c r="G85" s="90"/>
      <c r="H85" s="90"/>
      <c r="I85" s="87"/>
      <c r="J85" s="88"/>
      <c r="K85" s="304">
        <v>0.05</v>
      </c>
      <c r="L85" s="861">
        <f>N79*K85</f>
        <v>2022.285280994699</v>
      </c>
      <c r="M85" s="862"/>
      <c r="N85" s="51"/>
    </row>
    <row r="86" spans="1:14" ht="15.75" thickBot="1">
      <c r="B86" s="91" t="s">
        <v>974</v>
      </c>
      <c r="C86" s="92"/>
      <c r="D86" s="92"/>
      <c r="E86" s="92"/>
      <c r="F86" s="92"/>
      <c r="G86" s="92"/>
      <c r="H86" s="92"/>
      <c r="I86" s="93"/>
      <c r="J86" s="94"/>
      <c r="K86" s="305">
        <v>0.05</v>
      </c>
      <c r="L86" s="863">
        <f>N79*K86</f>
        <v>2022.285280994699</v>
      </c>
      <c r="M86" s="864"/>
      <c r="N86" s="51"/>
    </row>
    <row r="87" spans="1:14" ht="15.75" thickBot="1">
      <c r="B87" s="827" t="s">
        <v>953</v>
      </c>
      <c r="C87" s="828"/>
      <c r="D87" s="828"/>
      <c r="E87" s="828"/>
      <c r="F87" s="828"/>
      <c r="G87" s="828"/>
      <c r="H87" s="828"/>
      <c r="I87" s="828"/>
      <c r="J87" s="828"/>
      <c r="K87" s="828"/>
      <c r="L87" s="828"/>
      <c r="M87" s="829"/>
      <c r="N87" s="52">
        <f>L84+L85+L86</f>
        <v>12133.711685968196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52579.417305862167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1683</v>
      </c>
      <c r="C31" s="967" t="s">
        <v>2144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8708.0193676245453</v>
      </c>
      <c r="L36" s="270"/>
      <c r="M36" s="336">
        <v>1.25</v>
      </c>
      <c r="N36" s="272">
        <f>K36/M36</f>
        <v>6966.4154940996359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2098.1935930720401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9064.6090871716769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VLOOKUP(A48,MATERIALES!A4:D639,2,FALSE)</f>
        <v>m3</v>
      </c>
      <c r="K48" s="282">
        <v>0.5</v>
      </c>
      <c r="L48" s="267"/>
      <c r="M48" s="402">
        <f>VLOOKUP(A48,MATERIALES!A5:D395,4,FALSE)</f>
        <v>21986.864932562228</v>
      </c>
      <c r="N48" s="272">
        <f>K48*M48</f>
        <v>10993.432466281114</v>
      </c>
    </row>
    <row r="49" spans="1:14">
      <c r="A49" s="163" t="s">
        <v>805</v>
      </c>
      <c r="B49" s="43" t="str">
        <f>VLOOKUP(A49,MATERIALES!A6:D372,3,FALSE)</f>
        <v>Cemento Asfaltico 60-70</v>
      </c>
      <c r="C49" s="425"/>
      <c r="D49" s="425"/>
      <c r="E49" s="425"/>
      <c r="F49" s="425"/>
      <c r="G49" s="425"/>
      <c r="H49" s="425"/>
      <c r="I49" s="425"/>
      <c r="J49" s="312" t="str">
        <f>VLOOKUP(A49,MATERIALES!A5:D640,2,FALSE)</f>
        <v>kg</v>
      </c>
      <c r="K49" s="397">
        <v>0.5</v>
      </c>
      <c r="L49" s="421"/>
      <c r="M49" s="402">
        <f>VLOOKUP(A49,MATERIALES!A6:D396,4,FALSE)</f>
        <v>1640.6783327254657</v>
      </c>
      <c r="N49" s="272">
        <f>K49*M49</f>
        <v>820.33916636273284</v>
      </c>
    </row>
    <row r="50" spans="1:14">
      <c r="A50" s="163" t="s">
        <v>833</v>
      </c>
      <c r="B50" s="43" t="str">
        <f>VLOOKUP(A50,MATERIALES!A6:D372,3,FALSE)</f>
        <v>Concreto Resistencia  14 (Mpa)</v>
      </c>
      <c r="C50" s="425"/>
      <c r="D50" s="425"/>
      <c r="E50" s="425"/>
      <c r="F50" s="425"/>
      <c r="G50" s="425"/>
      <c r="H50" s="425"/>
      <c r="I50" s="425"/>
      <c r="J50" s="312" t="str">
        <f>VLOOKUP(A50,MATERIALES!A6:D641,2,FALSE)</f>
        <v>m3</v>
      </c>
      <c r="K50" s="397">
        <v>1.01</v>
      </c>
      <c r="L50" s="421"/>
      <c r="M50" s="402">
        <f>VLOOKUP(A50,MATERIALES!A6:D397,4,FALSE)</f>
        <v>385670.20433982956</v>
      </c>
      <c r="N50" s="272">
        <f>K50*M50</f>
        <v>389526.90638322785</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VLOOKUP(A51,MATERIALES!A6:D642,2,FALSE)</f>
        <v>m2</v>
      </c>
      <c r="K51" s="397">
        <v>0.3</v>
      </c>
      <c r="L51" s="421"/>
      <c r="M51" s="402">
        <f>VLOOKUP(A51,MATERIALES!A6:D398,4,FALSE)</f>
        <v>8540.2567237571839</v>
      </c>
      <c r="N51" s="272">
        <f>K51*M51</f>
        <v>2562.0770171271552</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403902.7550329988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31">
        <f>VLOOKUP(A58,TRANSPORTE!A1:D117,4,FALSE)</f>
        <v>1151.5493309248213</v>
      </c>
      <c r="M58" s="832"/>
      <c r="N58" s="287">
        <f>K58*L58</f>
        <v>1163.0648242340696</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31">
        <f>VLOOKUP(A59,TRANSPORTE!A1:D117,4,FALSE)</f>
        <v>1151.5493309248213</v>
      </c>
      <c r="M59" s="832"/>
      <c r="N59" s="287">
        <f>K59*L59</f>
        <v>575.77466546241067</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1738.8394896964803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41963.871861440799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456670.07547130773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91334.015094261558</v>
      </c>
      <c r="M82" s="862"/>
      <c r="N82" s="51"/>
    </row>
    <row r="83" spans="1:14">
      <c r="B83" s="89" t="s">
        <v>973</v>
      </c>
      <c r="C83" s="90"/>
      <c r="D83" s="90"/>
      <c r="E83" s="90"/>
      <c r="F83" s="90"/>
      <c r="G83" s="90"/>
      <c r="H83" s="90"/>
      <c r="I83" s="87"/>
      <c r="J83" s="88"/>
      <c r="K83" s="304">
        <v>0.05</v>
      </c>
      <c r="L83" s="861">
        <f>N77*K83</f>
        <v>22833.50377356539</v>
      </c>
      <c r="M83" s="862"/>
      <c r="N83" s="51"/>
    </row>
    <row r="84" spans="1:14" ht="15.75" thickBot="1">
      <c r="B84" s="91" t="s">
        <v>974</v>
      </c>
      <c r="C84" s="92"/>
      <c r="D84" s="92"/>
      <c r="E84" s="92"/>
      <c r="F84" s="92"/>
      <c r="G84" s="92"/>
      <c r="H84" s="92"/>
      <c r="I84" s="93"/>
      <c r="J84" s="94"/>
      <c r="K84" s="305">
        <v>0.05</v>
      </c>
      <c r="L84" s="863">
        <f>N77*K84</f>
        <v>22833.50377356539</v>
      </c>
      <c r="M84" s="864"/>
      <c r="N84" s="51"/>
    </row>
    <row r="85" spans="1:14" ht="15.75" thickBot="1">
      <c r="B85" s="827" t="s">
        <v>953</v>
      </c>
      <c r="C85" s="828"/>
      <c r="D85" s="828"/>
      <c r="E85" s="828"/>
      <c r="F85" s="828"/>
      <c r="G85" s="828"/>
      <c r="H85" s="828"/>
      <c r="I85" s="828"/>
      <c r="J85" s="828"/>
      <c r="K85" s="828"/>
      <c r="L85" s="828"/>
      <c r="M85" s="829"/>
      <c r="N85" s="52">
        <f>L82+L83+L84</f>
        <v>137001.02264139234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593671.09811270004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1684</v>
      </c>
      <c r="C31" s="967" t="s">
        <v>2145</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8708.0193676245453</v>
      </c>
      <c r="L36" s="270"/>
      <c r="M36" s="336">
        <v>18.75</v>
      </c>
      <c r="N36" s="272">
        <f>K36/M36</f>
        <v>464.42769960664242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119.016074538136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583.44377414477844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VLOOKUP(A48,MATERIALES!A4:D639,2,FALSE)</f>
        <v>m3</v>
      </c>
      <c r="K48" s="282">
        <v>0.05</v>
      </c>
      <c r="L48" s="267"/>
      <c r="M48" s="402">
        <f>VLOOKUP(A48,MATERIALES!A5:D395,4,FALSE)</f>
        <v>21986.864932562228</v>
      </c>
      <c r="N48" s="272">
        <f>K48*M48</f>
        <v>1099.3432466281115</v>
      </c>
    </row>
    <row r="49" spans="1:14">
      <c r="A49" s="163" t="s">
        <v>805</v>
      </c>
      <c r="B49" s="43" t="str">
        <f>VLOOKUP(A49,MATERIALES!A6:D372,3,FALSE)</f>
        <v>Cemento Asfaltico 60-70</v>
      </c>
      <c r="C49" s="425"/>
      <c r="D49" s="425"/>
      <c r="E49" s="425"/>
      <c r="F49" s="425"/>
      <c r="G49" s="425"/>
      <c r="H49" s="425"/>
      <c r="I49" s="425"/>
      <c r="J49" s="312" t="str">
        <f>VLOOKUP(A49,MATERIALES!A5:D640,2,FALSE)</f>
        <v>kg</v>
      </c>
      <c r="K49" s="397">
        <v>0.05</v>
      </c>
      <c r="L49" s="421"/>
      <c r="M49" s="402">
        <f>VLOOKUP(A49,MATERIALES!A6:D396,4,FALSE)</f>
        <v>1640.6783327254657</v>
      </c>
      <c r="N49" s="272">
        <f>K49*M49</f>
        <v>82.03391663627329</v>
      </c>
    </row>
    <row r="50" spans="1:14">
      <c r="A50" s="163" t="s">
        <v>429</v>
      </c>
      <c r="B50" s="43" t="str">
        <f>VLOOKUP(A50,MATERIALES!A6:D372,3,FALSE)</f>
        <v>Cuneta prefabricada de concreto tipo V de (0,8*0,3*0,22)</v>
      </c>
      <c r="C50" s="425"/>
      <c r="D50" s="425"/>
      <c r="E50" s="425"/>
      <c r="F50" s="425"/>
      <c r="G50" s="425"/>
      <c r="H50" s="425"/>
      <c r="I50" s="425"/>
      <c r="J50" s="312" t="str">
        <f>VLOOKUP(A50,MATERIALES!A6:D641,2,FALSE)</f>
        <v>m</v>
      </c>
      <c r="K50" s="397">
        <v>1</v>
      </c>
      <c r="L50" s="421"/>
      <c r="M50" s="402">
        <f>VLOOKUP(A50,MATERIALES!A6:D397,4,FALSE)</f>
        <v>38740.601067956843</v>
      </c>
      <c r="N50" s="272">
        <f>K50*M50</f>
        <v>38740.601067956843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39921.978231221226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31">
        <f>VLOOKUP(A58,TRANSPORTE!A1:D117,4,FALSE)</f>
        <v>1151.5493309248213</v>
      </c>
      <c r="M58" s="832"/>
      <c r="N58" s="287">
        <f>K58*L58</f>
        <v>57.57746654624107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57.57746654624107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2380.3214907627198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42943.320962674959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8588.6641925349923</v>
      </c>
      <c r="M82" s="862"/>
      <c r="N82" s="51"/>
    </row>
    <row r="83" spans="1:14">
      <c r="B83" s="89" t="s">
        <v>973</v>
      </c>
      <c r="C83" s="90"/>
      <c r="D83" s="90"/>
      <c r="E83" s="90"/>
      <c r="F83" s="90"/>
      <c r="G83" s="90"/>
      <c r="H83" s="90"/>
      <c r="I83" s="87"/>
      <c r="J83" s="88"/>
      <c r="K83" s="304">
        <v>0.05</v>
      </c>
      <c r="L83" s="861">
        <f>N77*K83</f>
        <v>2147.1660481337481</v>
      </c>
      <c r="M83" s="862"/>
      <c r="N83" s="51"/>
    </row>
    <row r="84" spans="1:14" ht="15.75" thickBot="1">
      <c r="B84" s="91" t="s">
        <v>974</v>
      </c>
      <c r="C84" s="92"/>
      <c r="D84" s="92"/>
      <c r="E84" s="92"/>
      <c r="F84" s="92"/>
      <c r="G84" s="92"/>
      <c r="H84" s="92"/>
      <c r="I84" s="93"/>
      <c r="J84" s="94"/>
      <c r="K84" s="305">
        <v>0.05</v>
      </c>
      <c r="L84" s="863">
        <f>N77*K84</f>
        <v>2147.1660481337481</v>
      </c>
      <c r="M84" s="864"/>
      <c r="N84" s="51"/>
    </row>
    <row r="85" spans="1:14" ht="15.75" thickBot="1">
      <c r="B85" s="827" t="s">
        <v>953</v>
      </c>
      <c r="C85" s="828"/>
      <c r="D85" s="828"/>
      <c r="E85" s="828"/>
      <c r="F85" s="828"/>
      <c r="G85" s="828"/>
      <c r="H85" s="828"/>
      <c r="I85" s="828"/>
      <c r="J85" s="828"/>
      <c r="K85" s="828"/>
      <c r="L85" s="828"/>
      <c r="M85" s="829"/>
      <c r="N85" s="52">
        <f>L82+L83+L84</f>
        <v>12882.996288802487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55826.317251477449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147.22886430720399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833</v>
      </c>
      <c r="B48" s="43" t="str">
        <f>VLOOKUP(A48,MATERIALES!A5:D372,3,FALSE)</f>
        <v>Concreto Resistencia  14 (Mpa)</v>
      </c>
      <c r="C48" s="281"/>
      <c r="D48" s="281"/>
      <c r="E48" s="281"/>
      <c r="F48" s="281"/>
      <c r="G48" s="281"/>
      <c r="H48" s="281"/>
      <c r="I48" s="268"/>
      <c r="J48" s="224" t="str">
        <f>VLOOKUP(A48,MATERIALES!A4:D639,2,FALSE)</f>
        <v>m3</v>
      </c>
      <c r="K48" s="282">
        <v>7.0000000000000007E-2</v>
      </c>
      <c r="L48" s="267"/>
      <c r="M48" s="402">
        <f>VLOOKUP(A48,MATERIALES!A5:D395,4,FALSE)</f>
        <v>385670.20433982956</v>
      </c>
      <c r="N48" s="272">
        <f>K48*M48</f>
        <v>26996.914303788071</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1" t="str">
        <f>VLOOKUP(A49,MATERIALES!A5:D640,2,FALSE)</f>
        <v>m2</v>
      </c>
      <c r="K49" s="397">
        <v>0.3</v>
      </c>
      <c r="L49" s="421"/>
      <c r="M49" s="402">
        <f>VLOOKUP(A49,MATERIALES!A6:D396,4,FALSE)</f>
        <v>8540.2567237571839</v>
      </c>
      <c r="N49" s="272">
        <f>K49*M49</f>
        <v>2562.0770171271552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29558.991320915226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31">
        <f>VLOOKUP(A58,TRANSPORTE!A1:D117,4,FALSE)</f>
        <v>1151.5493309248213</v>
      </c>
      <c r="M58" s="832"/>
      <c r="N58" s="287">
        <f>K58*L58</f>
        <v>80.608453164737497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80.608453164737497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2944.5772861440796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32731.405924531242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6546.2811849062491</v>
      </c>
      <c r="M82" s="862"/>
      <c r="N82" s="51"/>
    </row>
    <row r="83" spans="1:14">
      <c r="B83" s="89" t="s">
        <v>973</v>
      </c>
      <c r="C83" s="90"/>
      <c r="D83" s="90"/>
      <c r="E83" s="90"/>
      <c r="F83" s="90"/>
      <c r="G83" s="90"/>
      <c r="H83" s="90"/>
      <c r="I83" s="87"/>
      <c r="J83" s="88"/>
      <c r="K83" s="304">
        <v>0.05</v>
      </c>
      <c r="L83" s="861">
        <f>N77*K83</f>
        <v>1636.5702962265623</v>
      </c>
      <c r="M83" s="862"/>
      <c r="N83" s="51"/>
    </row>
    <row r="84" spans="1:14" ht="15.75" thickBot="1">
      <c r="B84" s="91" t="s">
        <v>974</v>
      </c>
      <c r="C84" s="92"/>
      <c r="D84" s="92"/>
      <c r="E84" s="92"/>
      <c r="F84" s="92"/>
      <c r="G84" s="92"/>
      <c r="H84" s="92"/>
      <c r="I84" s="93"/>
      <c r="J84" s="94"/>
      <c r="K84" s="305">
        <v>0.05</v>
      </c>
      <c r="L84" s="863">
        <f>N77*K84</f>
        <v>1636.5702962265623</v>
      </c>
      <c r="M84" s="864"/>
      <c r="N84" s="51"/>
    </row>
    <row r="85" spans="1:14" ht="15.75" thickBot="1">
      <c r="B85" s="827" t="s">
        <v>953</v>
      </c>
      <c r="C85" s="828"/>
      <c r="D85" s="828"/>
      <c r="E85" s="828"/>
      <c r="F85" s="828"/>
      <c r="G85" s="828"/>
      <c r="H85" s="828"/>
      <c r="I85" s="828"/>
      <c r="J85" s="828"/>
      <c r="K85" s="828"/>
      <c r="L85" s="828"/>
      <c r="M85" s="829"/>
      <c r="N85" s="52">
        <f>L82+L83+L84</f>
        <v>9819.4217773593737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42550.827701890616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77.289077871469317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400</v>
      </c>
      <c r="B48" s="43" t="str">
        <f>VLOOKUP(A48,MATERIALES!A5:D372,3,FALSE)</f>
        <v>Bordillo Prefabricado En Concreto Ref.A85 Ntc-4109, 0,20 X 0,35 X 0.80 M</v>
      </c>
      <c r="C48" s="281"/>
      <c r="D48" s="281"/>
      <c r="E48" s="281"/>
      <c r="F48" s="281"/>
      <c r="G48" s="281"/>
      <c r="H48" s="281"/>
      <c r="I48" s="268"/>
      <c r="J48" s="224" t="str">
        <f>VLOOKUP(A48,MATERIALES!A4:D639,2,FALSE)</f>
        <v>u</v>
      </c>
      <c r="K48" s="282">
        <v>1.25</v>
      </c>
      <c r="L48" s="267"/>
      <c r="M48" s="402">
        <f>VLOOKUP(A48,MATERIALES!A5:D395,4,FALSE)</f>
        <v>29772.827889151136</v>
      </c>
      <c r="N48" s="272">
        <f>K48*M48</f>
        <v>37216.034861438922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37216.034861438922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1545.7815574293863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38839.105496739779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7767.8210993479561</v>
      </c>
      <c r="M82" s="862"/>
      <c r="N82" s="51"/>
    </row>
    <row r="83" spans="1:14">
      <c r="B83" s="89" t="s">
        <v>973</v>
      </c>
      <c r="C83" s="90"/>
      <c r="D83" s="90"/>
      <c r="E83" s="90"/>
      <c r="F83" s="90"/>
      <c r="G83" s="90"/>
      <c r="H83" s="90"/>
      <c r="I83" s="87"/>
      <c r="J83" s="88"/>
      <c r="K83" s="304">
        <v>0.05</v>
      </c>
      <c r="L83" s="861">
        <f>N77*K83</f>
        <v>1941.955274836989</v>
      </c>
      <c r="M83" s="862"/>
      <c r="N83" s="51"/>
    </row>
    <row r="84" spans="1:14" ht="15.75" thickBot="1">
      <c r="B84" s="91" t="s">
        <v>974</v>
      </c>
      <c r="C84" s="92"/>
      <c r="D84" s="92"/>
      <c r="E84" s="92"/>
      <c r="F84" s="92"/>
      <c r="G84" s="92"/>
      <c r="H84" s="92"/>
      <c r="I84" s="93"/>
      <c r="J84" s="94"/>
      <c r="K84" s="305">
        <v>0.05</v>
      </c>
      <c r="L84" s="863">
        <f>N77*K84</f>
        <v>1941.955274836989</v>
      </c>
      <c r="M84" s="864"/>
      <c r="N84" s="51"/>
    </row>
    <row r="85" spans="1:14" ht="15.75" thickBot="1">
      <c r="B85" s="827" t="s">
        <v>953</v>
      </c>
      <c r="C85" s="828"/>
      <c r="D85" s="828"/>
      <c r="E85" s="828"/>
      <c r="F85" s="828"/>
      <c r="G85" s="828"/>
      <c r="H85" s="828"/>
      <c r="I85" s="828"/>
      <c r="J85" s="828"/>
      <c r="K85" s="828"/>
      <c r="L85" s="828"/>
      <c r="M85" s="829"/>
      <c r="N85" s="52">
        <f>L82+L83+L84</f>
        <v>11651.731649021935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50490.837145761718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178.52411180720401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2E-3</v>
      </c>
      <c r="L48" s="267"/>
      <c r="M48" s="402">
        <f>VLOOKUP(A48,MATERIALES!A5:D395,4,FALSE)</f>
        <v>433969.49138309894</v>
      </c>
      <c r="N48" s="272">
        <f>K48*M48</f>
        <v>867.93898276619791</v>
      </c>
    </row>
    <row r="49" spans="1:14">
      <c r="A49" s="163" t="s">
        <v>833</v>
      </c>
      <c r="B49" s="43" t="str">
        <f>VLOOKUP(A49,MATERIALES!A6:D372,3,FALSE)</f>
        <v>Concreto Resistencia  14 (Mpa)</v>
      </c>
      <c r="C49" s="425"/>
      <c r="D49" s="425"/>
      <c r="E49" s="425"/>
      <c r="F49" s="425"/>
      <c r="G49" s="425"/>
      <c r="H49" s="425"/>
      <c r="I49" s="425"/>
      <c r="J49" s="312" t="str">
        <f>VLOOKUP(A49,MATERIALES!A5:D640,2,FALSE)</f>
        <v>m3</v>
      </c>
      <c r="K49" s="397">
        <v>7.0000000000000007E-2</v>
      </c>
      <c r="L49" s="421"/>
      <c r="M49" s="402">
        <f>VLOOKUP(A49,MATERIALES!A6:D396,4,FALSE)</f>
        <v>385670.20433982956</v>
      </c>
      <c r="N49" s="272">
        <f>K49*M49</f>
        <v>26996.914303788071</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0.3</v>
      </c>
      <c r="L50" s="421"/>
      <c r="M50" s="402">
        <f>VLOOKUP(A50,MATERIALES!A6:D397,4,FALSE)</f>
        <v>8540.2567237571839</v>
      </c>
      <c r="N50" s="272">
        <f>K50*M50</f>
        <v>2562.0770171271552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30426.930303681424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31">
        <f>VLOOKUP(A58,TRANSPORTE!A1:D117,4,FALSE)</f>
        <v>1151.5493309248213</v>
      </c>
      <c r="M58" s="832"/>
      <c r="N58" s="287">
        <f>K58*L58</f>
        <v>82.911551826587143</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82.911551826587143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3570.4822361440797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34258.848203459296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6851.7696406918594</v>
      </c>
      <c r="M82" s="862"/>
      <c r="N82" s="51"/>
    </row>
    <row r="83" spans="1:14">
      <c r="B83" s="89" t="s">
        <v>973</v>
      </c>
      <c r="C83" s="90"/>
      <c r="D83" s="90"/>
      <c r="E83" s="90"/>
      <c r="F83" s="90"/>
      <c r="G83" s="90"/>
      <c r="H83" s="90"/>
      <c r="I83" s="87"/>
      <c r="J83" s="88"/>
      <c r="K83" s="304">
        <v>0.05</v>
      </c>
      <c r="L83" s="861">
        <f>N77*K83</f>
        <v>1712.9424101729649</v>
      </c>
      <c r="M83" s="862"/>
      <c r="N83" s="51"/>
    </row>
    <row r="84" spans="1:14" ht="15.75" thickBot="1">
      <c r="B84" s="91" t="s">
        <v>974</v>
      </c>
      <c r="C84" s="92"/>
      <c r="D84" s="92"/>
      <c r="E84" s="92"/>
      <c r="F84" s="92"/>
      <c r="G84" s="92"/>
      <c r="H84" s="92"/>
      <c r="I84" s="93"/>
      <c r="J84" s="94"/>
      <c r="K84" s="305">
        <v>0.05</v>
      </c>
      <c r="L84" s="863">
        <f>N77*K84</f>
        <v>1712.9424101729649</v>
      </c>
      <c r="M84" s="864"/>
      <c r="N84" s="51"/>
    </row>
    <row r="85" spans="1:14" ht="15.75" thickBot="1">
      <c r="B85" s="827" t="s">
        <v>953</v>
      </c>
      <c r="C85" s="828"/>
      <c r="D85" s="828"/>
      <c r="E85" s="828"/>
      <c r="F85" s="828"/>
      <c r="G85" s="828"/>
      <c r="H85" s="828"/>
      <c r="I85" s="828"/>
      <c r="J85" s="828"/>
      <c r="K85" s="828"/>
      <c r="L85" s="828"/>
      <c r="M85" s="829"/>
      <c r="N85" s="52">
        <f>L82+L83+L84</f>
        <v>10277.65446103779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44536.502664497086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98.152576204802656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VLOOKUP(A48,MATERIALES!A5:D372,3,FALSE)</f>
        <v>Mortero 1:3 Para Anillos</v>
      </c>
      <c r="C48" s="281"/>
      <c r="D48" s="281"/>
      <c r="E48" s="281"/>
      <c r="F48" s="281"/>
      <c r="G48" s="281"/>
      <c r="H48" s="281"/>
      <c r="I48" s="281"/>
      <c r="J48" s="311" t="str">
        <f>VLOOKUP(A48,MATERIALES!A4:D639,2,FALSE)</f>
        <v>m3</v>
      </c>
      <c r="K48" s="282">
        <v>2E-3</v>
      </c>
      <c r="L48" s="267"/>
      <c r="M48" s="402">
        <f>VLOOKUP(A48,MATERIALES!A5:D395,4,FALSE)</f>
        <v>433969.49138309894</v>
      </c>
      <c r="N48" s="272">
        <f>K48*M48</f>
        <v>867.93898276619791</v>
      </c>
    </row>
    <row r="49" spans="1:14">
      <c r="A49" s="163" t="s">
        <v>400</v>
      </c>
      <c r="B49" s="43" t="str">
        <f>VLOOKUP(A49,MATERIALES!A6:D372,3,FALSE)</f>
        <v>Bordillo Prefabricado En Concreto Ref.A85 Ntc-4109, 0,20 X 0,35 X 0.80 M</v>
      </c>
      <c r="C49" s="425"/>
      <c r="D49" s="425"/>
      <c r="E49" s="425"/>
      <c r="F49" s="425"/>
      <c r="G49" s="425"/>
      <c r="H49" s="425"/>
      <c r="I49" s="425"/>
      <c r="J49" s="312" t="str">
        <f>VLOOKUP(A49,MATERIALES!A5:D640,2,FALSE)</f>
        <v>u</v>
      </c>
      <c r="K49" s="397">
        <v>1.25</v>
      </c>
      <c r="L49" s="421"/>
      <c r="M49" s="402">
        <f>VLOOKUP(A49,MATERIALES!A6:D396,4,FALSE)</f>
        <v>29772.827889151136</v>
      </c>
      <c r="N49" s="272">
        <f>K49*M49</f>
        <v>37216.034861438922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38083.973844205117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31">
        <f>VLOOKUP(A58,TRANSPORTE!A1:D117,4,FALSE)</f>
        <v>1151.5493309248213</v>
      </c>
      <c r="M58" s="832"/>
      <c r="N58" s="287">
        <f>K58*L58</f>
        <v>2.3030986618496425</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2.3030986618496425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1963.0515240960531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40147.48104316782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8029.4962086335645</v>
      </c>
      <c r="M82" s="862"/>
      <c r="N82" s="51"/>
    </row>
    <row r="83" spans="1:14">
      <c r="B83" s="89" t="s">
        <v>973</v>
      </c>
      <c r="C83" s="90"/>
      <c r="D83" s="90"/>
      <c r="E83" s="90"/>
      <c r="F83" s="90"/>
      <c r="G83" s="90"/>
      <c r="H83" s="90"/>
      <c r="I83" s="87"/>
      <c r="J83" s="88"/>
      <c r="K83" s="304">
        <v>0.05</v>
      </c>
      <c r="L83" s="861">
        <f>N77*K83</f>
        <v>2007.3740521583911</v>
      </c>
      <c r="M83" s="862"/>
      <c r="N83" s="51"/>
    </row>
    <row r="84" spans="1:14" ht="15.75" thickBot="1">
      <c r="B84" s="91" t="s">
        <v>974</v>
      </c>
      <c r="C84" s="92"/>
      <c r="D84" s="92"/>
      <c r="E84" s="92"/>
      <c r="F84" s="92"/>
      <c r="G84" s="92"/>
      <c r="H84" s="92"/>
      <c r="I84" s="93"/>
      <c r="J84" s="94"/>
      <c r="K84" s="305">
        <v>0.05</v>
      </c>
      <c r="L84" s="863">
        <f>N77*K84</f>
        <v>2007.3740521583911</v>
      </c>
      <c r="M84" s="864"/>
      <c r="N84" s="51"/>
    </row>
    <row r="85" spans="1:14" ht="15.75" thickBot="1">
      <c r="B85" s="827" t="s">
        <v>953</v>
      </c>
      <c r="C85" s="828"/>
      <c r="D85" s="828"/>
      <c r="E85" s="828"/>
      <c r="F85" s="828"/>
      <c r="G85" s="828"/>
      <c r="H85" s="828"/>
      <c r="I85" s="828"/>
      <c r="J85" s="828"/>
      <c r="K85" s="828"/>
      <c r="L85" s="828"/>
      <c r="M85" s="829"/>
      <c r="N85" s="52">
        <f>L82+L83+L84</f>
        <v>12044.244312950346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52191.725356118164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26.079372916666667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883</v>
      </c>
      <c r="B48" s="43" t="str">
        <f>VLOOKUP(A48,MATERIALES!A5:D372,3,FALSE)</f>
        <v>Geotextil Nt-2500 O Similar (Proveedores, Pavco, Geomatrix, Tensar, Omnes U Otros)</v>
      </c>
      <c r="C48" s="281"/>
      <c r="D48" s="281"/>
      <c r="E48" s="281"/>
      <c r="F48" s="281"/>
      <c r="G48" s="281"/>
      <c r="H48" s="281"/>
      <c r="I48" s="268"/>
      <c r="J48" s="224" t="str">
        <f>VLOOKUP(A48,MATERIALES!A4:D639,2,FALSE)</f>
        <v>m2</v>
      </c>
      <c r="K48" s="282">
        <v>1.1000000000000001</v>
      </c>
      <c r="L48" s="267"/>
      <c r="M48" s="402">
        <f>VLOOKUP(A48,MATERIALES!A5:D395,4,FALSE)</f>
        <v>4805.6430837129274</v>
      </c>
      <c r="N48" s="272">
        <f>K48*M48</f>
        <v>5286.2073920842204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5286.2073920842204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521.5874583333333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5833.87422333422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1166.774844666844</v>
      </c>
      <c r="M82" s="862"/>
      <c r="N82" s="51"/>
    </row>
    <row r="83" spans="1:14">
      <c r="B83" s="89" t="s">
        <v>973</v>
      </c>
      <c r="C83" s="90"/>
      <c r="D83" s="90"/>
      <c r="E83" s="90"/>
      <c r="F83" s="90"/>
      <c r="G83" s="90"/>
      <c r="H83" s="90"/>
      <c r="I83" s="87"/>
      <c r="J83" s="88"/>
      <c r="K83" s="304">
        <v>0.05</v>
      </c>
      <c r="L83" s="861">
        <f>N77*K83</f>
        <v>291.69371116671101</v>
      </c>
      <c r="M83" s="862"/>
      <c r="N83" s="51"/>
    </row>
    <row r="84" spans="1:14" ht="15.75" thickBot="1">
      <c r="B84" s="91" t="s">
        <v>974</v>
      </c>
      <c r="C84" s="92"/>
      <c r="D84" s="92"/>
      <c r="E84" s="92"/>
      <c r="F84" s="92"/>
      <c r="G84" s="92"/>
      <c r="H84" s="92"/>
      <c r="I84" s="93"/>
      <c r="J84" s="94"/>
      <c r="K84" s="305">
        <v>0.05</v>
      </c>
      <c r="L84" s="863">
        <f>N77*K84</f>
        <v>291.69371116671101</v>
      </c>
      <c r="M84" s="864"/>
      <c r="N84" s="51"/>
    </row>
    <row r="85" spans="1:14" ht="15.75" thickBot="1">
      <c r="B85" s="827" t="s">
        <v>953</v>
      </c>
      <c r="C85" s="828"/>
      <c r="D85" s="828"/>
      <c r="E85" s="828"/>
      <c r="F85" s="828"/>
      <c r="G85" s="828"/>
      <c r="H85" s="828"/>
      <c r="I85" s="828"/>
      <c r="J85" s="828"/>
      <c r="K85" s="828"/>
      <c r="L85" s="828"/>
      <c r="M85" s="829"/>
      <c r="N85" s="52">
        <f>L82+L83+L84</f>
        <v>1750.162267000266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7584.0364903344862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26.079372916666667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876</v>
      </c>
      <c r="B48" s="43" t="str">
        <f>VLOOKUP(A48,MATERIALES!A5:D372,3,FALSE)</f>
        <v>Geotextil T-2400 O Similar (Proveedores Lafayet, Pavco, Geomatrix, Tensar, Omnes U Otros)</v>
      </c>
      <c r="C48" s="281"/>
      <c r="D48" s="281"/>
      <c r="E48" s="281"/>
      <c r="F48" s="281"/>
      <c r="G48" s="281"/>
      <c r="H48" s="281"/>
      <c r="I48" s="268"/>
      <c r="J48" s="224" t="str">
        <f>VLOOKUP(A48,MATERIALES!A4:D639,2,FALSE)</f>
        <v>m2</v>
      </c>
      <c r="K48" s="282">
        <v>1.1000000000000001</v>
      </c>
      <c r="L48" s="267"/>
      <c r="M48" s="402">
        <f>VLOOKUP(A48,MATERIALES!A5:D395,4,FALSE)</f>
        <v>5443.5603072146423</v>
      </c>
      <c r="N48" s="272">
        <f>K48*M48</f>
        <v>5987.9163379361071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5987.9163379361071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521.5874583333333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6535.5831691861067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1307.1166338372213</v>
      </c>
      <c r="M82" s="862"/>
      <c r="N82" s="51"/>
    </row>
    <row r="83" spans="1:14">
      <c r="B83" s="89" t="s">
        <v>973</v>
      </c>
      <c r="C83" s="90"/>
      <c r="D83" s="90"/>
      <c r="E83" s="90"/>
      <c r="F83" s="90"/>
      <c r="G83" s="90"/>
      <c r="H83" s="90"/>
      <c r="I83" s="87"/>
      <c r="J83" s="88"/>
      <c r="K83" s="304">
        <v>0.05</v>
      </c>
      <c r="L83" s="861">
        <f>N77*K83</f>
        <v>326.77915845930534</v>
      </c>
      <c r="M83" s="862"/>
      <c r="N83" s="51"/>
    </row>
    <row r="84" spans="1:14" ht="15.75" thickBot="1">
      <c r="B84" s="91" t="s">
        <v>974</v>
      </c>
      <c r="C84" s="92"/>
      <c r="D84" s="92"/>
      <c r="E84" s="92"/>
      <c r="F84" s="92"/>
      <c r="G84" s="92"/>
      <c r="H84" s="92"/>
      <c r="I84" s="93"/>
      <c r="J84" s="94"/>
      <c r="K84" s="305">
        <v>0.05</v>
      </c>
      <c r="L84" s="863">
        <f>N77*K84</f>
        <v>326.77915845930534</v>
      </c>
      <c r="M84" s="864"/>
      <c r="N84" s="51"/>
    </row>
    <row r="85" spans="1:14" ht="15.75" thickBot="1">
      <c r="B85" s="827" t="s">
        <v>953</v>
      </c>
      <c r="C85" s="828"/>
      <c r="D85" s="828"/>
      <c r="E85" s="828"/>
      <c r="F85" s="828"/>
      <c r="G85" s="828"/>
      <c r="H85" s="828"/>
      <c r="I85" s="828"/>
      <c r="J85" s="828"/>
      <c r="K85" s="828"/>
      <c r="L85" s="828"/>
      <c r="M85" s="829"/>
      <c r="N85" s="52">
        <f>L82+L83+L84</f>
        <v>1960.674950755832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8496.2581199419383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375.54296999999997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542</v>
      </c>
      <c r="B48" s="43" t="str">
        <f>VLOOKUP(A48,MATERIALES!A5:D372,3,FALSE)</f>
        <v>Material drenante (3´´)</v>
      </c>
      <c r="C48" s="281"/>
      <c r="D48" s="281"/>
      <c r="E48" s="281"/>
      <c r="F48" s="281"/>
      <c r="G48" s="281"/>
      <c r="H48" s="281"/>
      <c r="I48" s="268"/>
      <c r="J48" s="224" t="str">
        <f>VLOOKUP(A48,MATERIALES!A4:D639,2,FALSE)</f>
        <v>m3</v>
      </c>
      <c r="K48" s="282">
        <v>1.1000000000000001</v>
      </c>
      <c r="L48" s="267"/>
      <c r="M48" s="402">
        <f>VLOOKUP(A48,MATERIALES!A5:D395,4,FALSE)</f>
        <v>45782.311892996819</v>
      </c>
      <c r="N48" s="272">
        <f>K48*M48</f>
        <v>50360.543082296506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50360.543082296506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31">
        <f>VLOOKUP(A58,TRANSPORTE!A1:D117,4,FALSE)</f>
        <v>1151.5493309248213</v>
      </c>
      <c r="M58" s="832"/>
      <c r="N58" s="287">
        <f>K58*L58</f>
        <v>1266.7042640173036</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1266.7042640173036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7510.8593999999994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59513.649716313812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11902.729943262762</v>
      </c>
      <c r="M82" s="862"/>
      <c r="N82" s="51"/>
    </row>
    <row r="83" spans="1:14">
      <c r="B83" s="89" t="s">
        <v>973</v>
      </c>
      <c r="C83" s="90"/>
      <c r="D83" s="90"/>
      <c r="E83" s="90"/>
      <c r="F83" s="90"/>
      <c r="G83" s="90"/>
      <c r="H83" s="90"/>
      <c r="I83" s="87"/>
      <c r="J83" s="88"/>
      <c r="K83" s="304">
        <v>0.05</v>
      </c>
      <c r="L83" s="861">
        <f>N77*K83</f>
        <v>2975.6824858156906</v>
      </c>
      <c r="M83" s="862"/>
      <c r="N83" s="51"/>
    </row>
    <row r="84" spans="1:14" ht="15.75" thickBot="1">
      <c r="B84" s="91" t="s">
        <v>974</v>
      </c>
      <c r="C84" s="92"/>
      <c r="D84" s="92"/>
      <c r="E84" s="92"/>
      <c r="F84" s="92"/>
      <c r="G84" s="92"/>
      <c r="H84" s="92"/>
      <c r="I84" s="93"/>
      <c r="J84" s="94"/>
      <c r="K84" s="305">
        <v>0.05</v>
      </c>
      <c r="L84" s="863">
        <f>N77*K84</f>
        <v>2975.6824858156906</v>
      </c>
      <c r="M84" s="864"/>
      <c r="N84" s="51"/>
    </row>
    <row r="85" spans="1:14" ht="15.75" thickBot="1">
      <c r="B85" s="827" t="s">
        <v>953</v>
      </c>
      <c r="C85" s="828"/>
      <c r="D85" s="828"/>
      <c r="E85" s="828"/>
      <c r="F85" s="828"/>
      <c r="G85" s="828"/>
      <c r="H85" s="828"/>
      <c r="I85" s="828"/>
      <c r="J85" s="828"/>
      <c r="K85" s="828"/>
      <c r="L85" s="828"/>
      <c r="M85" s="829"/>
      <c r="N85" s="52">
        <f>L82+L83+L84</f>
        <v>17854.094914894144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77367.744631207956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8708.0193676245453</v>
      </c>
      <c r="L36" s="270"/>
      <c r="M36" s="336">
        <v>3</v>
      </c>
      <c r="N36" s="272">
        <f>K36/M36</f>
        <v>2902.6731225415151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521.5874583333333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3424.2605808748485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535</v>
      </c>
      <c r="B48" s="43" t="str">
        <f>VLOOKUP(A48,MATERIALES!A5:D372,3,FALSE)</f>
        <v>Material de Sub- Base CBR=20%</v>
      </c>
      <c r="C48" s="281"/>
      <c r="D48" s="281"/>
      <c r="E48" s="281"/>
      <c r="F48" s="281"/>
      <c r="G48" s="281"/>
      <c r="H48" s="281"/>
      <c r="I48" s="268"/>
      <c r="J48" s="224" t="str">
        <f>VLOOKUP(A48,MATERIALES!A4:D639,2,FALSE)</f>
        <v>m3</v>
      </c>
      <c r="K48" s="282">
        <v>1.25</v>
      </c>
      <c r="L48" s="267"/>
      <c r="M48" s="402">
        <f>VLOOKUP(A48,MATERIALES!A5:D395,4,FALSE)</f>
        <v>28582.924412330896</v>
      </c>
      <c r="N48" s="272">
        <f>K48*M48</f>
        <v>35728.655515413622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35728.655515413622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31">
        <f>VLOOKUP(A60,TRANSPORTE!A1:D117,4,FALSE)</f>
        <v>1151.5493309248213</v>
      </c>
      <c r="M60" s="832"/>
      <c r="N60" s="287">
        <f>K60*L60</f>
        <v>1439.4366636560267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1439.4366636560267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5215.8745833333332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45808.227343277831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9161.6454686555662</v>
      </c>
      <c r="M84" s="862"/>
      <c r="N84" s="51"/>
    </row>
    <row r="85" spans="1:14">
      <c r="B85" s="89" t="s">
        <v>973</v>
      </c>
      <c r="C85" s="90"/>
      <c r="D85" s="90"/>
      <c r="E85" s="90"/>
      <c r="F85" s="90"/>
      <c r="G85" s="90"/>
      <c r="H85" s="90"/>
      <c r="I85" s="87"/>
      <c r="J85" s="88"/>
      <c r="K85" s="304">
        <v>0.05</v>
      </c>
      <c r="L85" s="861">
        <f>N79*K85</f>
        <v>2290.4113671638916</v>
      </c>
      <c r="M85" s="862"/>
      <c r="N85" s="51"/>
    </row>
    <row r="86" spans="1:14" ht="15.75" thickBot="1">
      <c r="B86" s="91" t="s">
        <v>974</v>
      </c>
      <c r="C86" s="92"/>
      <c r="D86" s="92"/>
      <c r="E86" s="92"/>
      <c r="F86" s="92"/>
      <c r="G86" s="92"/>
      <c r="H86" s="92"/>
      <c r="I86" s="93"/>
      <c r="J86" s="94"/>
      <c r="K86" s="305">
        <v>0.05</v>
      </c>
      <c r="L86" s="863">
        <f>N79*K86</f>
        <v>2290.4113671638916</v>
      </c>
      <c r="M86" s="864"/>
      <c r="N86" s="51"/>
    </row>
    <row r="87" spans="1:14" ht="15.75" thickBot="1">
      <c r="B87" s="827" t="s">
        <v>953</v>
      </c>
      <c r="C87" s="828"/>
      <c r="D87" s="828"/>
      <c r="E87" s="828"/>
      <c r="F87" s="828"/>
      <c r="G87" s="828"/>
      <c r="H87" s="828"/>
      <c r="I87" s="828"/>
      <c r="J87" s="828"/>
      <c r="K87" s="828"/>
      <c r="L87" s="828"/>
      <c r="M87" s="829"/>
      <c r="N87" s="52">
        <f>L84+L85+L86</f>
        <v>13742.468202983349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59550.69554626118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130563.66322079259</v>
      </c>
      <c r="L36" s="270"/>
      <c r="M36" s="336">
        <v>2.5</v>
      </c>
      <c r="N36" s="272">
        <f>K36/M36</f>
        <v>52225.465288317035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423.19184653601991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52648.657134853056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VLOOKUP(A48,MATERIALES!A4:D639,2,FALSE)</f>
        <v>m</v>
      </c>
      <c r="K48" s="282">
        <v>1.01</v>
      </c>
      <c r="L48" s="267"/>
      <c r="M48" s="402">
        <f>VLOOKUP(A48,MATERIALES!A5:D395,4,FALSE)</f>
        <v>17149.900934982972</v>
      </c>
      <c r="N48" s="272">
        <f>K48*M48</f>
        <v>17321.399944332803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17321.399944332803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8463.8369307203975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78433.89400990626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15686.778801981252</v>
      </c>
      <c r="M84" s="862"/>
      <c r="N84" s="51"/>
    </row>
    <row r="85" spans="1:14">
      <c r="B85" s="89" t="s">
        <v>973</v>
      </c>
      <c r="C85" s="90"/>
      <c r="D85" s="90"/>
      <c r="E85" s="90"/>
      <c r="F85" s="90"/>
      <c r="G85" s="90"/>
      <c r="H85" s="90"/>
      <c r="I85" s="87"/>
      <c r="J85" s="88"/>
      <c r="K85" s="304">
        <v>0.05</v>
      </c>
      <c r="L85" s="861">
        <f>N79*K85</f>
        <v>3921.6947004953131</v>
      </c>
      <c r="M85" s="862"/>
      <c r="N85" s="51"/>
    </row>
    <row r="86" spans="1:14" ht="15.75" thickBot="1">
      <c r="B86" s="91" t="s">
        <v>974</v>
      </c>
      <c r="C86" s="92"/>
      <c r="D86" s="92"/>
      <c r="E86" s="92"/>
      <c r="F86" s="92"/>
      <c r="G86" s="92"/>
      <c r="H86" s="92"/>
      <c r="I86" s="93"/>
      <c r="J86" s="94"/>
      <c r="K86" s="305">
        <v>0.05</v>
      </c>
      <c r="L86" s="863">
        <f>N79*K86</f>
        <v>3921.6947004953131</v>
      </c>
      <c r="M86" s="864"/>
      <c r="N86" s="51"/>
    </row>
    <row r="87" spans="1:14" ht="15.75" thickBot="1">
      <c r="B87" s="827" t="s">
        <v>953</v>
      </c>
      <c r="C87" s="828"/>
      <c r="D87" s="828"/>
      <c r="E87" s="828"/>
      <c r="F87" s="828"/>
      <c r="G87" s="828"/>
      <c r="H87" s="828"/>
      <c r="I87" s="828"/>
      <c r="J87" s="828"/>
      <c r="K87" s="828"/>
      <c r="L87" s="828"/>
      <c r="M87" s="829"/>
      <c r="N87" s="52">
        <f>L84+L85+L86</f>
        <v>23530.16820297188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101964.06221287814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130563.66322079259</v>
      </c>
      <c r="L36" s="270"/>
      <c r="M36" s="336">
        <v>1.25</v>
      </c>
      <c r="N36" s="272">
        <f>K36/M36</f>
        <v>104450.93057663407</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1159.3361680720398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105610.26674470611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VLOOKUP(A48,MATERIALES!A4:D639,2,FALSE)</f>
        <v>m</v>
      </c>
      <c r="K48" s="282">
        <v>1.01</v>
      </c>
      <c r="L48" s="267"/>
      <c r="M48" s="402">
        <f>VLOOKUP(A48,MATERIALES!A5:D395,4,FALSE)</f>
        <v>17149.900934982972</v>
      </c>
      <c r="N48" s="272">
        <f>K48*M48</f>
        <v>17321.399944332803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17321.399944332803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23186.723361440796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146118.39005047971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29223.678010095944</v>
      </c>
      <c r="M84" s="862"/>
      <c r="N84" s="51"/>
    </row>
    <row r="85" spans="1:14">
      <c r="B85" s="89" t="s">
        <v>973</v>
      </c>
      <c r="C85" s="90"/>
      <c r="D85" s="90"/>
      <c r="E85" s="90"/>
      <c r="F85" s="90"/>
      <c r="G85" s="90"/>
      <c r="H85" s="90"/>
      <c r="I85" s="87"/>
      <c r="J85" s="88"/>
      <c r="K85" s="304">
        <v>0.05</v>
      </c>
      <c r="L85" s="861">
        <f>N79*K85</f>
        <v>7305.919502523986</v>
      </c>
      <c r="M85" s="862"/>
      <c r="N85" s="51"/>
    </row>
    <row r="86" spans="1:14" ht="15.75" thickBot="1">
      <c r="B86" s="91" t="s">
        <v>974</v>
      </c>
      <c r="C86" s="92"/>
      <c r="D86" s="92"/>
      <c r="E86" s="92"/>
      <c r="F86" s="92"/>
      <c r="G86" s="92"/>
      <c r="H86" s="92"/>
      <c r="I86" s="93"/>
      <c r="J86" s="94"/>
      <c r="K86" s="305">
        <v>0.05</v>
      </c>
      <c r="L86" s="863">
        <f>N79*K86</f>
        <v>7305.919502523986</v>
      </c>
      <c r="M86" s="864"/>
      <c r="N86" s="51"/>
    </row>
    <row r="87" spans="1:14" ht="15.75" thickBot="1">
      <c r="B87" s="827" t="s">
        <v>953</v>
      </c>
      <c r="C87" s="828"/>
      <c r="D87" s="828"/>
      <c r="E87" s="828"/>
      <c r="F87" s="828"/>
      <c r="G87" s="828"/>
      <c r="H87" s="828"/>
      <c r="I87" s="828"/>
      <c r="J87" s="828"/>
      <c r="K87" s="828"/>
      <c r="L87" s="828"/>
      <c r="M87" s="829"/>
      <c r="N87" s="52">
        <f>L84+L85+L86</f>
        <v>43835.517015143923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189953.90706562361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314</v>
      </c>
      <c r="B36" s="840" t="str">
        <f>VLOOKUP(A36,EQUIPOS!A6:D154,3,FALSE)</f>
        <v xml:space="preserve">Retroexcavadora E-200 sobre orugas
</v>
      </c>
      <c r="C36" s="841"/>
      <c r="D36" s="841"/>
      <c r="E36" s="841"/>
      <c r="F36" s="841"/>
      <c r="G36" s="841"/>
      <c r="H36" s="842"/>
      <c r="I36" s="267"/>
      <c r="J36" s="268"/>
      <c r="K36" s="269">
        <f>VLOOKUP(A36,EQUIPOS!A6:D163,4,FALSE)</f>
        <v>186747.3763300436</v>
      </c>
      <c r="L36" s="270"/>
      <c r="M36" s="336">
        <v>23</v>
      </c>
      <c r="N36" s="272">
        <f>K36/M36</f>
        <v>8119.4511447845043</v>
      </c>
    </row>
    <row r="37" spans="1:14">
      <c r="A37" s="113" t="s">
        <v>328</v>
      </c>
      <c r="B37" s="840" t="str">
        <f>VLOOKUP(A37,EQUIPOS!A7:D154,3,FALSE)</f>
        <v xml:space="preserve">Taco metálico o puntal (escamas en concreto)
</v>
      </c>
      <c r="C37" s="841"/>
      <c r="D37" s="841"/>
      <c r="E37" s="841"/>
      <c r="F37" s="841"/>
      <c r="G37" s="841"/>
      <c r="H37" s="842"/>
      <c r="I37" s="421"/>
      <c r="J37" s="422"/>
      <c r="K37" s="269">
        <f>VLOOKUP(A37,EQUIPOS!A7:D164,4,FALSE)</f>
        <v>84.940940363389714</v>
      </c>
      <c r="L37" s="335"/>
      <c r="M37" s="336">
        <v>1</v>
      </c>
      <c r="N37" s="272">
        <f>K37/M37</f>
        <v>84.940940363389714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1159.3361680720398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9363.7282532199333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706</v>
      </c>
      <c r="B48" s="43" t="str">
        <f>VLOOKUP(A48,MATERIALES!A5:D372,3,FALSE)</f>
        <v>Tubería PVC RD21 de 1´´ (para anclajes)</v>
      </c>
      <c r="C48" s="281"/>
      <c r="D48" s="281"/>
      <c r="E48" s="281"/>
      <c r="F48" s="281"/>
      <c r="G48" s="281"/>
      <c r="H48" s="281"/>
      <c r="I48" s="281"/>
      <c r="J48" s="311" t="str">
        <f>VLOOKUP(A48,MATERIALES!A4:D639,2,FALSE)</f>
        <v>m</v>
      </c>
      <c r="K48" s="282">
        <v>0.35</v>
      </c>
      <c r="L48" s="267"/>
      <c r="M48" s="402">
        <f>VLOOKUP(A48,MATERIALES!A5:D395,4,FALSE)</f>
        <v>8478.703307454387</v>
      </c>
      <c r="N48" s="272">
        <f>K48*M48</f>
        <v>2967.5461576090352</v>
      </c>
    </row>
    <row r="49" spans="1:14">
      <c r="A49" s="163" t="s">
        <v>1691</v>
      </c>
      <c r="B49" s="43" t="str">
        <f>VLOOKUP(A49,MATERIALES!A6:D372,3,FALSE)</f>
        <v>Formaleta Metálica</v>
      </c>
      <c r="C49" s="425"/>
      <c r="D49" s="425"/>
      <c r="E49" s="425"/>
      <c r="F49" s="425"/>
      <c r="G49" s="425"/>
      <c r="H49" s="425"/>
      <c r="I49" s="425"/>
      <c r="J49" s="312" t="str">
        <f>VLOOKUP(A49,MATERIALES!A5:D640,2,FALSE)</f>
        <v>m2</v>
      </c>
      <c r="K49" s="397">
        <v>1</v>
      </c>
      <c r="L49" s="421"/>
      <c r="M49" s="402">
        <f>VLOOKUP(A49,MATERIALES!A6:D396,4,FALSE)</f>
        <v>15264.128090070006</v>
      </c>
      <c r="N49" s="272">
        <f>K49*M49</f>
        <v>15264.128090070006</v>
      </c>
    </row>
    <row r="50" spans="1:14">
      <c r="A50" s="163" t="s">
        <v>745</v>
      </c>
      <c r="B50" s="43" t="str">
        <f>VLOOKUP(A50,MATERIALES!A6:D372,3,FALSE)</f>
        <v>Acero PDR-60</v>
      </c>
      <c r="C50" s="425"/>
      <c r="D50" s="425"/>
      <c r="E50" s="425"/>
      <c r="F50" s="425"/>
      <c r="G50" s="425"/>
      <c r="H50" s="425"/>
      <c r="I50" s="425"/>
      <c r="J50" s="312" t="str">
        <f>VLOOKUP(A50,MATERIALES!A6:D641,2,FALSE)</f>
        <v>kg</v>
      </c>
      <c r="K50" s="397">
        <v>3.8</v>
      </c>
      <c r="L50" s="421"/>
      <c r="M50" s="402">
        <f>VLOOKUP(A50,MATERIALES!A6:D397,4,FALSE)</f>
        <v>3427.9657115539576</v>
      </c>
      <c r="N50" s="272">
        <f>K50*M50</f>
        <v>13026.269703905038</v>
      </c>
    </row>
    <row r="51" spans="1:14">
      <c r="A51" s="163" t="s">
        <v>832</v>
      </c>
      <c r="B51" s="43" t="str">
        <f>VLOOKUP(A51,MATERIALES!A6:D372,3,FALSE)</f>
        <v>Concreto Resistencia  21 (Mpa)</v>
      </c>
      <c r="C51" s="425"/>
      <c r="D51" s="425"/>
      <c r="E51" s="425"/>
      <c r="F51" s="425"/>
      <c r="G51" s="425"/>
      <c r="H51" s="425"/>
      <c r="I51" s="425"/>
      <c r="J51" s="312" t="str">
        <f>VLOOKUP(A51,MATERIALES!A6:D642,2,FALSE)</f>
        <v>m3</v>
      </c>
      <c r="K51" s="397">
        <v>0.18</v>
      </c>
      <c r="L51" s="421"/>
      <c r="M51" s="402">
        <f>VLOOKUP(A51,MATERIALES!A6:D398,4,FALSE)</f>
        <v>419510.03431706002</v>
      </c>
      <c r="N51" s="272">
        <f>K51*M51</f>
        <v>75511.806177070801</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106769.75012865488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31">
        <f>VLOOKUP(A58,TRANSPORTE!A1:D117,4,FALSE)</f>
        <v>1151.5493309248213</v>
      </c>
      <c r="M58" s="832"/>
      <c r="N58" s="287">
        <f>K58*L58</f>
        <v>207.27887956646782</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207.27887956646782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23186.723361440796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139527.48062288208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27905.496124576417</v>
      </c>
      <c r="M82" s="862"/>
      <c r="N82" s="51"/>
    </row>
    <row r="83" spans="1:14">
      <c r="B83" s="89" t="s">
        <v>973</v>
      </c>
      <c r="C83" s="90"/>
      <c r="D83" s="90"/>
      <c r="E83" s="90"/>
      <c r="F83" s="90"/>
      <c r="G83" s="90"/>
      <c r="H83" s="90"/>
      <c r="I83" s="87"/>
      <c r="J83" s="88"/>
      <c r="K83" s="304">
        <v>0.05</v>
      </c>
      <c r="L83" s="861">
        <f>N77*K83</f>
        <v>6976.3740311441043</v>
      </c>
      <c r="M83" s="862"/>
      <c r="N83" s="51"/>
    </row>
    <row r="84" spans="1:14" ht="15.75" thickBot="1">
      <c r="B84" s="91" t="s">
        <v>974</v>
      </c>
      <c r="C84" s="92"/>
      <c r="D84" s="92"/>
      <c r="E84" s="92"/>
      <c r="F84" s="92"/>
      <c r="G84" s="92"/>
      <c r="H84" s="92"/>
      <c r="I84" s="93"/>
      <c r="J84" s="94"/>
      <c r="K84" s="305">
        <v>0.05</v>
      </c>
      <c r="L84" s="863">
        <f>N77*K84</f>
        <v>6976.3740311441043</v>
      </c>
      <c r="M84" s="864"/>
      <c r="N84" s="51"/>
    </row>
    <row r="85" spans="1:14" ht="15.75" thickBot="1">
      <c r="B85" s="827" t="s">
        <v>953</v>
      </c>
      <c r="C85" s="828"/>
      <c r="D85" s="828"/>
      <c r="E85" s="828"/>
      <c r="F85" s="828"/>
      <c r="G85" s="828"/>
      <c r="H85" s="828"/>
      <c r="I85" s="828"/>
      <c r="J85" s="828"/>
      <c r="K85" s="828"/>
      <c r="L85" s="828"/>
      <c r="M85" s="829"/>
      <c r="N85" s="52">
        <f>L82+L83+L84</f>
        <v>41858.244186864627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181385.72480974672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57.966808403602002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380</v>
      </c>
      <c r="B48" s="43" t="str">
        <f>VLOOKUP(A48,MATERIALES!A5:D372,3,FALSE)</f>
        <v>Armadura de Acero</v>
      </c>
      <c r="C48" s="281"/>
      <c r="D48" s="281"/>
      <c r="E48" s="281"/>
      <c r="F48" s="281"/>
      <c r="G48" s="281"/>
      <c r="H48" s="281"/>
      <c r="I48" s="281"/>
      <c r="J48" s="311" t="str">
        <f>VLOOKUP(A48,MATERIALES!A4:D639,2,FALSE)</f>
        <v>m</v>
      </c>
      <c r="K48" s="282">
        <v>1</v>
      </c>
      <c r="L48" s="267"/>
      <c r="M48" s="402">
        <f>VLOOKUP(A48,MATERIALES!A5:D395,4,FALSE)</f>
        <v>5634.9354742651576</v>
      </c>
      <c r="N48" s="272">
        <f>K48*M48</f>
        <v>5634.9354742651576</v>
      </c>
    </row>
    <row r="49" spans="1:14">
      <c r="A49" s="163" t="s">
        <v>690</v>
      </c>
      <c r="B49" s="43" t="str">
        <f>VLOOKUP(A49,MATERIALES!A6:D372,3,FALSE)</f>
        <v>Tornillos de Unión de D= 12 mm</v>
      </c>
      <c r="C49" s="425"/>
      <c r="D49" s="425"/>
      <c r="E49" s="425"/>
      <c r="F49" s="425"/>
      <c r="G49" s="425"/>
      <c r="H49" s="425"/>
      <c r="I49" s="425"/>
      <c r="J49" s="312" t="str">
        <f>VLOOKUP(A49,MATERIALES!A5:D640,2,FALSE)</f>
        <v>u</v>
      </c>
      <c r="K49" s="397">
        <v>4</v>
      </c>
      <c r="L49" s="421"/>
      <c r="M49" s="402">
        <f>VLOOKUP(A49,MATERIALES!A6:D396,4,FALSE)</f>
        <v>1156.0850734688991</v>
      </c>
      <c r="N49" s="272">
        <f>K49*M49</f>
        <v>4624.3402938755962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10259.275768140753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579.66808403601999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10896.910660580375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2179.3821321160754</v>
      </c>
      <c r="M82" s="862"/>
      <c r="N82" s="51"/>
    </row>
    <row r="83" spans="1:14">
      <c r="B83" s="89" t="s">
        <v>973</v>
      </c>
      <c r="C83" s="90"/>
      <c r="D83" s="90"/>
      <c r="E83" s="90"/>
      <c r="F83" s="90"/>
      <c r="G83" s="90"/>
      <c r="H83" s="90"/>
      <c r="I83" s="87"/>
      <c r="J83" s="88"/>
      <c r="K83" s="304">
        <v>0.05</v>
      </c>
      <c r="L83" s="861">
        <f>N77*K83</f>
        <v>544.84553302901884</v>
      </c>
      <c r="M83" s="862"/>
      <c r="N83" s="51"/>
    </row>
    <row r="84" spans="1:14" ht="15.75" thickBot="1">
      <c r="B84" s="91" t="s">
        <v>974</v>
      </c>
      <c r="C84" s="92"/>
      <c r="D84" s="92"/>
      <c r="E84" s="92"/>
      <c r="F84" s="92"/>
      <c r="G84" s="92"/>
      <c r="H84" s="92"/>
      <c r="I84" s="93"/>
      <c r="J84" s="94"/>
      <c r="K84" s="305">
        <v>0.05</v>
      </c>
      <c r="L84" s="863">
        <f>N77*K84</f>
        <v>544.84553302901884</v>
      </c>
      <c r="M84" s="864"/>
      <c r="N84" s="51"/>
    </row>
    <row r="85" spans="1:14" ht="15.75" thickBot="1">
      <c r="B85" s="827" t="s">
        <v>953</v>
      </c>
      <c r="C85" s="828"/>
      <c r="D85" s="828"/>
      <c r="E85" s="828"/>
      <c r="F85" s="828"/>
      <c r="G85" s="828"/>
      <c r="H85" s="828"/>
      <c r="I85" s="828"/>
      <c r="J85" s="828"/>
      <c r="K85" s="828"/>
      <c r="L85" s="828"/>
      <c r="M85" s="829"/>
      <c r="N85" s="52">
        <f>L82+L83+L84</f>
        <v>3269.0731981741133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14165.983858754489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269</v>
      </c>
      <c r="B36" s="840" t="str">
        <f>VLOOKUP(A36,EQUIPOS!A6:D154,3,FALSE)</f>
        <v>Motoniveladora  potencia 215 HP, ancho de cuchilla 4,27 m, peso 18 ton.</v>
      </c>
      <c r="C36" s="841"/>
      <c r="D36" s="841"/>
      <c r="E36" s="841"/>
      <c r="F36" s="841"/>
      <c r="G36" s="841"/>
      <c r="H36" s="842"/>
      <c r="I36" s="267"/>
      <c r="J36" s="268"/>
      <c r="K36" s="269">
        <f>VLOOKUP(A36,EQUIPOS!A6:D163,4,FALSE)</f>
        <v>197746.70378031017</v>
      </c>
      <c r="L36" s="270"/>
      <c r="M36" s="336">
        <v>15</v>
      </c>
      <c r="N36" s="272">
        <f>K36/M36</f>
        <v>13183.113585354011</v>
      </c>
    </row>
    <row r="37" spans="1:14">
      <c r="A37" s="113" t="s">
        <v>365</v>
      </c>
      <c r="B37" s="840" t="str">
        <f>VLOOKUP(A37,EQUIPOS!A7:D154,3,FALSE)</f>
        <v xml:space="preserve">Vibrocompatador, potencia 153 HP, peso 10 Ton. </v>
      </c>
      <c r="C37" s="841"/>
      <c r="D37" s="841"/>
      <c r="E37" s="841"/>
      <c r="F37" s="841"/>
      <c r="G37" s="841"/>
      <c r="H37" s="842"/>
      <c r="I37" s="421"/>
      <c r="J37" s="422"/>
      <c r="K37" s="269">
        <f>VLOOKUP(A37,EQUIPOS!A7:D164,4,FALSE)</f>
        <v>128276.54975248947</v>
      </c>
      <c r="L37" s="335"/>
      <c r="M37" s="336">
        <v>15</v>
      </c>
      <c r="N37" s="272">
        <f>K37/M37</f>
        <v>8551.7699834992982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122.69072025600332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21857.57428910931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VLOOKUP(A48,MATERIALES!A5:D372,3,FALSE)</f>
        <v>Material seleccionado para Relleno</v>
      </c>
      <c r="C48" s="281"/>
      <c r="D48" s="281"/>
      <c r="E48" s="281"/>
      <c r="F48" s="281"/>
      <c r="G48" s="281"/>
      <c r="H48" s="281"/>
      <c r="I48" s="268"/>
      <c r="J48" s="224" t="str">
        <f>VLOOKUP(A48,MATERIALES!A4:D639,2,FALSE)</f>
        <v>m3</v>
      </c>
      <c r="K48" s="282">
        <v>1.05</v>
      </c>
      <c r="L48" s="267"/>
      <c r="M48" s="402">
        <f>VLOOKUP(A48,MATERIALES!A5:D395,4,FALSE)</f>
        <v>21986.864932562228</v>
      </c>
      <c r="N48" s="272">
        <f>K48*M48</f>
        <v>23086.20817919034</v>
      </c>
    </row>
    <row r="49" spans="1:14">
      <c r="A49" s="163" t="s">
        <v>774</v>
      </c>
      <c r="B49" s="43" t="str">
        <f>VLOOKUP(A49,MATERIALES!A6:D372,3,FALSE)</f>
        <v>Agua</v>
      </c>
      <c r="C49" s="425"/>
      <c r="D49" s="425"/>
      <c r="E49" s="425"/>
      <c r="F49" s="425"/>
      <c r="G49" s="425"/>
      <c r="H49" s="425"/>
      <c r="I49" s="425"/>
      <c r="J49" s="311" t="str">
        <f>VLOOKUP(A49,MATERIALES!A5:D640,2,FALSE)</f>
        <v>lt</v>
      </c>
      <c r="K49" s="397">
        <v>30</v>
      </c>
      <c r="L49" s="421"/>
      <c r="M49" s="402">
        <f>VLOOKUP(A49,MATERIALES!A6:D396,4,FALSE)</f>
        <v>72.744946539669343</v>
      </c>
      <c r="N49" s="272">
        <f>K49*M49</f>
        <v>2182.3483961900802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25268.556575380419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31">
        <f>VLOOKUP(A60,TRANSPORTE!A1:D117,4,FALSE)</f>
        <v>1151.5493309248213</v>
      </c>
      <c r="M60" s="832"/>
      <c r="N60" s="287">
        <f>K60*L60</f>
        <v>1209.1267974710624</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1209.1267974710624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2453.8144051200661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50789.072067080859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10157.814413416172</v>
      </c>
      <c r="M84" s="862"/>
      <c r="N84" s="51"/>
    </row>
    <row r="85" spans="1:14">
      <c r="B85" s="89" t="s">
        <v>973</v>
      </c>
      <c r="C85" s="90"/>
      <c r="D85" s="90"/>
      <c r="E85" s="90"/>
      <c r="F85" s="90"/>
      <c r="G85" s="90"/>
      <c r="H85" s="90"/>
      <c r="I85" s="87"/>
      <c r="J85" s="88"/>
      <c r="K85" s="304">
        <v>0.05</v>
      </c>
      <c r="L85" s="861">
        <f>N79*K85</f>
        <v>2539.453603354043</v>
      </c>
      <c r="M85" s="862"/>
      <c r="N85" s="51"/>
    </row>
    <row r="86" spans="1:14" ht="15.75" thickBot="1">
      <c r="B86" s="91" t="s">
        <v>974</v>
      </c>
      <c r="C86" s="92"/>
      <c r="D86" s="92"/>
      <c r="E86" s="92"/>
      <c r="F86" s="92"/>
      <c r="G86" s="92"/>
      <c r="H86" s="92"/>
      <c r="I86" s="93"/>
      <c r="J86" s="94"/>
      <c r="K86" s="305">
        <v>0.05</v>
      </c>
      <c r="L86" s="863">
        <f>N79*K86</f>
        <v>2539.453603354043</v>
      </c>
      <c r="M86" s="864"/>
      <c r="N86" s="51"/>
    </row>
    <row r="87" spans="1:14" ht="15.75" thickBot="1">
      <c r="B87" s="827" t="s">
        <v>953</v>
      </c>
      <c r="C87" s="828"/>
      <c r="D87" s="828"/>
      <c r="E87" s="828"/>
      <c r="F87" s="828"/>
      <c r="G87" s="828"/>
      <c r="H87" s="828"/>
      <c r="I87" s="828"/>
      <c r="J87" s="828"/>
      <c r="K87" s="828"/>
      <c r="L87" s="828"/>
      <c r="M87" s="829"/>
      <c r="N87" s="52">
        <f>L84+L85+L86</f>
        <v>15236.721620124257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66025.793687205121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2.25" customHeight="1" thickBot="1">
      <c r="A31" t="s">
        <v>1845</v>
      </c>
      <c r="B31" s="80" t="s">
        <v>1144</v>
      </c>
      <c r="C31" s="967" t="s">
        <v>2155</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6385.8871531592822</v>
      </c>
      <c r="N49" s="272">
        <f>K49*M49</f>
        <v>7343.7702261331742</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8540.2567237571839</v>
      </c>
      <c r="N50" s="272">
        <f>K50*M50</f>
        <v>17080.513447514368</v>
      </c>
    </row>
    <row r="51" spans="1:14">
      <c r="A51" s="163" t="s">
        <v>921</v>
      </c>
      <c r="B51" s="43" t="str">
        <f>VLOOKUP(A51,MATERIALES!A6:D372,3,FALSE)</f>
        <v>Malla para gaviones (2M3)</v>
      </c>
      <c r="C51" s="425"/>
      <c r="D51" s="425"/>
      <c r="E51" s="425"/>
      <c r="F51" s="425"/>
      <c r="G51" s="425"/>
      <c r="H51" s="425"/>
      <c r="I51" s="425"/>
      <c r="J51" s="312" t="str">
        <f>VLOOKUP(A51,MATERIALES!A6:D642,2,FALSE)</f>
        <v>u</v>
      </c>
      <c r="K51" s="397">
        <v>0.5</v>
      </c>
      <c r="L51" s="421"/>
      <c r="M51" s="402">
        <f>VLOOKUP(A51,MATERIALES!A6:D398,4,FALSE)</f>
        <v>103315.7305347095</v>
      </c>
      <c r="N51" s="272">
        <f>K51*M51</f>
        <v>51657.865267354748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123459.81346926527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1151.5493309248213</v>
      </c>
      <c r="M60" s="832"/>
      <c r="N60" s="287">
        <f>K60*L60</f>
        <v>1266.7042640173036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1266.7042640173036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143471.54947303899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28694.309894607799</v>
      </c>
      <c r="M84" s="862"/>
      <c r="N84" s="51"/>
    </row>
    <row r="85" spans="1:14">
      <c r="B85" s="89" t="s">
        <v>973</v>
      </c>
      <c r="C85" s="90"/>
      <c r="D85" s="90"/>
      <c r="E85" s="90"/>
      <c r="F85" s="90"/>
      <c r="G85" s="90"/>
      <c r="H85" s="90"/>
      <c r="I85" s="87"/>
      <c r="J85" s="88"/>
      <c r="K85" s="304">
        <v>0.05</v>
      </c>
      <c r="L85" s="861">
        <f>N79*K85</f>
        <v>7173.5774736519497</v>
      </c>
      <c r="M85" s="862"/>
      <c r="N85" s="51"/>
    </row>
    <row r="86" spans="1:14" ht="15.75" thickBot="1">
      <c r="B86" s="91" t="s">
        <v>974</v>
      </c>
      <c r="C86" s="92"/>
      <c r="D86" s="92"/>
      <c r="E86" s="92"/>
      <c r="F86" s="92"/>
      <c r="G86" s="92"/>
      <c r="H86" s="92"/>
      <c r="I86" s="93"/>
      <c r="J86" s="94"/>
      <c r="K86" s="305">
        <v>0.05</v>
      </c>
      <c r="L86" s="863">
        <f>N79*K86</f>
        <v>7173.5774736519497</v>
      </c>
      <c r="M86" s="864"/>
      <c r="N86" s="51"/>
    </row>
    <row r="87" spans="1:14" ht="15.75" thickBot="1">
      <c r="B87" s="827" t="s">
        <v>953</v>
      </c>
      <c r="C87" s="828"/>
      <c r="D87" s="828"/>
      <c r="E87" s="828"/>
      <c r="F87" s="828"/>
      <c r="G87" s="828"/>
      <c r="H87" s="828"/>
      <c r="I87" s="828"/>
      <c r="J87" s="828"/>
      <c r="K87" s="828"/>
      <c r="L87" s="828"/>
      <c r="M87" s="829"/>
      <c r="N87" s="52">
        <f>L84+L85+L86</f>
        <v>43041.4648419117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186513.01431495068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P120"/>
  <sheetViews>
    <sheetView topLeftCell="A31" zoomScale="75" zoomScaleNormal="75" workbookViewId="0">
      <selection activeCell="P49" sqref="P49:P51"/>
    </sheetView>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1692</v>
      </c>
      <c r="C31" s="967" t="s">
        <v>2156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row>
    <row r="37" spans="1:16">
      <c r="A37" s="113"/>
      <c r="B37" s="840"/>
      <c r="C37" s="841"/>
      <c r="D37" s="841"/>
      <c r="E37" s="841"/>
      <c r="F37" s="841"/>
      <c r="G37" s="841"/>
      <c r="H37" s="842"/>
      <c r="I37" s="421"/>
      <c r="J37" s="422"/>
      <c r="K37" s="269"/>
      <c r="L37" s="335"/>
      <c r="M37" s="336"/>
      <c r="N37" s="272"/>
    </row>
    <row r="38" spans="1:16">
      <c r="A38" s="113"/>
      <c r="B38" s="840"/>
      <c r="C38" s="841"/>
      <c r="D38" s="841"/>
      <c r="E38" s="841"/>
      <c r="F38" s="841"/>
      <c r="G38" s="841"/>
      <c r="H38" s="842"/>
      <c r="I38" s="328"/>
      <c r="J38" s="330"/>
      <c r="K38" s="269"/>
      <c r="L38" s="423"/>
      <c r="M38" s="424"/>
      <c r="N38" s="272"/>
    </row>
    <row r="39" spans="1:16">
      <c r="B39" s="840"/>
      <c r="C39" s="841"/>
      <c r="D39" s="841"/>
      <c r="E39" s="841"/>
      <c r="F39" s="841"/>
      <c r="G39" s="841"/>
      <c r="H39" s="842"/>
      <c r="I39" s="36"/>
      <c r="J39" s="37"/>
      <c r="K39" s="269"/>
      <c r="L39" s="276"/>
      <c r="M39" s="336"/>
      <c r="N39" s="272"/>
    </row>
    <row r="40" spans="1:16">
      <c r="B40" s="320"/>
      <c r="C40" s="321"/>
      <c r="D40" s="321"/>
      <c r="E40" s="321"/>
      <c r="F40" s="323"/>
      <c r="G40" s="323"/>
      <c r="H40" s="125"/>
      <c r="I40" s="36"/>
      <c r="J40" s="37"/>
      <c r="K40" s="269"/>
      <c r="L40" s="276"/>
      <c r="M40" s="277"/>
      <c r="N40" s="273"/>
    </row>
    <row r="41" spans="1:16">
      <c r="B41" s="847" t="s">
        <v>952</v>
      </c>
      <c r="C41" s="848"/>
      <c r="D41" s="848"/>
      <c r="E41" s="38"/>
      <c r="F41" s="39"/>
      <c r="G41" s="39"/>
      <c r="H41" s="40"/>
      <c r="I41" s="36"/>
      <c r="J41" s="37"/>
      <c r="K41" s="279"/>
      <c r="L41" s="276"/>
      <c r="M41" s="401">
        <v>0.05</v>
      </c>
      <c r="N41" s="344">
        <f>N77*M41</f>
        <v>892.62055903601981</v>
      </c>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SUM(N36:N41)</f>
        <v>892.62055903601981</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c r="O48">
        <v>35673</v>
      </c>
      <c r="P48">
        <f>+M48/O48</f>
        <v>1.2073726380344434</v>
      </c>
    </row>
    <row r="49" spans="1:16">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6385.8871531592822</v>
      </c>
      <c r="N49" s="272">
        <f>K49*M49</f>
        <v>7343.7702261331742</v>
      </c>
      <c r="O49">
        <v>4631.1819999999998</v>
      </c>
      <c r="P49">
        <f t="shared" ref="P49:P51" si="0">+M49/O49</f>
        <v>1.3788892669645205</v>
      </c>
    </row>
    <row r="50" spans="1:16">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8540.2567237571839</v>
      </c>
      <c r="N50" s="272">
        <f>K50*M50</f>
        <v>17080.513447514368</v>
      </c>
      <c r="O50">
        <v>7850</v>
      </c>
      <c r="P50">
        <f t="shared" si="0"/>
        <v>1.0879307928353101</v>
      </c>
    </row>
    <row r="51" spans="1:16">
      <c r="A51" s="163" t="s">
        <v>925</v>
      </c>
      <c r="B51" s="43" t="str">
        <f>VLOOKUP(A51,MATERIALES!A6:D372,3,FALSE)</f>
        <v>Malla Ciclónica Para Gaviones Galvanizada Aleación Zn-5A1-Mm Cal 12 (2M3)</v>
      </c>
      <c r="C51" s="425"/>
      <c r="D51" s="425"/>
      <c r="E51" s="425"/>
      <c r="F51" s="425"/>
      <c r="G51" s="425"/>
      <c r="H51" s="425"/>
      <c r="I51" s="425"/>
      <c r="J51" s="312" t="str">
        <f>VLOOKUP(A51,MATERIALES!A6:D642,2,FALSE)</f>
        <v>u</v>
      </c>
      <c r="K51" s="397">
        <v>0.5</v>
      </c>
      <c r="L51" s="421"/>
      <c r="M51" s="402">
        <f>VLOOKUP(A51,MATERIALES!A6:D398,4,FALSE)</f>
        <v>162992.32721678319</v>
      </c>
      <c r="N51" s="272">
        <f>K51*M51</f>
        <v>81496.163608391595</v>
      </c>
      <c r="O51">
        <v>120151.17723610339</v>
      </c>
      <c r="P51">
        <f t="shared" si="0"/>
        <v>1.3565603847267738</v>
      </c>
    </row>
    <row r="52" spans="1:16">
      <c r="B52" s="320"/>
      <c r="C52" s="47"/>
      <c r="D52" s="47"/>
      <c r="E52" s="47"/>
      <c r="F52" s="47"/>
      <c r="G52" s="47"/>
      <c r="H52" s="47"/>
      <c r="I52" s="47"/>
      <c r="J52" s="288"/>
      <c r="K52" s="169"/>
      <c r="L52" s="318"/>
      <c r="M52" s="426"/>
      <c r="N52" s="273"/>
    </row>
    <row r="53" spans="1:16">
      <c r="B53" s="168"/>
      <c r="C53" s="317"/>
      <c r="D53" s="317"/>
      <c r="E53" s="317"/>
      <c r="F53" s="317"/>
      <c r="G53" s="317"/>
      <c r="H53" s="317"/>
      <c r="I53" s="317"/>
      <c r="J53" s="311"/>
      <c r="K53" s="44"/>
      <c r="L53" s="318"/>
      <c r="M53" s="426"/>
      <c r="N53" s="273"/>
    </row>
    <row r="54" spans="1:16" ht="15.75" thickBot="1">
      <c r="B54" s="450"/>
      <c r="C54" s="448"/>
      <c r="D54" s="448"/>
      <c r="E54" s="448"/>
      <c r="F54" s="448"/>
      <c r="G54" s="448"/>
      <c r="H54" s="448"/>
      <c r="I54" s="448"/>
      <c r="J54" s="449"/>
      <c r="K54" s="126"/>
      <c r="L54" s="446"/>
      <c r="M54" s="482"/>
      <c r="N54" s="483"/>
    </row>
    <row r="55" spans="1:16" ht="15.75" thickBot="1">
      <c r="B55" s="833" t="s">
        <v>953</v>
      </c>
      <c r="C55" s="834"/>
      <c r="D55" s="834"/>
      <c r="E55" s="834"/>
      <c r="F55" s="834"/>
      <c r="G55" s="834"/>
      <c r="H55" s="834"/>
      <c r="I55" s="834"/>
      <c r="J55" s="834"/>
      <c r="K55" s="834"/>
      <c r="L55" s="834"/>
      <c r="M55" s="835"/>
      <c r="N55" s="104">
        <f>SUM(N48:N54)</f>
        <v>153298.11181030213</v>
      </c>
    </row>
    <row r="56" spans="1:16">
      <c r="B56" s="33"/>
      <c r="C56" s="34"/>
      <c r="D56" s="34"/>
      <c r="E56" s="34"/>
      <c r="F56" s="34"/>
      <c r="G56" s="34"/>
      <c r="H56" s="34"/>
      <c r="I56" s="34"/>
      <c r="J56" s="34"/>
      <c r="K56" s="34"/>
      <c r="L56" s="34"/>
      <c r="M56" s="34"/>
      <c r="N56" s="35"/>
    </row>
    <row r="57" spans="1:16">
      <c r="B57" s="64" t="s">
        <v>956</v>
      </c>
      <c r="C57" s="65"/>
      <c r="D57" s="65"/>
      <c r="E57" s="65"/>
      <c r="F57" s="65"/>
      <c r="G57" s="65"/>
      <c r="H57" s="65"/>
      <c r="I57" s="65"/>
      <c r="J57" s="65"/>
      <c r="K57" s="65"/>
      <c r="L57" s="65"/>
      <c r="M57" s="65"/>
      <c r="N57" s="66"/>
    </row>
    <row r="58" spans="1:16" ht="15.75" thickBot="1">
      <c r="B58" s="68"/>
      <c r="C58" s="61"/>
      <c r="D58" s="61"/>
      <c r="E58" s="61"/>
      <c r="F58" s="61"/>
      <c r="G58" s="61"/>
      <c r="H58" s="61"/>
      <c r="I58" s="61"/>
      <c r="J58" s="61"/>
      <c r="K58" s="61"/>
      <c r="L58" s="61"/>
      <c r="M58" s="61"/>
      <c r="N58" s="63"/>
    </row>
    <row r="59" spans="1:16" ht="25.5">
      <c r="B59" s="313" t="s">
        <v>957</v>
      </c>
      <c r="C59" s="314"/>
      <c r="D59" s="314"/>
      <c r="E59" s="314"/>
      <c r="F59" s="314"/>
      <c r="G59" s="314"/>
      <c r="H59" s="73" t="s">
        <v>945</v>
      </c>
      <c r="I59" s="74" t="s">
        <v>958</v>
      </c>
      <c r="J59" s="75" t="s">
        <v>959</v>
      </c>
      <c r="K59" s="73" t="s">
        <v>960</v>
      </c>
      <c r="L59" s="830" t="s">
        <v>961</v>
      </c>
      <c r="M59" s="803"/>
      <c r="N59" s="76" t="s">
        <v>951</v>
      </c>
    </row>
    <row r="60" spans="1:16">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1151.5493309248213</v>
      </c>
      <c r="M60" s="832"/>
      <c r="N60" s="287">
        <f>K60*L60</f>
        <v>1266.7042640173036</v>
      </c>
    </row>
    <row r="61" spans="1:16">
      <c r="B61" s="46"/>
      <c r="C61" s="47"/>
      <c r="D61" s="47"/>
      <c r="E61" s="47"/>
      <c r="F61" s="47"/>
      <c r="G61" s="47"/>
      <c r="H61" s="311"/>
      <c r="I61" s="279"/>
      <c r="J61" s="286"/>
      <c r="K61" s="279"/>
      <c r="L61" s="831"/>
      <c r="M61" s="832"/>
      <c r="N61" s="287"/>
    </row>
    <row r="62" spans="1:16">
      <c r="B62" s="46"/>
      <c r="C62" s="47"/>
      <c r="D62" s="47"/>
      <c r="E62" s="47"/>
      <c r="F62" s="47"/>
      <c r="G62" s="47"/>
      <c r="H62" s="311"/>
      <c r="I62" s="279"/>
      <c r="J62" s="286"/>
      <c r="K62" s="279"/>
      <c r="L62" s="831"/>
      <c r="M62" s="832"/>
      <c r="N62" s="287"/>
    </row>
    <row r="63" spans="1:16">
      <c r="B63" s="46"/>
      <c r="C63" s="47"/>
      <c r="D63" s="47"/>
      <c r="E63" s="47"/>
      <c r="F63" s="47"/>
      <c r="G63" s="47"/>
      <c r="H63" s="311"/>
      <c r="I63" s="279"/>
      <c r="J63" s="286"/>
      <c r="K63" s="279"/>
      <c r="L63" s="831"/>
      <c r="M63" s="832"/>
      <c r="N63" s="287"/>
    </row>
    <row r="64" spans="1:16">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1266.7042640173036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173309.84781407588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34661.969562815175</v>
      </c>
      <c r="M84" s="862"/>
      <c r="N84" s="51"/>
    </row>
    <row r="85" spans="1:14">
      <c r="B85" s="89" t="s">
        <v>973</v>
      </c>
      <c r="C85" s="90"/>
      <c r="D85" s="90"/>
      <c r="E85" s="90"/>
      <c r="F85" s="90"/>
      <c r="G85" s="90"/>
      <c r="H85" s="90"/>
      <c r="I85" s="87"/>
      <c r="J85" s="88"/>
      <c r="K85" s="304">
        <v>0.05</v>
      </c>
      <c r="L85" s="861">
        <f>N79*K85</f>
        <v>8665.4923907037937</v>
      </c>
      <c r="M85" s="862"/>
      <c r="N85" s="51"/>
    </row>
    <row r="86" spans="1:14" ht="15.75" thickBot="1">
      <c r="B86" s="91" t="s">
        <v>974</v>
      </c>
      <c r="C86" s="92"/>
      <c r="D86" s="92"/>
      <c r="E86" s="92"/>
      <c r="F86" s="92"/>
      <c r="G86" s="92"/>
      <c r="H86" s="92"/>
      <c r="I86" s="93"/>
      <c r="J86" s="94"/>
      <c r="K86" s="305">
        <v>0.05</v>
      </c>
      <c r="L86" s="863">
        <f>N79*K86</f>
        <v>8665.4923907037937</v>
      </c>
      <c r="M86" s="864"/>
      <c r="N86" s="51"/>
    </row>
    <row r="87" spans="1:14" ht="15.75" thickBot="1">
      <c r="B87" s="827" t="s">
        <v>953</v>
      </c>
      <c r="C87" s="828"/>
      <c r="D87" s="828"/>
      <c r="E87" s="828"/>
      <c r="F87" s="828"/>
      <c r="G87" s="828"/>
      <c r="H87" s="828"/>
      <c r="I87" s="828"/>
      <c r="J87" s="828"/>
      <c r="K87" s="828"/>
      <c r="L87" s="828"/>
      <c r="M87" s="829"/>
      <c r="N87" s="52">
        <f>L84+L85+L86</f>
        <v>51992.954344222766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225302.80215829864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topLeftCell="A49"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1693</v>
      </c>
      <c r="C31" s="967" t="s">
        <v>2157</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3"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6385.8871531592822</v>
      </c>
      <c r="N49" s="272">
        <f>K49*M49</f>
        <v>7343.7702261331742</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8540.2567237571839</v>
      </c>
      <c r="N50" s="272">
        <f>K50*M50</f>
        <v>17080.513447514368</v>
      </c>
    </row>
    <row r="51" spans="1:14">
      <c r="A51" s="163" t="s">
        <v>927</v>
      </c>
      <c r="B51" s="43" t="str">
        <f>VLOOKUP(A51,MATERIALES!A6:D372,3,FALSE)</f>
        <v>Malla Ciclónica Para Gaviones Galvanizada Y Plastificada Con Pvc Cal 12 (2M3)</v>
      </c>
      <c r="C51" s="425"/>
      <c r="D51" s="425"/>
      <c r="E51" s="425"/>
      <c r="F51" s="425"/>
      <c r="G51" s="425"/>
      <c r="H51" s="425"/>
      <c r="I51" s="425"/>
      <c r="J51" s="312" t="str">
        <f>VLOOKUP(A51,MATERIALES!A6:D642,2,FALSE)</f>
        <v>u</v>
      </c>
      <c r="K51" s="397">
        <v>0.5</v>
      </c>
      <c r="L51" s="421"/>
      <c r="M51" s="402">
        <f>VLOOKUP(A51,MATERIALES!A6:D398,4,FALSE)</f>
        <v>178169.16137100552</v>
      </c>
      <c r="N51" s="272">
        <f>K51*M51</f>
        <v>89084.580685502762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160886.52888741327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1151.5493309248213</v>
      </c>
      <c r="M60" s="832"/>
      <c r="N60" s="287">
        <f>K60*L60</f>
        <v>1266.7042640173036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1266.7042640173036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180898.26489118702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36179.652978237405</v>
      </c>
      <c r="M84" s="862"/>
      <c r="N84" s="51"/>
    </row>
    <row r="85" spans="1:14">
      <c r="B85" s="89" t="s">
        <v>973</v>
      </c>
      <c r="C85" s="90"/>
      <c r="D85" s="90"/>
      <c r="E85" s="90"/>
      <c r="F85" s="90"/>
      <c r="G85" s="90"/>
      <c r="H85" s="90"/>
      <c r="I85" s="87"/>
      <c r="J85" s="88"/>
      <c r="K85" s="304">
        <v>0.05</v>
      </c>
      <c r="L85" s="861">
        <f>N79*K85</f>
        <v>9044.9132445593514</v>
      </c>
      <c r="M85" s="862"/>
      <c r="N85" s="51"/>
    </row>
    <row r="86" spans="1:14" ht="15.75" thickBot="1">
      <c r="B86" s="91" t="s">
        <v>974</v>
      </c>
      <c r="C86" s="92"/>
      <c r="D86" s="92"/>
      <c r="E86" s="92"/>
      <c r="F86" s="92"/>
      <c r="G86" s="92"/>
      <c r="H86" s="92"/>
      <c r="I86" s="93"/>
      <c r="J86" s="94"/>
      <c r="K86" s="305">
        <v>0.05</v>
      </c>
      <c r="L86" s="863">
        <f>N79*K86</f>
        <v>9044.9132445593514</v>
      </c>
      <c r="M86" s="864"/>
      <c r="N86" s="51"/>
    </row>
    <row r="87" spans="1:14" ht="15.75" thickBot="1">
      <c r="B87" s="827" t="s">
        <v>953</v>
      </c>
      <c r="C87" s="828"/>
      <c r="D87" s="828"/>
      <c r="E87" s="828"/>
      <c r="F87" s="828"/>
      <c r="G87" s="828"/>
      <c r="H87" s="828"/>
      <c r="I87" s="828"/>
      <c r="J87" s="828"/>
      <c r="K87" s="828"/>
      <c r="L87" s="828"/>
      <c r="M87" s="829"/>
      <c r="N87" s="52">
        <f>L84+L85+L86</f>
        <v>54269.479467356105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235167.74435854313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1694</v>
      </c>
      <c r="C31" s="967" t="s">
        <v>2158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1.1499999999999999</v>
      </c>
      <c r="L49" s="421"/>
      <c r="M49" s="402">
        <f>VLOOKUP(A49,MATERIALES!A6:D396,4,FALSE)</f>
        <v>6385.8871531592822</v>
      </c>
      <c r="N49" s="272">
        <f>K49*M49</f>
        <v>7343.7702261331742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2</v>
      </c>
      <c r="L50" s="421"/>
      <c r="M50" s="402">
        <f>VLOOKUP(A50,MATERIALES!A6:D397,4,FALSE)</f>
        <v>8540.2567237571839</v>
      </c>
      <c r="N50" s="272">
        <f>K50*M50</f>
        <v>17080.513447514368</v>
      </c>
    </row>
    <row r="51" spans="1:14">
      <c r="A51" s="166" t="s">
        <v>929</v>
      </c>
      <c r="B51" s="43" t="str">
        <f>VLOOKUP(A51,MATERIALES!A6:D372,3,FALSE)</f>
        <v>Malla Ciclónica Para Gaviones Galvanizada Aleación Zn-5A1-Mm Y Plastificada Pvc Cal 12 (2M3)</v>
      </c>
      <c r="C51" s="425"/>
      <c r="D51" s="425"/>
      <c r="E51" s="425"/>
      <c r="F51" s="425"/>
      <c r="G51" s="425"/>
      <c r="H51" s="425"/>
      <c r="I51" s="425"/>
      <c r="J51" s="312" t="str">
        <f>VLOOKUP(A51,MATERIALES!A6:D642,2,FALSE)</f>
        <v>u</v>
      </c>
      <c r="K51" s="397">
        <v>0.5</v>
      </c>
      <c r="L51" s="421"/>
      <c r="M51" s="402">
        <f>VLOOKUP(A51,MATERIALES!A6:D398,4,FALSE)</f>
        <v>180362.70129743253</v>
      </c>
      <c r="N51" s="272">
        <f>K51*M51</f>
        <v>90181.350648716267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161983.2988506268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1151.5493309248213</v>
      </c>
      <c r="M60" s="832"/>
      <c r="N60" s="287">
        <f>K60*L60</f>
        <v>1266.7042640173036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1266.7042640173036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181995.03485440055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36399.006970880109</v>
      </c>
      <c r="M84" s="862"/>
      <c r="N84" s="51"/>
    </row>
    <row r="85" spans="1:14">
      <c r="B85" s="89" t="s">
        <v>973</v>
      </c>
      <c r="C85" s="90"/>
      <c r="D85" s="90"/>
      <c r="E85" s="90"/>
      <c r="F85" s="90"/>
      <c r="G85" s="90"/>
      <c r="H85" s="90"/>
      <c r="I85" s="87"/>
      <c r="J85" s="88"/>
      <c r="K85" s="304">
        <v>0.05</v>
      </c>
      <c r="L85" s="861">
        <f>N79*K85</f>
        <v>9099.7517427200273</v>
      </c>
      <c r="M85" s="862"/>
      <c r="N85" s="51"/>
    </row>
    <row r="86" spans="1:14" ht="15.75" thickBot="1">
      <c r="B86" s="91" t="s">
        <v>974</v>
      </c>
      <c r="C86" s="92"/>
      <c r="D86" s="92"/>
      <c r="E86" s="92"/>
      <c r="F86" s="92"/>
      <c r="G86" s="92"/>
      <c r="H86" s="92"/>
      <c r="I86" s="93"/>
      <c r="J86" s="94"/>
      <c r="K86" s="305">
        <v>0.05</v>
      </c>
      <c r="L86" s="863">
        <f>N79*K86</f>
        <v>9099.7517427200273</v>
      </c>
      <c r="M86" s="864"/>
      <c r="N86" s="51"/>
    </row>
    <row r="87" spans="1:14" ht="15.75" thickBot="1">
      <c r="B87" s="827" t="s">
        <v>953</v>
      </c>
      <c r="C87" s="828"/>
      <c r="D87" s="828"/>
      <c r="E87" s="828"/>
      <c r="F87" s="828"/>
      <c r="G87" s="828"/>
      <c r="H87" s="828"/>
      <c r="I87" s="828"/>
      <c r="J87" s="828"/>
      <c r="K87" s="828"/>
      <c r="L87" s="828"/>
      <c r="M87" s="829"/>
      <c r="N87" s="52">
        <f>L84+L85+L86</f>
        <v>54598.510456320168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236593.54531072071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1145</v>
      </c>
      <c r="C31" s="967" t="s">
        <v>1734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6385.8871531592822</v>
      </c>
      <c r="N49" s="272">
        <f>K49*M49</f>
        <v>3192.9435765796411</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8540.2567237571839</v>
      </c>
      <c r="N50" s="272">
        <f>K50*M50</f>
        <v>8540.2567237571839</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115944.25325399607</v>
      </c>
      <c r="N51" s="272">
        <f>K51*M51</f>
        <v>115944.25325399607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175055.11808259587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1151.5493309248213</v>
      </c>
      <c r="M60" s="832"/>
      <c r="N60" s="287">
        <f>K60*L60</f>
        <v>1266.7042640173036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1266.7042640173036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195066.85408636963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39013.370817273928</v>
      </c>
      <c r="M84" s="862"/>
      <c r="N84" s="51"/>
    </row>
    <row r="85" spans="1:14">
      <c r="B85" s="89" t="s">
        <v>973</v>
      </c>
      <c r="C85" s="90"/>
      <c r="D85" s="90"/>
      <c r="E85" s="90"/>
      <c r="F85" s="90"/>
      <c r="G85" s="90"/>
      <c r="H85" s="90"/>
      <c r="I85" s="87"/>
      <c r="J85" s="88"/>
      <c r="K85" s="304">
        <v>0.05</v>
      </c>
      <c r="L85" s="861">
        <f>N79*K85</f>
        <v>9753.342704318482</v>
      </c>
      <c r="M85" s="862"/>
      <c r="N85" s="51"/>
    </row>
    <row r="86" spans="1:14" ht="15.75" thickBot="1">
      <c r="B86" s="91" t="s">
        <v>974</v>
      </c>
      <c r="C86" s="92"/>
      <c r="D86" s="92"/>
      <c r="E86" s="92"/>
      <c r="F86" s="92"/>
      <c r="G86" s="92"/>
      <c r="H86" s="92"/>
      <c r="I86" s="93"/>
      <c r="J86" s="94"/>
      <c r="K86" s="305">
        <v>0.05</v>
      </c>
      <c r="L86" s="863">
        <f>N79*K86</f>
        <v>9753.342704318482</v>
      </c>
      <c r="M86" s="864"/>
      <c r="N86" s="51"/>
    </row>
    <row r="87" spans="1:14" ht="15.75" thickBot="1">
      <c r="B87" s="827" t="s">
        <v>953</v>
      </c>
      <c r="C87" s="828"/>
      <c r="D87" s="828"/>
      <c r="E87" s="828"/>
      <c r="F87" s="828"/>
      <c r="G87" s="828"/>
      <c r="H87" s="828"/>
      <c r="I87" s="828"/>
      <c r="J87" s="828"/>
      <c r="K87" s="828"/>
      <c r="L87" s="828"/>
      <c r="M87" s="829"/>
      <c r="N87" s="52">
        <f>L84+L85+L86</f>
        <v>58520.056225910885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253586.91031228052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1695</v>
      </c>
      <c r="C31" s="967" t="s">
        <v>1696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6385.8871531592822</v>
      </c>
      <c r="N49" s="272">
        <f>K49*M49</f>
        <v>3192.9435765796411</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8540.2567237571839</v>
      </c>
      <c r="N50" s="272">
        <f>K50*M50</f>
        <v>8540.2567237571839</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115944.25325399607</v>
      </c>
      <c r="N51" s="272">
        <f>K51*M51</f>
        <v>115944.25325399607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175055.11808259587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1151.5493309248213</v>
      </c>
      <c r="M60" s="832"/>
      <c r="N60" s="287">
        <f>K60*L60</f>
        <v>1266.7042640173036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1266.7042640173036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195066.85408636963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39013.370817273928</v>
      </c>
      <c r="M84" s="862"/>
      <c r="N84" s="51"/>
    </row>
    <row r="85" spans="1:14">
      <c r="B85" s="89" t="s">
        <v>973</v>
      </c>
      <c r="C85" s="90"/>
      <c r="D85" s="90"/>
      <c r="E85" s="90"/>
      <c r="F85" s="90"/>
      <c r="G85" s="90"/>
      <c r="H85" s="90"/>
      <c r="I85" s="87"/>
      <c r="J85" s="88"/>
      <c r="K85" s="304">
        <v>0.05</v>
      </c>
      <c r="L85" s="861">
        <f>N79*K85</f>
        <v>9753.342704318482</v>
      </c>
      <c r="M85" s="862"/>
      <c r="N85" s="51"/>
    </row>
    <row r="86" spans="1:14" ht="15.75" thickBot="1">
      <c r="B86" s="91" t="s">
        <v>974</v>
      </c>
      <c r="C86" s="92"/>
      <c r="D86" s="92"/>
      <c r="E86" s="92"/>
      <c r="F86" s="92"/>
      <c r="G86" s="92"/>
      <c r="H86" s="92"/>
      <c r="I86" s="93"/>
      <c r="J86" s="94"/>
      <c r="K86" s="305">
        <v>0.05</v>
      </c>
      <c r="L86" s="863">
        <f>N79*K86</f>
        <v>9753.342704318482</v>
      </c>
      <c r="M86" s="864"/>
      <c r="N86" s="51"/>
    </row>
    <row r="87" spans="1:14" ht="15.75" thickBot="1">
      <c r="B87" s="827" t="s">
        <v>953</v>
      </c>
      <c r="C87" s="828"/>
      <c r="D87" s="828"/>
      <c r="E87" s="828"/>
      <c r="F87" s="828"/>
      <c r="G87" s="828"/>
      <c r="H87" s="828"/>
      <c r="I87" s="828"/>
      <c r="J87" s="828"/>
      <c r="K87" s="828"/>
      <c r="L87" s="828"/>
      <c r="M87" s="829"/>
      <c r="N87" s="52">
        <f>L84+L85+L86</f>
        <v>58520.056225910885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253586.91031228052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1697</v>
      </c>
      <c r="C31" s="967" t="s">
        <v>1698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6385.8871531592822</v>
      </c>
      <c r="N49" s="272">
        <f>K49*M49</f>
        <v>3192.9435765796411</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8540.2567237571839</v>
      </c>
      <c r="N50" s="272">
        <f>K50*M50</f>
        <v>8540.2567237571839</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115944.25325399607</v>
      </c>
      <c r="N51" s="272">
        <f>K51*M51</f>
        <v>115944.25325399607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175055.11808259587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1151.5493309248213</v>
      </c>
      <c r="M60" s="832"/>
      <c r="N60" s="287">
        <f>K60*L60</f>
        <v>1266.7042640173036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1266.7042640173036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195066.85408636963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39013.370817273928</v>
      </c>
      <c r="M84" s="862"/>
      <c r="N84" s="51"/>
    </row>
    <row r="85" spans="1:14">
      <c r="B85" s="89" t="s">
        <v>973</v>
      </c>
      <c r="C85" s="90"/>
      <c r="D85" s="90"/>
      <c r="E85" s="90"/>
      <c r="F85" s="90"/>
      <c r="G85" s="90"/>
      <c r="H85" s="90"/>
      <c r="I85" s="87"/>
      <c r="J85" s="88"/>
      <c r="K85" s="304">
        <v>0.05</v>
      </c>
      <c r="L85" s="861">
        <f>N79*K85</f>
        <v>9753.342704318482</v>
      </c>
      <c r="M85" s="862"/>
      <c r="N85" s="51"/>
    </row>
    <row r="86" spans="1:14" ht="15.75" thickBot="1">
      <c r="B86" s="91" t="s">
        <v>974</v>
      </c>
      <c r="C86" s="92"/>
      <c r="D86" s="92"/>
      <c r="E86" s="92"/>
      <c r="F86" s="92"/>
      <c r="G86" s="92"/>
      <c r="H86" s="92"/>
      <c r="I86" s="93"/>
      <c r="J86" s="94"/>
      <c r="K86" s="305">
        <v>0.05</v>
      </c>
      <c r="L86" s="863">
        <f>N79*K86</f>
        <v>9753.342704318482</v>
      </c>
      <c r="M86" s="864"/>
      <c r="N86" s="51"/>
    </row>
    <row r="87" spans="1:14" ht="15.75" thickBot="1">
      <c r="B87" s="827" t="s">
        <v>953</v>
      </c>
      <c r="C87" s="828"/>
      <c r="D87" s="828"/>
      <c r="E87" s="828"/>
      <c r="F87" s="828"/>
      <c r="G87" s="828"/>
      <c r="H87" s="828"/>
      <c r="I87" s="828"/>
      <c r="J87" s="828"/>
      <c r="K87" s="828"/>
      <c r="L87" s="828"/>
      <c r="M87" s="829"/>
      <c r="N87" s="52">
        <f>L84+L85+L86</f>
        <v>58520.056225910885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253586.91031228052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1699</v>
      </c>
      <c r="C31" s="967" t="s">
        <v>1700</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VLOOKUP(A48,MATERIALES!A5:D372,3,FALSE)</f>
        <v>Piedra para gavión</v>
      </c>
      <c r="C48" s="281"/>
      <c r="D48" s="281"/>
      <c r="E48" s="281"/>
      <c r="F48" s="281"/>
      <c r="G48" s="281"/>
      <c r="H48" s="281"/>
      <c r="I48" s="281"/>
      <c r="J48" s="311" t="str">
        <f>VLOOKUP(A48,MATERIALES!A4:D639,2,FALSE)</f>
        <v>m3</v>
      </c>
      <c r="K48" s="282">
        <v>1.1000000000000001</v>
      </c>
      <c r="L48" s="267"/>
      <c r="M48" s="402">
        <f>VLOOKUP(A48,MATERIALES!A5:D395,4,FALSE)</f>
        <v>43070.604116602699</v>
      </c>
      <c r="N48" s="272">
        <f>K48*M48</f>
        <v>47377.664528262976</v>
      </c>
    </row>
    <row r="49" spans="1:14">
      <c r="A49" s="166" t="s">
        <v>782</v>
      </c>
      <c r="B49" s="43" t="str">
        <f>VLOOKUP(A49,MATERIALES!A6:D372,3,FALSE)</f>
        <v>Alambre galvanizado No. 12</v>
      </c>
      <c r="C49" s="425"/>
      <c r="D49" s="425"/>
      <c r="E49" s="425"/>
      <c r="F49" s="425"/>
      <c r="G49" s="425"/>
      <c r="H49" s="425"/>
      <c r="I49" s="425"/>
      <c r="J49" s="312" t="str">
        <f>VLOOKUP(A49,MATERIALES!A5:D640,2,FALSE)</f>
        <v>kg</v>
      </c>
      <c r="K49" s="397">
        <v>0.5</v>
      </c>
      <c r="L49" s="421"/>
      <c r="M49" s="402">
        <f>VLOOKUP(A49,MATERIALES!A6:D396,4,FALSE)</f>
        <v>6385.8871531592822</v>
      </c>
      <c r="N49" s="272">
        <f>K49*M49</f>
        <v>3192.9435765796411</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VLOOKUP(A50,MATERIALES!A6:D641,2,FALSE)</f>
        <v>m2</v>
      </c>
      <c r="K50" s="397">
        <v>1</v>
      </c>
      <c r="L50" s="421"/>
      <c r="M50" s="402">
        <f>VLOOKUP(A50,MATERIALES!A6:D397,4,FALSE)</f>
        <v>8540.2567237571839</v>
      </c>
      <c r="N50" s="272">
        <f>K50*M50</f>
        <v>8540.2567237571839</v>
      </c>
    </row>
    <row r="51" spans="1:14">
      <c r="A51" s="166" t="s">
        <v>923</v>
      </c>
      <c r="B51" s="43" t="str">
        <f>VLOOKUP(A51,MATERIALES!A6:D372,3,FALSE)</f>
        <v>Malla Para Colchagaviones Espesor 0,30 M</v>
      </c>
      <c r="C51" s="425"/>
      <c r="D51" s="425"/>
      <c r="E51" s="425"/>
      <c r="F51" s="425"/>
      <c r="G51" s="425"/>
      <c r="H51" s="425"/>
      <c r="I51" s="425"/>
      <c r="J51" s="312" t="str">
        <f>VLOOKUP(A51,MATERIALES!A6:D642,2,FALSE)</f>
        <v>u</v>
      </c>
      <c r="K51" s="397">
        <v>1</v>
      </c>
      <c r="L51" s="421"/>
      <c r="M51" s="402">
        <f>VLOOKUP(A51,MATERIALES!A6:D398,4,FALSE)</f>
        <v>115944.25325399607</v>
      </c>
      <c r="N51" s="272">
        <f>K51*M51</f>
        <v>115944.25325399607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175055.11808259587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1151.5493309248213</v>
      </c>
      <c r="M60" s="832"/>
      <c r="N60" s="287">
        <f>K60*L60</f>
        <v>1266.7042640173036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1266.7042640173036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195066.85408636963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39013.370817273928</v>
      </c>
      <c r="M84" s="862"/>
      <c r="N84" s="51"/>
    </row>
    <row r="85" spans="1:14">
      <c r="B85" s="89" t="s">
        <v>973</v>
      </c>
      <c r="C85" s="90"/>
      <c r="D85" s="90"/>
      <c r="E85" s="90"/>
      <c r="F85" s="90"/>
      <c r="G85" s="90"/>
      <c r="H85" s="90"/>
      <c r="I85" s="87"/>
      <c r="J85" s="88"/>
      <c r="K85" s="304">
        <v>0.05</v>
      </c>
      <c r="L85" s="861">
        <f>N79*K85</f>
        <v>9753.342704318482</v>
      </c>
      <c r="M85" s="862"/>
      <c r="N85" s="51"/>
    </row>
    <row r="86" spans="1:14" ht="15.75" thickBot="1">
      <c r="B86" s="91" t="s">
        <v>974</v>
      </c>
      <c r="C86" s="92"/>
      <c r="D86" s="92"/>
      <c r="E86" s="92"/>
      <c r="F86" s="92"/>
      <c r="G86" s="92"/>
      <c r="H86" s="92"/>
      <c r="I86" s="93"/>
      <c r="J86" s="94"/>
      <c r="K86" s="305">
        <v>0.05</v>
      </c>
      <c r="L86" s="863">
        <f>N79*K86</f>
        <v>9753.342704318482</v>
      </c>
      <c r="M86" s="864"/>
      <c r="N86" s="51"/>
    </row>
    <row r="87" spans="1:14" ht="15.75" thickBot="1">
      <c r="B87" s="827" t="s">
        <v>953</v>
      </c>
      <c r="C87" s="828"/>
      <c r="D87" s="828"/>
      <c r="E87" s="828"/>
      <c r="F87" s="828"/>
      <c r="G87" s="828"/>
      <c r="H87" s="828"/>
      <c r="I87" s="828"/>
      <c r="J87" s="828"/>
      <c r="K87" s="828"/>
      <c r="L87" s="828"/>
      <c r="M87" s="829"/>
      <c r="N87" s="52">
        <f>L84+L85+L86</f>
        <v>58520.056225910885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253586.91031228052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1701</v>
      </c>
      <c r="C31" s="967" t="s">
        <v>1702</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892</v>
      </c>
      <c r="B48" s="43" t="str">
        <f>VLOOKUP(A48,MATERIALES!A5:D372,3,FALSE)</f>
        <v>Geotextil Fortex BX-40</v>
      </c>
      <c r="C48" s="281"/>
      <c r="D48" s="281"/>
      <c r="E48" s="281"/>
      <c r="F48" s="281"/>
      <c r="G48" s="281"/>
      <c r="H48" s="281"/>
      <c r="I48" s="268"/>
      <c r="J48" s="224" t="str">
        <f>VLOOKUP(A48,MATERIALES!A4:D639,2,FALSE)</f>
        <v>M2</v>
      </c>
      <c r="K48" s="282">
        <v>1.3</v>
      </c>
      <c r="L48" s="267"/>
      <c r="M48" s="402">
        <f>VLOOKUP(A48,MATERIALES!A5:D395,4,FALSE)</f>
        <v>6175.486384706086</v>
      </c>
      <c r="N48" s="272">
        <f>K48*M48</f>
        <v>8028.1323001179126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8028.1323001179126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9813.3734181899526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1962.6746836379907</v>
      </c>
      <c r="M84" s="862"/>
      <c r="N84" s="51"/>
    </row>
    <row r="85" spans="1:14">
      <c r="B85" s="89" t="s">
        <v>973</v>
      </c>
      <c r="C85" s="90"/>
      <c r="D85" s="90"/>
      <c r="E85" s="90"/>
      <c r="F85" s="90"/>
      <c r="G85" s="90"/>
      <c r="H85" s="90"/>
      <c r="I85" s="87"/>
      <c r="J85" s="88"/>
      <c r="K85" s="304">
        <v>0.05</v>
      </c>
      <c r="L85" s="861">
        <f>N79*K85</f>
        <v>490.66867090949768</v>
      </c>
      <c r="M85" s="862"/>
      <c r="N85" s="51"/>
    </row>
    <row r="86" spans="1:14" ht="15.75" thickBot="1">
      <c r="B86" s="91" t="s">
        <v>974</v>
      </c>
      <c r="C86" s="92"/>
      <c r="D86" s="92"/>
      <c r="E86" s="92"/>
      <c r="F86" s="92"/>
      <c r="G86" s="92"/>
      <c r="H86" s="92"/>
      <c r="I86" s="93"/>
      <c r="J86" s="94"/>
      <c r="K86" s="305">
        <v>0.05</v>
      </c>
      <c r="L86" s="863">
        <f>N79*K86</f>
        <v>490.66867090949768</v>
      </c>
      <c r="M86" s="864"/>
      <c r="N86" s="51"/>
    </row>
    <row r="87" spans="1:14" ht="15.75" thickBot="1">
      <c r="B87" s="827" t="s">
        <v>953</v>
      </c>
      <c r="C87" s="828"/>
      <c r="D87" s="828"/>
      <c r="E87" s="828"/>
      <c r="F87" s="828"/>
      <c r="G87" s="828"/>
      <c r="H87" s="828"/>
      <c r="I87" s="828"/>
      <c r="J87" s="828"/>
      <c r="K87" s="828"/>
      <c r="L87" s="828"/>
      <c r="M87" s="829"/>
      <c r="N87" s="52">
        <f>L84+L85+L86</f>
        <v>2944.0120254569856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12757.385443646937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1703</v>
      </c>
      <c r="C31" s="967" t="s">
        <v>1704</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VLOOKUP(A48,MATERIALES!A5:D372,3,FALSE)</f>
        <v>Geomalla Forgrid UX100</v>
      </c>
      <c r="C48" s="281"/>
      <c r="D48" s="281"/>
      <c r="E48" s="281"/>
      <c r="F48" s="281"/>
      <c r="G48" s="281"/>
      <c r="H48" s="281"/>
      <c r="I48" s="268"/>
      <c r="J48" s="224" t="str">
        <f>VLOOKUP(A48,MATERIALES!A4:D639,2,FALSE)</f>
        <v>M2</v>
      </c>
      <c r="K48" s="282">
        <v>1.3</v>
      </c>
      <c r="L48" s="267"/>
      <c r="M48" s="402">
        <f>VLOOKUP(A48,MATERIALES!A5:D395,4,FALSE)</f>
        <v>12083.495196750924</v>
      </c>
      <c r="N48" s="272">
        <f>K48*M48</f>
        <v>15708.543755776202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15708.543755776202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17493.784873848243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3498.7569747696489</v>
      </c>
      <c r="M84" s="862"/>
      <c r="N84" s="51"/>
    </row>
    <row r="85" spans="1:14">
      <c r="B85" s="89" t="s">
        <v>973</v>
      </c>
      <c r="C85" s="90"/>
      <c r="D85" s="90"/>
      <c r="E85" s="90"/>
      <c r="F85" s="90"/>
      <c r="G85" s="90"/>
      <c r="H85" s="90"/>
      <c r="I85" s="87"/>
      <c r="J85" s="88"/>
      <c r="K85" s="304">
        <v>0.05</v>
      </c>
      <c r="L85" s="861">
        <f>N79*K85</f>
        <v>874.68924369241222</v>
      </c>
      <c r="M85" s="862"/>
      <c r="N85" s="51"/>
    </row>
    <row r="86" spans="1:14" ht="15.75" thickBot="1">
      <c r="B86" s="91" t="s">
        <v>974</v>
      </c>
      <c r="C86" s="92"/>
      <c r="D86" s="92"/>
      <c r="E86" s="92"/>
      <c r="F86" s="92"/>
      <c r="G86" s="92"/>
      <c r="H86" s="92"/>
      <c r="I86" s="93"/>
      <c r="J86" s="94"/>
      <c r="K86" s="305">
        <v>0.05</v>
      </c>
      <c r="L86" s="863">
        <f>N79*K86</f>
        <v>874.68924369241222</v>
      </c>
      <c r="M86" s="864"/>
      <c r="N86" s="51"/>
    </row>
    <row r="87" spans="1:14" ht="15.75" thickBot="1">
      <c r="B87" s="827" t="s">
        <v>953</v>
      </c>
      <c r="C87" s="828"/>
      <c r="D87" s="828"/>
      <c r="E87" s="828"/>
      <c r="F87" s="828"/>
      <c r="G87" s="828"/>
      <c r="H87" s="828"/>
      <c r="I87" s="828"/>
      <c r="J87" s="828"/>
      <c r="K87" s="828"/>
      <c r="L87" s="828"/>
      <c r="M87" s="829"/>
      <c r="N87" s="52">
        <f>L84+L85+L86</f>
        <v>5248.1354621544724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22741.920336002717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1705</v>
      </c>
      <c r="C31" s="967" t="s">
        <v>2159</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892</v>
      </c>
      <c r="B48" s="43" t="str">
        <f>VLOOKUP(A48,MATERIALES!A5:D372,3,FALSE)</f>
        <v>Geotextil Fortex BX-40</v>
      </c>
      <c r="C48" s="281"/>
      <c r="D48" s="281"/>
      <c r="E48" s="281"/>
      <c r="F48" s="281"/>
      <c r="G48" s="281"/>
      <c r="H48" s="281"/>
      <c r="I48" s="268"/>
      <c r="J48" s="224" t="str">
        <f>VLOOKUP(A48,MATERIALES!A4:D639,2,FALSE)</f>
        <v>M2</v>
      </c>
      <c r="K48" s="282">
        <v>1.3</v>
      </c>
      <c r="L48" s="267"/>
      <c r="M48" s="402">
        <f>VLOOKUP(A48,MATERIALES!A5:D395,4,FALSE)</f>
        <v>6175.486384706086</v>
      </c>
      <c r="N48" s="272">
        <f>K48*M48</f>
        <v>8028.1323001179126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8028.1323001179126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9813.3734181899526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1962.6746836379907</v>
      </c>
      <c r="M84" s="862"/>
      <c r="N84" s="51"/>
    </row>
    <row r="85" spans="1:14">
      <c r="B85" s="89" t="s">
        <v>973</v>
      </c>
      <c r="C85" s="90"/>
      <c r="D85" s="90"/>
      <c r="E85" s="90"/>
      <c r="F85" s="90"/>
      <c r="G85" s="90"/>
      <c r="H85" s="90"/>
      <c r="I85" s="87"/>
      <c r="J85" s="88"/>
      <c r="K85" s="304">
        <v>0.05</v>
      </c>
      <c r="L85" s="861">
        <f>N79*K85</f>
        <v>490.66867090949768</v>
      </c>
      <c r="M85" s="862"/>
      <c r="N85" s="51"/>
    </row>
    <row r="86" spans="1:14" ht="15.75" thickBot="1">
      <c r="B86" s="91" t="s">
        <v>974</v>
      </c>
      <c r="C86" s="92"/>
      <c r="D86" s="92"/>
      <c r="E86" s="92"/>
      <c r="F86" s="92"/>
      <c r="G86" s="92"/>
      <c r="H86" s="92"/>
      <c r="I86" s="93"/>
      <c r="J86" s="94"/>
      <c r="K86" s="305">
        <v>0.05</v>
      </c>
      <c r="L86" s="863">
        <f>N79*K86</f>
        <v>490.66867090949768</v>
      </c>
      <c r="M86" s="864"/>
      <c r="N86" s="51"/>
    </row>
    <row r="87" spans="1:14" ht="15.75" thickBot="1">
      <c r="B87" s="827" t="s">
        <v>953</v>
      </c>
      <c r="C87" s="828"/>
      <c r="D87" s="828"/>
      <c r="E87" s="828"/>
      <c r="F87" s="828"/>
      <c r="G87" s="828"/>
      <c r="H87" s="828"/>
      <c r="I87" s="828"/>
      <c r="J87" s="828"/>
      <c r="K87" s="828"/>
      <c r="L87" s="828"/>
      <c r="M87" s="829"/>
      <c r="N87" s="52">
        <f>L84+L85+L86</f>
        <v>2944.0120254569856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12757.385443646937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1706</v>
      </c>
      <c r="C31" s="967" t="s">
        <v>2160</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VLOOKUP(A48,MATERIALES!A5:D372,3,FALSE)</f>
        <v>Geomalla Forgrid UX100</v>
      </c>
      <c r="C48" s="281"/>
      <c r="D48" s="281"/>
      <c r="E48" s="281"/>
      <c r="F48" s="281"/>
      <c r="G48" s="281"/>
      <c r="H48" s="281"/>
      <c r="I48" s="268"/>
      <c r="J48" s="224" t="str">
        <f>VLOOKUP(A48,MATERIALES!A4:D639,2,FALSE)</f>
        <v>M2</v>
      </c>
      <c r="K48" s="282">
        <v>1.3</v>
      </c>
      <c r="L48" s="267"/>
      <c r="M48" s="402">
        <f>VLOOKUP(A48,MATERIALES!A5:D395,4,FALSE)</f>
        <v>12083.495196750924</v>
      </c>
      <c r="N48" s="272">
        <f>K48*M48</f>
        <v>15708.543755776202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15708.543755776202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17493.784873848243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3498.7569747696489</v>
      </c>
      <c r="M84" s="862"/>
      <c r="N84" s="51"/>
    </row>
    <row r="85" spans="1:14">
      <c r="B85" s="89" t="s">
        <v>973</v>
      </c>
      <c r="C85" s="90"/>
      <c r="D85" s="90"/>
      <c r="E85" s="90"/>
      <c r="F85" s="90"/>
      <c r="G85" s="90"/>
      <c r="H85" s="90"/>
      <c r="I85" s="87"/>
      <c r="J85" s="88"/>
      <c r="K85" s="304">
        <v>0.05</v>
      </c>
      <c r="L85" s="861">
        <f>N79*K85</f>
        <v>874.68924369241222</v>
      </c>
      <c r="M85" s="862"/>
      <c r="N85" s="51"/>
    </row>
    <row r="86" spans="1:14" ht="15.75" thickBot="1">
      <c r="B86" s="91" t="s">
        <v>974</v>
      </c>
      <c r="C86" s="92"/>
      <c r="D86" s="92"/>
      <c r="E86" s="92"/>
      <c r="F86" s="92"/>
      <c r="G86" s="92"/>
      <c r="H86" s="92"/>
      <c r="I86" s="93"/>
      <c r="J86" s="94"/>
      <c r="K86" s="305">
        <v>0.05</v>
      </c>
      <c r="L86" s="863">
        <f>N79*K86</f>
        <v>874.68924369241222</v>
      </c>
      <c r="M86" s="864"/>
      <c r="N86" s="51"/>
    </row>
    <row r="87" spans="1:14" ht="15.75" thickBot="1">
      <c r="B87" s="827" t="s">
        <v>953</v>
      </c>
      <c r="C87" s="828"/>
      <c r="D87" s="828"/>
      <c r="E87" s="828"/>
      <c r="F87" s="828"/>
      <c r="G87" s="828"/>
      <c r="H87" s="828"/>
      <c r="I87" s="828"/>
      <c r="J87" s="828"/>
      <c r="K87" s="828"/>
      <c r="L87" s="828"/>
      <c r="M87" s="829"/>
      <c r="N87" s="52">
        <f>L84+L85+L86</f>
        <v>5248.1354621544724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22741.920336002717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70402.407064648534</v>
      </c>
      <c r="L36" s="270"/>
      <c r="M36" s="336">
        <v>15</v>
      </c>
      <c r="N36" s="272">
        <f>K36/M36</f>
        <v>4693.4938043099019</v>
      </c>
    </row>
    <row r="37" spans="1:14">
      <c r="A37" s="113" t="s">
        <v>174</v>
      </c>
      <c r="B37" s="840" t="str">
        <f>VLOOKUP(A37,EQUIPOS!A7:D154,3,FALSE)</f>
        <v>Compactador vibratorio tipo DD-20</v>
      </c>
      <c r="C37" s="841"/>
      <c r="D37" s="841"/>
      <c r="E37" s="841"/>
      <c r="F37" s="841"/>
      <c r="G37" s="841"/>
      <c r="H37" s="842"/>
      <c r="I37" s="421"/>
      <c r="J37" s="422"/>
      <c r="K37" s="269">
        <f>VLOOKUP(A37,EQUIPOS!A7:D164,4,FALSE)</f>
        <v>73803.190639938315</v>
      </c>
      <c r="L37" s="335"/>
      <c r="M37" s="336">
        <v>15</v>
      </c>
      <c r="N37" s="272">
        <f>K37/M37</f>
        <v>4920.2127093292211</v>
      </c>
    </row>
    <row r="38" spans="1:14">
      <c r="A38" s="113" t="s">
        <v>269</v>
      </c>
      <c r="B38" s="840" t="str">
        <f>VLOOKUP(A38,EQUIPOS!A8:D154,3,FALSE)</f>
        <v>Motoniveladora  potencia 215 HP, ancho de cuchilla 4,27 m, peso 18 ton.</v>
      </c>
      <c r="C38" s="841"/>
      <c r="D38" s="841"/>
      <c r="E38" s="841"/>
      <c r="F38" s="841"/>
      <c r="G38" s="841"/>
      <c r="H38" s="842"/>
      <c r="I38" s="328"/>
      <c r="J38" s="330"/>
      <c r="K38" s="269">
        <f>VLOOKUP(A38,EQUIPOS!A8:D165,4,FALSE)</f>
        <v>197746.70378031017</v>
      </c>
      <c r="L38" s="423"/>
      <c r="M38" s="424">
        <v>15</v>
      </c>
      <c r="N38" s="272">
        <f>K38/M38</f>
        <v>13183.113585354011</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N75*M41</f>
        <v>49.076288102401321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22845.896387095538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550</v>
      </c>
      <c r="B48" s="43" t="str">
        <f>VLOOKUP(A48,MATERIALES!A5:D372,3,FALSE)</f>
        <v>Material seleccionado para Relleno</v>
      </c>
      <c r="C48" s="281"/>
      <c r="D48" s="281"/>
      <c r="E48" s="281"/>
      <c r="F48" s="281"/>
      <c r="G48" s="281"/>
      <c r="H48" s="281"/>
      <c r="I48" s="268"/>
      <c r="J48" s="224" t="str">
        <f>VLOOKUP(A48,MATERIALES!A4:D639,2,FALSE)</f>
        <v>m3</v>
      </c>
      <c r="K48" s="282">
        <v>1.3</v>
      </c>
      <c r="L48" s="267"/>
      <c r="M48" s="402">
        <f>VLOOKUP(A48,MATERIALES!A5:D395,4,FALSE)</f>
        <v>21986.864932562228</v>
      </c>
      <c r="N48" s="272">
        <f>K48*M48</f>
        <v>28582.924412330896</v>
      </c>
    </row>
    <row r="49" spans="1:14">
      <c r="A49" s="166" t="s">
        <v>774</v>
      </c>
      <c r="B49" s="43" t="str">
        <f>VLOOKUP(A49,MATERIALES!A6:D372,3,FALSE)</f>
        <v>Agua</v>
      </c>
      <c r="C49" s="425"/>
      <c r="D49" s="425"/>
      <c r="E49" s="425"/>
      <c r="F49" s="425"/>
      <c r="G49" s="425"/>
      <c r="H49" s="425"/>
      <c r="I49" s="425"/>
      <c r="J49" s="311" t="s">
        <v>422</v>
      </c>
      <c r="K49" s="397">
        <v>30</v>
      </c>
      <c r="L49" s="421"/>
      <c r="M49" s="402">
        <f>VLOOKUP(A49,MATERIALES!A6:D396,4,FALSE)</f>
        <v>72.744946539669343</v>
      </c>
      <c r="N49" s="272">
        <f>K49*M49</f>
        <v>2182.3483961900802</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3" t="s">
        <v>953</v>
      </c>
      <c r="C53" s="834"/>
      <c r="D53" s="834"/>
      <c r="E53" s="834"/>
      <c r="F53" s="834"/>
      <c r="G53" s="834"/>
      <c r="H53" s="834"/>
      <c r="I53" s="834"/>
      <c r="J53" s="834"/>
      <c r="K53" s="834"/>
      <c r="L53" s="834"/>
      <c r="M53" s="835"/>
      <c r="N53" s="104">
        <f>SUM(N48:N52)</f>
        <v>30765.272808520975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31">
        <f>VLOOKUP(A58,TRANSPORTE!A1:D117,4,FALSE)</f>
        <v>1151.5493309248213</v>
      </c>
      <c r="M58" s="832"/>
      <c r="N58" s="287">
        <f>K58*L58</f>
        <v>1497.0141302022678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1497.0141302022678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2453.8144051200661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57561.997730938849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11512.399546187771</v>
      </c>
      <c r="M82" s="862"/>
      <c r="N82" s="51"/>
    </row>
    <row r="83" spans="1:14">
      <c r="B83" s="89" t="s">
        <v>973</v>
      </c>
      <c r="C83" s="90"/>
      <c r="D83" s="90"/>
      <c r="E83" s="90"/>
      <c r="F83" s="90"/>
      <c r="G83" s="90"/>
      <c r="H83" s="90"/>
      <c r="I83" s="87"/>
      <c r="J83" s="88"/>
      <c r="K83" s="304">
        <v>0.05</v>
      </c>
      <c r="L83" s="861">
        <f>N77*K83</f>
        <v>2878.0998865469428</v>
      </c>
      <c r="M83" s="862"/>
      <c r="N83" s="51"/>
    </row>
    <row r="84" spans="1:14" ht="15.75" thickBot="1">
      <c r="B84" s="91" t="s">
        <v>974</v>
      </c>
      <c r="C84" s="92"/>
      <c r="D84" s="92"/>
      <c r="E84" s="92"/>
      <c r="F84" s="92"/>
      <c r="G84" s="92"/>
      <c r="H84" s="92"/>
      <c r="I84" s="93"/>
      <c r="J84" s="94"/>
      <c r="K84" s="305">
        <v>0.05</v>
      </c>
      <c r="L84" s="863">
        <f>N77*K84</f>
        <v>2878.0998865469428</v>
      </c>
      <c r="M84" s="864"/>
      <c r="N84" s="51"/>
    </row>
    <row r="85" spans="1:14" ht="15.75" thickBot="1">
      <c r="B85" s="827" t="s">
        <v>953</v>
      </c>
      <c r="C85" s="828"/>
      <c r="D85" s="828"/>
      <c r="E85" s="828"/>
      <c r="F85" s="828"/>
      <c r="G85" s="828"/>
      <c r="H85" s="828"/>
      <c r="I85" s="828"/>
      <c r="J85" s="828"/>
      <c r="K85" s="828"/>
      <c r="L85" s="828"/>
      <c r="M85" s="829"/>
      <c r="N85" s="52">
        <f>L82+L83+L84</f>
        <v>17268.599319281657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74830.597050220502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106.68624361440799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1709</v>
      </c>
      <c r="B48" s="43" t="str">
        <f>VLOOKUP(A48,MATERIALES!A5:D372,3,FALSE)</f>
        <v>Impermeabilizante para concreto</v>
      </c>
      <c r="C48" s="281"/>
      <c r="D48" s="281"/>
      <c r="E48" s="281"/>
      <c r="F48" s="281"/>
      <c r="G48" s="281"/>
      <c r="H48" s="281"/>
      <c r="I48" s="268"/>
      <c r="J48" s="311" t="str">
        <f>VLOOKUP(A48,MATERIALES!A4:D639,2,FALSE)</f>
        <v>kg</v>
      </c>
      <c r="K48" s="442">
        <v>0.7</v>
      </c>
      <c r="L48" s="267"/>
      <c r="M48" s="402">
        <f>VLOOKUP(A48,MATERIALES!A5:D395,4,FALSE)</f>
        <v>16085.586409456428</v>
      </c>
      <c r="N48" s="272">
        <f>K48*M48</f>
        <v>11259.910486619499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11259.910486619499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2133.7248722881595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13500.321602522066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2700.0643205044134</v>
      </c>
      <c r="M84" s="862"/>
      <c r="N84" s="51"/>
    </row>
    <row r="85" spans="1:14">
      <c r="B85" s="89" t="s">
        <v>973</v>
      </c>
      <c r="C85" s="90"/>
      <c r="D85" s="90"/>
      <c r="E85" s="90"/>
      <c r="F85" s="90"/>
      <c r="G85" s="90"/>
      <c r="H85" s="90"/>
      <c r="I85" s="87"/>
      <c r="J85" s="88"/>
      <c r="K85" s="304">
        <v>0.05</v>
      </c>
      <c r="L85" s="861">
        <f>N79*K85</f>
        <v>675.01608012610336</v>
      </c>
      <c r="M85" s="862"/>
      <c r="N85" s="51"/>
    </row>
    <row r="86" spans="1:14" ht="15.75" thickBot="1">
      <c r="B86" s="91" t="s">
        <v>974</v>
      </c>
      <c r="C86" s="92"/>
      <c r="D86" s="92"/>
      <c r="E86" s="92"/>
      <c r="F86" s="92"/>
      <c r="G86" s="92"/>
      <c r="H86" s="92"/>
      <c r="I86" s="93"/>
      <c r="J86" s="94"/>
      <c r="K86" s="305">
        <v>0.05</v>
      </c>
      <c r="L86" s="863">
        <f>N79*K86</f>
        <v>675.01608012610336</v>
      </c>
      <c r="M86" s="864"/>
      <c r="N86" s="51"/>
    </row>
    <row r="87" spans="1:14" ht="15.75" thickBot="1">
      <c r="B87" s="827" t="s">
        <v>953</v>
      </c>
      <c r="C87" s="828"/>
      <c r="D87" s="828"/>
      <c r="E87" s="828"/>
      <c r="F87" s="828"/>
      <c r="G87" s="828"/>
      <c r="H87" s="828"/>
      <c r="I87" s="828"/>
      <c r="J87" s="828"/>
      <c r="K87" s="828"/>
      <c r="L87" s="828"/>
      <c r="M87" s="829"/>
      <c r="N87" s="52">
        <f>L84+L85+L86</f>
        <v>4050.0964807566206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52">
        <f>N79+N87</f>
        <v>17550.418083278688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579.66808403601988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479</v>
      </c>
      <c r="B48" s="43" t="str">
        <f>VLOOKUP(A48,MATERIALES!A5:D372,3,FALSE)</f>
        <v>Imprimante y puente de adherencia</v>
      </c>
      <c r="C48" s="281"/>
      <c r="D48" s="281"/>
      <c r="E48" s="281"/>
      <c r="F48" s="281"/>
      <c r="G48" s="281"/>
      <c r="H48" s="281"/>
      <c r="I48" s="281"/>
      <c r="J48" s="311" t="str">
        <f>VLOOKUP(A48,MATERIALES!A4:D639,2,FALSE)</f>
        <v>kg</v>
      </c>
      <c r="K48" s="443">
        <v>0.2</v>
      </c>
      <c r="L48" s="267"/>
      <c r="M48" s="402">
        <f>VLOOKUP(A48,MATERIALES!A5:D395,4,FALSE)</f>
        <v>31720.1541503669</v>
      </c>
      <c r="N48" s="272">
        <f>K48*M48</f>
        <v>6344.0308300733805</v>
      </c>
    </row>
    <row r="49" spans="1:14">
      <c r="A49" s="166" t="s">
        <v>481</v>
      </c>
      <c r="B49" s="43" t="str">
        <f>VLOOKUP(A49,MATERIALES!A6:D372,3,FALSE)</f>
        <v>Láminas impermeabilizantes</v>
      </c>
      <c r="C49" s="425"/>
      <c r="D49" s="425"/>
      <c r="E49" s="425"/>
      <c r="F49" s="425"/>
      <c r="G49" s="425"/>
      <c r="H49" s="425"/>
      <c r="I49" s="425"/>
      <c r="J49" s="50" t="str">
        <f>VLOOKUP(A49,MATERIALES!A5:D640,2,FALSE)</f>
        <v>m2</v>
      </c>
      <c r="K49" s="397">
        <v>1.05</v>
      </c>
      <c r="L49" s="421"/>
      <c r="M49" s="402">
        <f>VLOOKUP(A49,MATERIALES!A6:D396,4,FALSE)</f>
        <v>3011.6407867423109</v>
      </c>
      <c r="N49" s="272">
        <f>K49*M49</f>
        <v>3162.2228260794263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9506.2536561528068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11593.361680720398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21679.283420909225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4335.8566841818456</v>
      </c>
      <c r="M84" s="862"/>
      <c r="N84" s="51"/>
    </row>
    <row r="85" spans="1:14">
      <c r="B85" s="89" t="s">
        <v>973</v>
      </c>
      <c r="C85" s="90"/>
      <c r="D85" s="90"/>
      <c r="E85" s="90"/>
      <c r="F85" s="90"/>
      <c r="G85" s="90"/>
      <c r="H85" s="90"/>
      <c r="I85" s="87"/>
      <c r="J85" s="88"/>
      <c r="K85" s="304">
        <v>0.05</v>
      </c>
      <c r="L85" s="861">
        <f>N79*K85</f>
        <v>1083.9641710454614</v>
      </c>
      <c r="M85" s="862"/>
      <c r="N85" s="51"/>
    </row>
    <row r="86" spans="1:14" ht="15.75" thickBot="1">
      <c r="B86" s="91" t="s">
        <v>974</v>
      </c>
      <c r="C86" s="92"/>
      <c r="D86" s="92"/>
      <c r="E86" s="92"/>
      <c r="F86" s="92"/>
      <c r="G86" s="92"/>
      <c r="H86" s="92"/>
      <c r="I86" s="93"/>
      <c r="J86" s="94"/>
      <c r="K86" s="305">
        <v>0.05</v>
      </c>
      <c r="L86" s="863">
        <f>N79*K86</f>
        <v>1083.9641710454614</v>
      </c>
      <c r="M86" s="864"/>
      <c r="N86" s="51"/>
    </row>
    <row r="87" spans="1:14" ht="15.75" thickBot="1">
      <c r="B87" s="827" t="s">
        <v>953</v>
      </c>
      <c r="C87" s="828"/>
      <c r="D87" s="828"/>
      <c r="E87" s="828"/>
      <c r="F87" s="828"/>
      <c r="G87" s="828"/>
      <c r="H87" s="828"/>
      <c r="I87" s="828"/>
      <c r="J87" s="828"/>
      <c r="K87" s="828"/>
      <c r="L87" s="828"/>
      <c r="M87" s="829"/>
      <c r="N87" s="52">
        <f>L84+L85+L86</f>
        <v>6503.7850262727688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28183.068447181995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1500</v>
      </c>
      <c r="N36" s="272">
        <f>K36/M36</f>
        <v>29.095942362007545</v>
      </c>
    </row>
    <row r="37" spans="1:14">
      <c r="A37" s="113" t="s">
        <v>361</v>
      </c>
      <c r="B37" s="840" t="str">
        <f>VLOOKUP(A37,EQUIPOS!A7:D154,3,FALSE)</f>
        <v>Vehículo delineador</v>
      </c>
      <c r="C37" s="841"/>
      <c r="D37" s="841"/>
      <c r="E37" s="841"/>
      <c r="F37" s="841"/>
      <c r="G37" s="841"/>
      <c r="H37" s="842"/>
      <c r="I37" s="421"/>
      <c r="J37" s="422"/>
      <c r="K37" s="269">
        <f>VLOOKUP(A37,EQUIPOS!A7:D164,4,FALSE)</f>
        <v>139747.771315886</v>
      </c>
      <c r="L37" s="335"/>
      <c r="M37" s="336">
        <v>1500</v>
      </c>
      <c r="N37" s="272">
        <f>K37/M37</f>
        <v>93.165180877257328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0.24538144051200664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122.50650467977688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81"/>
      <c r="J48" s="311" t="str">
        <f>VLOOKUP(A48,MATERIALES!A4:D639,2,FALSE)</f>
        <v>kg</v>
      </c>
      <c r="K48" s="282">
        <v>4.5999999999999999E-2</v>
      </c>
      <c r="L48" s="267"/>
      <c r="M48" s="402">
        <f>VLOOKUP(A48,MATERIALES!A5:D395,4,FALSE)</f>
        <v>5129.0783075585332</v>
      </c>
      <c r="N48" s="272">
        <f>K48*M48</f>
        <v>235.93760214769253</v>
      </c>
    </row>
    <row r="49" spans="1:14">
      <c r="A49" s="166" t="s">
        <v>605</v>
      </c>
      <c r="B49" s="43" t="str">
        <f>VLOOKUP(A49,MATERIALES!A6:D372,3,FALSE)</f>
        <v>Pintura acrílica pura para tráfico</v>
      </c>
      <c r="C49" s="425"/>
      <c r="D49" s="425"/>
      <c r="E49" s="425"/>
      <c r="F49" s="425"/>
      <c r="G49" s="425"/>
      <c r="H49" s="425"/>
      <c r="I49" s="425"/>
      <c r="J49" s="312" t="str">
        <f>VLOOKUP(A49,MATERIALES!A5:D640,2,FALSE)</f>
        <v>gal</v>
      </c>
      <c r="K49" s="397">
        <v>1.4E-2</v>
      </c>
      <c r="L49" s="421"/>
      <c r="M49" s="402">
        <f>VLOOKUP(A49,MATERIALES!A6:D396,4,FALSE)</f>
        <v>79730.968304950409</v>
      </c>
      <c r="N49" s="272">
        <f>K49*M49</f>
        <v>1116.2335562693058</v>
      </c>
    </row>
    <row r="50" spans="1:14">
      <c r="A50" s="166" t="s">
        <v>841</v>
      </c>
      <c r="B50" s="43" t="str">
        <f>VLOOKUP(A50,MATERIALES!A6:D372,3,FALSE)</f>
        <v>Disolvente para pintura Trafico (acrílico)</v>
      </c>
      <c r="C50" s="425"/>
      <c r="D50" s="425"/>
      <c r="E50" s="425"/>
      <c r="F50" s="425"/>
      <c r="G50" s="425"/>
      <c r="H50" s="425"/>
      <c r="I50" s="425"/>
      <c r="J50" s="312" t="str">
        <f>VLOOKUP(A50,MATERIALES!A6:D641,2,FALSE)</f>
        <v>gal</v>
      </c>
      <c r="K50" s="444">
        <v>4.2999999999999999E-4</v>
      </c>
      <c r="L50" s="421"/>
      <c r="M50" s="402">
        <f>VLOOKUP(A50,MATERIALES!A6:D397,4,FALSE)</f>
        <v>35342.852488042437</v>
      </c>
      <c r="N50" s="272">
        <f>K50*M50</f>
        <v>15.197426569858248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1367.3685849868566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24.538144051200664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1514.4132337178341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302.88264674356685</v>
      </c>
      <c r="M84" s="862"/>
      <c r="N84" s="51"/>
    </row>
    <row r="85" spans="1:14">
      <c r="B85" s="89" t="s">
        <v>973</v>
      </c>
      <c r="C85" s="90"/>
      <c r="D85" s="90"/>
      <c r="E85" s="90"/>
      <c r="F85" s="90"/>
      <c r="G85" s="90"/>
      <c r="H85" s="90"/>
      <c r="I85" s="87"/>
      <c r="J85" s="88"/>
      <c r="K85" s="304">
        <v>0.05</v>
      </c>
      <c r="L85" s="861">
        <f>N79*K85</f>
        <v>75.720661685891713</v>
      </c>
      <c r="M85" s="862"/>
      <c r="N85" s="51"/>
    </row>
    <row r="86" spans="1:14" ht="15.75" thickBot="1">
      <c r="B86" s="91" t="s">
        <v>974</v>
      </c>
      <c r="C86" s="92"/>
      <c r="D86" s="92"/>
      <c r="E86" s="92"/>
      <c r="F86" s="92"/>
      <c r="G86" s="92"/>
      <c r="H86" s="92"/>
      <c r="I86" s="93"/>
      <c r="J86" s="94"/>
      <c r="K86" s="305">
        <v>0.05</v>
      </c>
      <c r="L86" s="863">
        <f>N79*K86</f>
        <v>75.720661685891713</v>
      </c>
      <c r="M86" s="864"/>
      <c r="N86" s="51"/>
    </row>
    <row r="87" spans="1:14" ht="15.75" thickBot="1">
      <c r="B87" s="827" t="s">
        <v>953</v>
      </c>
      <c r="C87" s="828"/>
      <c r="D87" s="828"/>
      <c r="E87" s="828"/>
      <c r="F87" s="828"/>
      <c r="G87" s="828"/>
      <c r="H87" s="828"/>
      <c r="I87" s="828"/>
      <c r="J87" s="828"/>
      <c r="K87" s="828"/>
      <c r="L87" s="828"/>
      <c r="M87" s="829"/>
      <c r="N87" s="52">
        <f>L84+L85+L86</f>
        <v>454.32397011535033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1968.7372038331846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1200</v>
      </c>
      <c r="N36" s="272">
        <f>K36/M36</f>
        <v>36.369927952509428</v>
      </c>
    </row>
    <row r="37" spans="1:14">
      <c r="A37" s="113" t="s">
        <v>201</v>
      </c>
      <c r="B37" s="840" t="str">
        <f>VLOOKUP(A37,EQUIPOS!A7:D154,3,FALSE)</f>
        <v>Equipo autopropulsado para pintura termoplástica</v>
      </c>
      <c r="C37" s="841"/>
      <c r="D37" s="841"/>
      <c r="E37" s="841"/>
      <c r="F37" s="841"/>
      <c r="G37" s="841"/>
      <c r="H37" s="842"/>
      <c r="I37" s="421"/>
      <c r="J37" s="422"/>
      <c r="K37" s="269">
        <f>VLOOKUP(A37,EQUIPOS!A7:D164,4,FALSE)</f>
        <v>114529.74991022187</v>
      </c>
      <c r="L37" s="335"/>
      <c r="M37" s="336">
        <v>1200</v>
      </c>
      <c r="N37" s="272">
        <f>K37/M37</f>
        <v>95.441458258518225</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0.43712366522334167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132.24850987625098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81"/>
      <c r="J48" s="311" t="str">
        <f>VLOOKUP(A48,MATERIALES!A4:D639,2,FALSE)</f>
        <v>kg</v>
      </c>
      <c r="K48" s="282">
        <v>0.108</v>
      </c>
      <c r="L48" s="267"/>
      <c r="M48" s="402">
        <f>VLOOKUP(A48,MATERIALES!A5:D395,4,FALSE)</f>
        <v>5129.0783075585332</v>
      </c>
      <c r="N48" s="272">
        <f>K48*M48</f>
        <v>553.94045721632153</v>
      </c>
    </row>
    <row r="49" spans="1:14">
      <c r="A49" s="166" t="s">
        <v>626</v>
      </c>
      <c r="B49" s="43" t="str">
        <f>VLOOKUP(A49,MATERIALES!A6:D372,3,FALSE)</f>
        <v xml:space="preserve">Resina termoplástica </v>
      </c>
      <c r="C49" s="425"/>
      <c r="D49" s="425"/>
      <c r="E49" s="425"/>
      <c r="F49" s="425"/>
      <c r="G49" s="425"/>
      <c r="H49" s="425"/>
      <c r="I49" s="425"/>
      <c r="J49" s="312" t="str">
        <f>VLOOKUP(A49,MATERIALES!A5:D640,2,FALSE)</f>
        <v>kg</v>
      </c>
      <c r="K49" s="397">
        <v>7.8E-2</v>
      </c>
      <c r="L49" s="421"/>
      <c r="M49" s="402">
        <f>VLOOKUP(A49,MATERIALES!A6:D396,4,FALSE)</f>
        <v>9795.9464163342436</v>
      </c>
      <c r="N49" s="272">
        <f>K49*M49</f>
        <v>764.08382047407099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1318.0242776903924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43.712366522334165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1493.9851540889774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298.79703081779547</v>
      </c>
      <c r="M84" s="862"/>
      <c r="N84" s="51"/>
    </row>
    <row r="85" spans="1:14">
      <c r="B85" s="89" t="s">
        <v>973</v>
      </c>
      <c r="C85" s="90"/>
      <c r="D85" s="90"/>
      <c r="E85" s="90"/>
      <c r="F85" s="90"/>
      <c r="G85" s="90"/>
      <c r="H85" s="90"/>
      <c r="I85" s="87"/>
      <c r="J85" s="88"/>
      <c r="K85" s="304">
        <v>0.05</v>
      </c>
      <c r="L85" s="861">
        <f>N79*K85</f>
        <v>74.699257704448868</v>
      </c>
      <c r="M85" s="862"/>
      <c r="N85" s="51"/>
    </row>
    <row r="86" spans="1:14" ht="15.75" thickBot="1">
      <c r="B86" s="91" t="s">
        <v>974</v>
      </c>
      <c r="C86" s="92"/>
      <c r="D86" s="92"/>
      <c r="E86" s="92"/>
      <c r="F86" s="92"/>
      <c r="G86" s="92"/>
      <c r="H86" s="92"/>
      <c r="I86" s="93"/>
      <c r="J86" s="94"/>
      <c r="K86" s="305">
        <v>0.05</v>
      </c>
      <c r="L86" s="863">
        <f>N79*K86</f>
        <v>74.699257704448868</v>
      </c>
      <c r="M86" s="864"/>
      <c r="N86" s="51"/>
    </row>
    <row r="87" spans="1:14" ht="15.75" thickBot="1">
      <c r="B87" s="827" t="s">
        <v>953</v>
      </c>
      <c r="C87" s="828"/>
      <c r="D87" s="828"/>
      <c r="E87" s="828"/>
      <c r="F87" s="828"/>
      <c r="G87" s="828"/>
      <c r="H87" s="828"/>
      <c r="I87" s="828"/>
      <c r="J87" s="828"/>
      <c r="K87" s="828"/>
      <c r="L87" s="828"/>
      <c r="M87" s="829"/>
      <c r="N87" s="52">
        <f>L84+L85+L86</f>
        <v>448.19554622669324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1942.1807003156707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199</v>
      </c>
      <c r="B36" s="840" t="str">
        <f>VLOOKUP(A36,EQUIPOS!A6:D154,3,FALSE)</f>
        <v xml:space="preserve">Equipo de pintura (Compresor), Presión máxima de trabajo 3300 psi.
</v>
      </c>
      <c r="C36" s="841"/>
      <c r="D36" s="841"/>
      <c r="E36" s="841"/>
      <c r="F36" s="841"/>
      <c r="G36" s="841"/>
      <c r="H36" s="842"/>
      <c r="I36" s="267"/>
      <c r="J36" s="268"/>
      <c r="K36" s="269">
        <f>VLOOKUP(A36,EQUIPOS!A6:D163,4,FALSE)</f>
        <v>17691.834628033925</v>
      </c>
      <c r="L36" s="270"/>
      <c r="M36" s="336">
        <v>6.1</v>
      </c>
      <c r="N36" s="272">
        <f>K36/M36</f>
        <v>2900.3007586940862</v>
      </c>
    </row>
    <row r="37" spans="1:14">
      <c r="A37" s="113" t="s">
        <v>138</v>
      </c>
      <c r="B37" s="840" t="str">
        <f>VLOOKUP(A37,EQUIPOS!A7:D154,3,FALSE)</f>
        <v>Camioneta D-300</v>
      </c>
      <c r="C37" s="841"/>
      <c r="D37" s="841"/>
      <c r="E37" s="841"/>
      <c r="F37" s="841"/>
      <c r="G37" s="841"/>
      <c r="H37" s="842"/>
      <c r="I37" s="421"/>
      <c r="J37" s="422"/>
      <c r="K37" s="269">
        <f>VLOOKUP(A37,EQUIPOS!A7:D164,4,FALSE)</f>
        <v>43643.913543011317</v>
      </c>
      <c r="L37" s="335"/>
      <c r="M37" s="336">
        <v>6.1</v>
      </c>
      <c r="N37" s="272">
        <f>K37/M37</f>
        <v>7154.7399250838225</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85.991540699673777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10141.032224477582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81"/>
      <c r="J48" s="311" t="str">
        <f>VLOOKUP(A48,MATERIALES!A4:D639,2,FALSE)</f>
        <v>kg</v>
      </c>
      <c r="K48" s="282">
        <v>0.38200000000000001</v>
      </c>
      <c r="L48" s="267"/>
      <c r="M48" s="402">
        <f>VLOOKUP(A48,MATERIALES!A5:D395,4,FALSE)</f>
        <v>5129.0783075585332</v>
      </c>
      <c r="N48" s="272">
        <f>K48*M48</f>
        <v>1959.3079134873597</v>
      </c>
    </row>
    <row r="49" spans="1:14">
      <c r="A49" s="166" t="s">
        <v>841</v>
      </c>
      <c r="B49" s="43" t="str">
        <f>VLOOKUP(A49,MATERIALES!A6:D372,3,FALSE)</f>
        <v>Disolvente para pintura Trafico (acrílico)</v>
      </c>
      <c r="C49" s="425"/>
      <c r="D49" s="425"/>
      <c r="E49" s="425"/>
      <c r="F49" s="425"/>
      <c r="G49" s="425"/>
      <c r="H49" s="425"/>
      <c r="I49" s="425"/>
      <c r="J49" s="312" t="str">
        <f>VLOOKUP(A49,MATERIALES!A5:D640,2,FALSE)</f>
        <v>gal</v>
      </c>
      <c r="K49" s="397">
        <v>0.05</v>
      </c>
      <c r="L49" s="421"/>
      <c r="M49" s="402">
        <f>VLOOKUP(A49,MATERIALES!A6:D396,4,FALSE)</f>
        <v>35342.852488042437</v>
      </c>
      <c r="N49" s="272">
        <f>K49*M49</f>
        <v>1767.142624402122</v>
      </c>
    </row>
    <row r="50" spans="1:14">
      <c r="A50" s="166" t="s">
        <v>605</v>
      </c>
      <c r="B50" s="43" t="str">
        <f>VLOOKUP(A50,MATERIALES!A6:D372,3,FALSE)</f>
        <v>Pintura acrílica pura para tráfico</v>
      </c>
      <c r="C50" s="425"/>
      <c r="D50" s="425"/>
      <c r="E50" s="425"/>
      <c r="F50" s="425"/>
      <c r="G50" s="425"/>
      <c r="H50" s="425"/>
      <c r="I50" s="425"/>
      <c r="J50" s="312" t="str">
        <f>VLOOKUP(A50,MATERIALES!A6:D641,2,FALSE)</f>
        <v>gal</v>
      </c>
      <c r="K50" s="397">
        <v>0.12</v>
      </c>
      <c r="L50" s="421"/>
      <c r="M50" s="402">
        <f>VLOOKUP(A50,MATERIALES!A6:D397,4,FALSE)</f>
        <v>79730.968304950409</v>
      </c>
      <c r="N50" s="272">
        <f>K50*M50</f>
        <v>9567.7161965940486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13294.16673448353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8599.1540699673769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32034.35302892849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6406.870605785698</v>
      </c>
      <c r="M84" s="862"/>
      <c r="N84" s="51"/>
    </row>
    <row r="85" spans="1:14">
      <c r="B85" s="89" t="s">
        <v>973</v>
      </c>
      <c r="C85" s="90"/>
      <c r="D85" s="90"/>
      <c r="E85" s="90"/>
      <c r="F85" s="90"/>
      <c r="G85" s="90"/>
      <c r="H85" s="90"/>
      <c r="I85" s="87"/>
      <c r="J85" s="88"/>
      <c r="K85" s="304">
        <v>0.05</v>
      </c>
      <c r="L85" s="861">
        <f>N79*K85</f>
        <v>1601.7176514464245</v>
      </c>
      <c r="M85" s="862"/>
      <c r="N85" s="51"/>
    </row>
    <row r="86" spans="1:14" ht="15.75" thickBot="1">
      <c r="B86" s="91" t="s">
        <v>974</v>
      </c>
      <c r="C86" s="92"/>
      <c r="D86" s="92"/>
      <c r="E86" s="92"/>
      <c r="F86" s="92"/>
      <c r="G86" s="92"/>
      <c r="H86" s="92"/>
      <c r="I86" s="93"/>
      <c r="J86" s="94"/>
      <c r="K86" s="305">
        <v>0.05</v>
      </c>
      <c r="L86" s="863">
        <f>N79*K86</f>
        <v>1601.7176514464245</v>
      </c>
      <c r="M86" s="864"/>
      <c r="N86" s="51"/>
    </row>
    <row r="87" spans="1:14" ht="15.75" thickBot="1">
      <c r="B87" s="827" t="s">
        <v>953</v>
      </c>
      <c r="C87" s="828"/>
      <c r="D87" s="828"/>
      <c r="E87" s="828"/>
      <c r="F87" s="828"/>
      <c r="G87" s="828"/>
      <c r="H87" s="828"/>
      <c r="I87" s="828"/>
      <c r="J87" s="828"/>
      <c r="K87" s="828"/>
      <c r="L87" s="828"/>
      <c r="M87" s="829"/>
      <c r="N87" s="52">
        <f>L84+L85+L86</f>
        <v>9610.305908678547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41644.658937607033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6</v>
      </c>
      <c r="N36" s="272">
        <f>K36/M36</f>
        <v>7273.9855905018858</v>
      </c>
    </row>
    <row r="37" spans="1:14">
      <c r="A37" s="113" t="s">
        <v>1711</v>
      </c>
      <c r="B37" s="840" t="str">
        <f>VLOOKUP(A37,EQUIPOS!A7:D154,3,FALSE)</f>
        <v>Caldera para pintura termoplástica</v>
      </c>
      <c r="C37" s="841"/>
      <c r="D37" s="841"/>
      <c r="E37" s="841"/>
      <c r="F37" s="841"/>
      <c r="G37" s="841"/>
      <c r="H37" s="842"/>
      <c r="I37" s="421"/>
      <c r="J37" s="422"/>
      <c r="K37" s="269">
        <f>VLOOKUP(A37,EQUIPOS!A7:D164,4,FALSE)</f>
        <v>48639.699220680319</v>
      </c>
      <c r="L37" s="335"/>
      <c r="M37" s="336">
        <v>6</v>
      </c>
      <c r="N37" s="272">
        <f>K37/M37</f>
        <v>8106.6165367800531</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100.46441950300166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15481.066546784939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VLOOKUP(A48,MATERIALES!A5:D372,3,FALSE)</f>
        <v>Esferas reflectivas</v>
      </c>
      <c r="C48" s="281"/>
      <c r="D48" s="281"/>
      <c r="E48" s="281"/>
      <c r="F48" s="281"/>
      <c r="G48" s="281"/>
      <c r="H48" s="281"/>
      <c r="I48" s="268"/>
      <c r="J48" s="224" t="str">
        <f>VLOOKUP(A48,MATERIALES!A4:D639,2,FALSE)</f>
        <v>kg</v>
      </c>
      <c r="K48" s="282">
        <v>0.9</v>
      </c>
      <c r="L48" s="267"/>
      <c r="M48" s="402">
        <f>VLOOKUP(A48,MATERIALES!A5:D395,4,FALSE)</f>
        <v>5129.0783075585332</v>
      </c>
      <c r="N48" s="272">
        <f>K48*M48</f>
        <v>4616.1704768026802</v>
      </c>
    </row>
    <row r="49" spans="1:14">
      <c r="A49" s="166" t="s">
        <v>626</v>
      </c>
      <c r="B49" s="43" t="str">
        <f>VLOOKUP(A49,MATERIALES!A6:D372,3,FALSE)</f>
        <v xml:space="preserve">Resina termoplástica </v>
      </c>
      <c r="C49" s="425"/>
      <c r="D49" s="425"/>
      <c r="E49" s="425"/>
      <c r="F49" s="425"/>
      <c r="G49" s="425"/>
      <c r="H49" s="425"/>
      <c r="I49" s="425"/>
      <c r="J49" s="311" t="str">
        <f>VLOOKUP(A49,MATERIALES!A5:D640,2,FALSE)</f>
        <v>kg</v>
      </c>
      <c r="K49" s="397">
        <v>0.65</v>
      </c>
      <c r="L49" s="421"/>
      <c r="M49" s="402">
        <f>VLOOKUP(A49,MATERIALES!A6:D396,4,FALSE)</f>
        <v>9795.9464163342436</v>
      </c>
      <c r="N49" s="272">
        <f>K49*M49</f>
        <v>6367.3651706172586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10983.53564741994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10046.441950300166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36511.044144505046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7302.2088289010098</v>
      </c>
      <c r="M84" s="862"/>
      <c r="N84" s="51"/>
    </row>
    <row r="85" spans="1:14">
      <c r="B85" s="89" t="s">
        <v>973</v>
      </c>
      <c r="C85" s="90"/>
      <c r="D85" s="90"/>
      <c r="E85" s="90"/>
      <c r="F85" s="90"/>
      <c r="G85" s="90"/>
      <c r="H85" s="90"/>
      <c r="I85" s="87"/>
      <c r="J85" s="88"/>
      <c r="K85" s="304">
        <v>0.05</v>
      </c>
      <c r="L85" s="861">
        <f>N79*K85</f>
        <v>1825.5522072252525</v>
      </c>
      <c r="M85" s="862"/>
      <c r="N85" s="51"/>
    </row>
    <row r="86" spans="1:14" ht="15.75" thickBot="1">
      <c r="B86" s="91" t="s">
        <v>974</v>
      </c>
      <c r="C86" s="92"/>
      <c r="D86" s="92"/>
      <c r="E86" s="92"/>
      <c r="F86" s="92"/>
      <c r="G86" s="92"/>
      <c r="H86" s="92"/>
      <c r="I86" s="93"/>
      <c r="J86" s="94"/>
      <c r="K86" s="305">
        <v>0.05</v>
      </c>
      <c r="L86" s="863">
        <f>N79*K86</f>
        <v>1825.5522072252525</v>
      </c>
      <c r="M86" s="864"/>
      <c r="N86" s="51"/>
    </row>
    <row r="87" spans="1:14" ht="15.75" thickBot="1">
      <c r="B87" s="827" t="s">
        <v>953</v>
      </c>
      <c r="C87" s="828"/>
      <c r="D87" s="828"/>
      <c r="E87" s="828"/>
      <c r="F87" s="828"/>
      <c r="G87" s="828"/>
      <c r="H87" s="828"/>
      <c r="I87" s="828"/>
      <c r="J87" s="828"/>
      <c r="K87" s="828"/>
      <c r="L87" s="828"/>
      <c r="M87" s="829"/>
      <c r="N87" s="52">
        <f>L84+L85+L86</f>
        <v>10953.313243351517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47464.357387856566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250</v>
      </c>
      <c r="N36" s="272">
        <f>K36/M36</f>
        <v>174.57565417204526</v>
      </c>
    </row>
    <row r="37" spans="1:14">
      <c r="A37" s="113" t="s">
        <v>251</v>
      </c>
      <c r="B37" s="840" t="str">
        <f>VLOOKUP(A37,EQUIPOS!A7:D154,3,FALSE)</f>
        <v>Maquina térmica pegatachas</v>
      </c>
      <c r="C37" s="841"/>
      <c r="D37" s="841"/>
      <c r="E37" s="841"/>
      <c r="F37" s="841"/>
      <c r="G37" s="841"/>
      <c r="H37" s="842"/>
      <c r="I37" s="421"/>
      <c r="J37" s="422"/>
      <c r="K37" s="269">
        <f>VLOOKUP(A37,EQUIPOS!A7:D164,4,FALSE)</f>
        <v>25324.984071306935</v>
      </c>
      <c r="L37" s="335"/>
      <c r="M37" s="336">
        <v>250</v>
      </c>
      <c r="N37" s="272">
        <f>K37/M37</f>
        <v>101.29993628522774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1.15933616807204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277.03492662534507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626</v>
      </c>
      <c r="B48" s="43" t="str">
        <f>VLOOKUP(A48,MATERIALES!A5:D372,3,FALSE)</f>
        <v xml:space="preserve">Resina termoplástica </v>
      </c>
      <c r="C48" s="281"/>
      <c r="D48" s="281"/>
      <c r="E48" s="281"/>
      <c r="F48" s="281"/>
      <c r="G48" s="281"/>
      <c r="H48" s="281"/>
      <c r="I48" s="268"/>
      <c r="J48" s="224" t="str">
        <f>VLOOKUP(A48,MATERIALES!A4:D639,2,FALSE)</f>
        <v>kg</v>
      </c>
      <c r="K48" s="282">
        <v>0.08</v>
      </c>
      <c r="L48" s="267"/>
      <c r="M48" s="402">
        <f>VLOOKUP(A48,MATERIALES!A5:D395,4,FALSE)</f>
        <v>9795.9464163342436</v>
      </c>
      <c r="N48" s="272">
        <f>K48*M48</f>
        <v>783.67571330673945</v>
      </c>
    </row>
    <row r="49" spans="1:14">
      <c r="A49" s="166" t="s">
        <v>681</v>
      </c>
      <c r="B49" s="43" t="str">
        <f>VLOOKUP(A49,MATERIALES!A6:D372,3,FALSE)</f>
        <v>Tacha reflectiva</v>
      </c>
      <c r="C49" s="425"/>
      <c r="D49" s="425"/>
      <c r="E49" s="425"/>
      <c r="F49" s="425"/>
      <c r="G49" s="425"/>
      <c r="H49" s="425"/>
      <c r="I49" s="422"/>
      <c r="J49" s="224" t="str">
        <f>VLOOKUP(A49,MATERIALES!A5:D640,2,FALSE)</f>
        <v>u</v>
      </c>
      <c r="K49" s="397">
        <v>1</v>
      </c>
      <c r="L49" s="421"/>
      <c r="M49" s="402">
        <f>VLOOKUP(A49,MATERIALES!A6:D396,4,FALSE)</f>
        <v>5806.1658868893019</v>
      </c>
      <c r="N49" s="272">
        <f>K49*M49</f>
        <v>5806.1658868893019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6589.8416001960413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115.93361680720399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6982.8101436285906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1396.5620287257182</v>
      </c>
      <c r="M84" s="862"/>
      <c r="N84" s="51"/>
    </row>
    <row r="85" spans="1:14">
      <c r="B85" s="89" t="s">
        <v>973</v>
      </c>
      <c r="C85" s="90"/>
      <c r="D85" s="90"/>
      <c r="E85" s="90"/>
      <c r="F85" s="90"/>
      <c r="G85" s="90"/>
      <c r="H85" s="90"/>
      <c r="I85" s="87"/>
      <c r="J85" s="88"/>
      <c r="K85" s="304">
        <v>0.05</v>
      </c>
      <c r="L85" s="861">
        <f>N79*K85</f>
        <v>349.14050718142954</v>
      </c>
      <c r="M85" s="862"/>
      <c r="N85" s="51"/>
    </row>
    <row r="86" spans="1:14" ht="15.75" thickBot="1">
      <c r="B86" s="91" t="s">
        <v>974</v>
      </c>
      <c r="C86" s="92"/>
      <c r="D86" s="92"/>
      <c r="E86" s="92"/>
      <c r="F86" s="92"/>
      <c r="G86" s="92"/>
      <c r="H86" s="92"/>
      <c r="I86" s="93"/>
      <c r="J86" s="94"/>
      <c r="K86" s="305">
        <v>0.05</v>
      </c>
      <c r="L86" s="863">
        <f>N79*K86</f>
        <v>349.14050718142954</v>
      </c>
      <c r="M86" s="864"/>
      <c r="N86" s="51"/>
    </row>
    <row r="87" spans="1:14" ht="15.75" thickBot="1">
      <c r="B87" s="827" t="s">
        <v>953</v>
      </c>
      <c r="C87" s="828"/>
      <c r="D87" s="828"/>
      <c r="E87" s="828"/>
      <c r="F87" s="828"/>
      <c r="G87" s="828"/>
      <c r="H87" s="828"/>
      <c r="I87" s="828"/>
      <c r="J87" s="828"/>
      <c r="K87" s="828"/>
      <c r="L87" s="828"/>
      <c r="M87" s="829"/>
      <c r="N87" s="52">
        <f>L84+L85+L86</f>
        <v>2094.8430430885774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9077.6531867171689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3.75</v>
      </c>
      <c r="N36" s="272">
        <f>K36/M36</f>
        <v>11638.376944803018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98.152576204802642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11736.52952100782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VLOOKUP(A48,MATERIALES!A4:D639,2,FALSE)</f>
        <v>u</v>
      </c>
      <c r="K48" s="282">
        <v>1</v>
      </c>
      <c r="L48" s="267"/>
      <c r="M48" s="402">
        <f>VLOOKUP(A48,MATERIALES!A5:D395,4,FALSE)</f>
        <v>98804.424696226299</v>
      </c>
      <c r="N48" s="272">
        <f>K48*M48</f>
        <v>98804.424696226299</v>
      </c>
    </row>
    <row r="49" spans="1:14">
      <c r="A49" s="166" t="s">
        <v>653</v>
      </c>
      <c r="B49" s="43" t="str">
        <f>VLOOKUP(A49,MATERIALES!A6:D372,3,FALSE)</f>
        <v>Señal (grupo 1). Tablero en lámina galvanizada de 75cm*75cm, calibre 16, reflectivo tipo 1/ incluye poste )</v>
      </c>
      <c r="C49" s="425"/>
      <c r="D49" s="425"/>
      <c r="E49" s="425"/>
      <c r="F49" s="425"/>
      <c r="G49" s="425"/>
      <c r="H49" s="425"/>
      <c r="I49" s="425"/>
      <c r="J49" s="312" t="str">
        <f>VLOOKUP(A49,MATERIALES!A5:D640,2,FALSE)</f>
        <v>u</v>
      </c>
      <c r="K49" s="397">
        <v>1</v>
      </c>
      <c r="L49" s="421"/>
      <c r="M49" s="402">
        <f>VLOOKUP(A49,MATERIALES!A6:D396,4,FALSE)</f>
        <v>330185.95488448814</v>
      </c>
      <c r="N49" s="272">
        <f>K49*M49</f>
        <v>330185.95488448814</v>
      </c>
    </row>
    <row r="50" spans="1:14">
      <c r="A50" s="166" t="s">
        <v>833</v>
      </c>
      <c r="B50" s="43" t="str">
        <f>VLOOKUP(A50,MATERIALES!A6:D372,3,FALSE)</f>
        <v>Concreto Resistencia  14 (Mpa)</v>
      </c>
      <c r="C50" s="425"/>
      <c r="D50" s="425"/>
      <c r="E50" s="425"/>
      <c r="F50" s="425"/>
      <c r="G50" s="425"/>
      <c r="H50" s="425"/>
      <c r="I50" s="425"/>
      <c r="J50" s="312" t="str">
        <f>VLOOKUP(A50,MATERIALES!A6:D641,2,FALSE)</f>
        <v>m3</v>
      </c>
      <c r="K50" s="397">
        <v>0.03</v>
      </c>
      <c r="L50" s="421"/>
      <c r="M50" s="402">
        <f>VLOOKUP(A50,MATERIALES!A6:D397,4,FALSE)</f>
        <v>385670.20433982956</v>
      </c>
      <c r="N50" s="272">
        <f>K50*M50</f>
        <v>11570.106130194887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440560.48571090936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9815.2576204802644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462112.27285239747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92422.454570479502</v>
      </c>
      <c r="M84" s="862"/>
      <c r="N84" s="51"/>
    </row>
    <row r="85" spans="1:14">
      <c r="B85" s="89" t="s">
        <v>973</v>
      </c>
      <c r="C85" s="90"/>
      <c r="D85" s="90"/>
      <c r="E85" s="90"/>
      <c r="F85" s="90"/>
      <c r="G85" s="90"/>
      <c r="H85" s="90"/>
      <c r="I85" s="87"/>
      <c r="J85" s="88"/>
      <c r="K85" s="304">
        <v>0.05</v>
      </c>
      <c r="L85" s="861">
        <f>N79*K85</f>
        <v>23105.613642619875</v>
      </c>
      <c r="M85" s="862"/>
      <c r="N85" s="51"/>
    </row>
    <row r="86" spans="1:14" ht="15.75" thickBot="1">
      <c r="B86" s="91" t="s">
        <v>974</v>
      </c>
      <c r="C86" s="92"/>
      <c r="D86" s="92"/>
      <c r="E86" s="92"/>
      <c r="F86" s="92"/>
      <c r="G86" s="92"/>
      <c r="H86" s="92"/>
      <c r="I86" s="93"/>
      <c r="J86" s="94"/>
      <c r="K86" s="305">
        <v>0.05</v>
      </c>
      <c r="L86" s="863">
        <f>N79*K86</f>
        <v>23105.613642619875</v>
      </c>
      <c r="M86" s="864"/>
      <c r="N86" s="51"/>
    </row>
    <row r="87" spans="1:14" ht="15.75" thickBot="1">
      <c r="B87" s="827" t="s">
        <v>953</v>
      </c>
      <c r="C87" s="828"/>
      <c r="D87" s="828"/>
      <c r="E87" s="828"/>
      <c r="F87" s="828"/>
      <c r="G87" s="828"/>
      <c r="H87" s="828"/>
      <c r="I87" s="828"/>
      <c r="J87" s="828"/>
      <c r="K87" s="828"/>
      <c r="L87" s="828"/>
      <c r="M87" s="829"/>
      <c r="N87" s="52">
        <f>L84+L85+L86</f>
        <v>138633.68185571925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600745.95470811671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8.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3.75</v>
      </c>
      <c r="N36" s="272">
        <f>K36/M36</f>
        <v>11638.376944803018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98.152576204802642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11736.52952100782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VLOOKUP(A48,MATERIALES!A4:D639,2,FALSE)</f>
        <v>u</v>
      </c>
      <c r="K48" s="282">
        <v>1</v>
      </c>
      <c r="L48" s="267"/>
      <c r="M48" s="402">
        <f>VLOOKUP(A48,MATERIALES!A5:D395,4,FALSE)</f>
        <v>98804.424696226299</v>
      </c>
      <c r="N48" s="272">
        <f>K48*M48</f>
        <v>98804.424696226299</v>
      </c>
    </row>
    <row r="49" spans="1:14">
      <c r="A49" s="166" t="s">
        <v>654</v>
      </c>
      <c r="B49" s="43" t="str">
        <f>VLOOKUP(A49,MATERIALES!A6:D372,3,FALSE)</f>
        <v xml:space="preserve">Señal (grupo 2). Tablero en lámina galvanizado de 1,2m*0,4m, calibre 16, reflectivo tipo 1. </v>
      </c>
      <c r="C49" s="425"/>
      <c r="D49" s="425"/>
      <c r="E49" s="425"/>
      <c r="F49" s="425"/>
      <c r="G49" s="425"/>
      <c r="H49" s="425"/>
      <c r="I49" s="425"/>
      <c r="J49" s="312" t="str">
        <f>VLOOKUP(A49,MATERIALES!A5:D640,2,FALSE)</f>
        <v>u</v>
      </c>
      <c r="K49" s="397">
        <v>1</v>
      </c>
      <c r="L49" s="421"/>
      <c r="M49" s="402">
        <f>VLOOKUP(A49,MATERIALES!A6:D396,4,FALSE)</f>
        <v>331620.70906085515</v>
      </c>
      <c r="N49" s="272">
        <f>K49*M49</f>
        <v>331620.70906085515</v>
      </c>
    </row>
    <row r="50" spans="1:14">
      <c r="A50" s="166" t="s">
        <v>833</v>
      </c>
      <c r="B50" s="43" t="str">
        <f>VLOOKUP(A50,MATERIALES!A6:D372,3,FALSE)</f>
        <v>Concreto Resistencia  14 (Mpa)</v>
      </c>
      <c r="C50" s="425"/>
      <c r="D50" s="425"/>
      <c r="E50" s="425"/>
      <c r="F50" s="425"/>
      <c r="G50" s="425"/>
      <c r="H50" s="425"/>
      <c r="I50" s="425"/>
      <c r="J50" s="312" t="str">
        <f>VLOOKUP(A50,MATERIALES!A6:D641,2,FALSE)</f>
        <v>m3</v>
      </c>
      <c r="K50" s="397">
        <v>0.03</v>
      </c>
      <c r="L50" s="421"/>
      <c r="M50" s="402">
        <f>VLOOKUP(A50,MATERIALES!A6:D397,4,FALSE)</f>
        <v>385670.20433982956</v>
      </c>
      <c r="N50" s="272">
        <f>K50*M50</f>
        <v>11570.106130194887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441995.23988727637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9815.2576204802644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463547.02702876448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92709.405405752899</v>
      </c>
      <c r="M84" s="862"/>
      <c r="N84" s="51"/>
    </row>
    <row r="85" spans="1:14">
      <c r="B85" s="89" t="s">
        <v>973</v>
      </c>
      <c r="C85" s="90"/>
      <c r="D85" s="90"/>
      <c r="E85" s="90"/>
      <c r="F85" s="90"/>
      <c r="G85" s="90"/>
      <c r="H85" s="90"/>
      <c r="I85" s="87"/>
      <c r="J85" s="88"/>
      <c r="K85" s="304">
        <v>0.05</v>
      </c>
      <c r="L85" s="861">
        <f>N79*K85</f>
        <v>23177.351351438225</v>
      </c>
      <c r="M85" s="862"/>
      <c r="N85" s="51"/>
    </row>
    <row r="86" spans="1:14" ht="15.75" thickBot="1">
      <c r="B86" s="91" t="s">
        <v>974</v>
      </c>
      <c r="C86" s="92"/>
      <c r="D86" s="92"/>
      <c r="E86" s="92"/>
      <c r="F86" s="92"/>
      <c r="G86" s="92"/>
      <c r="H86" s="92"/>
      <c r="I86" s="93"/>
      <c r="J86" s="94"/>
      <c r="K86" s="305">
        <v>0.05</v>
      </c>
      <c r="L86" s="863">
        <f>N79*K86</f>
        <v>23177.351351438225</v>
      </c>
      <c r="M86" s="864"/>
      <c r="N86" s="51"/>
    </row>
    <row r="87" spans="1:14" ht="15.75" thickBot="1">
      <c r="B87" s="827" t="s">
        <v>953</v>
      </c>
      <c r="C87" s="828"/>
      <c r="D87" s="828"/>
      <c r="E87" s="828"/>
      <c r="F87" s="828"/>
      <c r="G87" s="828"/>
      <c r="H87" s="828"/>
      <c r="I87" s="828"/>
      <c r="J87" s="828"/>
      <c r="K87" s="828"/>
      <c r="L87" s="828"/>
      <c r="M87" s="829"/>
      <c r="N87" s="52">
        <f>L84+L85+L86</f>
        <v>139064.10810862936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602611.13513739384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3</v>
      </c>
      <c r="N36" s="272">
        <f>K36/M36</f>
        <v>14547.971181003772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52.158745833333334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14600.129926837104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616</v>
      </c>
      <c r="B48" s="43" t="str">
        <f>VLOOKUP(A48,MATERIALES!A5:D372,3,FALSE)</f>
        <v>Poste kilometraje</v>
      </c>
      <c r="C48" s="281"/>
      <c r="D48" s="281"/>
      <c r="E48" s="281"/>
      <c r="F48" s="281"/>
      <c r="G48" s="281"/>
      <c r="H48" s="281"/>
      <c r="I48" s="281"/>
      <c r="J48" s="311" t="str">
        <f>VLOOKUP(A48,MATERIALES!A4:D639,2,FALSE)</f>
        <v>u</v>
      </c>
      <c r="K48" s="282">
        <v>1</v>
      </c>
      <c r="L48" s="267"/>
      <c r="M48" s="402">
        <f>VLOOKUP(A48,MATERIALES!A5:D395,4,FALSE)</f>
        <v>97472.632598038486</v>
      </c>
      <c r="N48" s="272">
        <f>K48*M48</f>
        <v>97472.632598038486</v>
      </c>
    </row>
    <row r="49" spans="1:14">
      <c r="A49" s="166" t="s">
        <v>833</v>
      </c>
      <c r="B49" s="43" t="str">
        <f>VLOOKUP(A49,MATERIALES!A6:D372,3,FALSE)</f>
        <v>Concreto Resistencia  14 (Mpa)</v>
      </c>
      <c r="C49" s="425"/>
      <c r="D49" s="425"/>
      <c r="E49" s="425"/>
      <c r="F49" s="425"/>
      <c r="G49" s="425"/>
      <c r="H49" s="425"/>
      <c r="I49" s="425"/>
      <c r="J49" s="312" t="str">
        <f>VLOOKUP(A49,MATERIALES!A5:D640,2,FALSE)</f>
        <v>m3</v>
      </c>
      <c r="K49" s="397">
        <v>0.06</v>
      </c>
      <c r="L49" s="421"/>
      <c r="M49" s="402">
        <f>VLOOKUP(A49,MATERIALES!A6:D396,4,FALSE)</f>
        <v>385670.20433982956</v>
      </c>
      <c r="N49" s="272">
        <f>K49*M49</f>
        <v>23140.212260389773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120612.84485842826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5215.8745833333332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140428.84936859869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28085.769873719739</v>
      </c>
      <c r="M84" s="862"/>
      <c r="N84" s="51"/>
    </row>
    <row r="85" spans="1:14">
      <c r="B85" s="89" t="s">
        <v>973</v>
      </c>
      <c r="C85" s="90"/>
      <c r="D85" s="90"/>
      <c r="E85" s="90"/>
      <c r="F85" s="90"/>
      <c r="G85" s="90"/>
      <c r="H85" s="90"/>
      <c r="I85" s="87"/>
      <c r="J85" s="88"/>
      <c r="K85" s="304">
        <v>0.05</v>
      </c>
      <c r="L85" s="861">
        <f>N79*K85</f>
        <v>7021.4424684299347</v>
      </c>
      <c r="M85" s="862"/>
      <c r="N85" s="51"/>
    </row>
    <row r="86" spans="1:14" ht="15.75" thickBot="1">
      <c r="B86" s="91" t="s">
        <v>974</v>
      </c>
      <c r="C86" s="92"/>
      <c r="D86" s="92"/>
      <c r="E86" s="92"/>
      <c r="F86" s="92"/>
      <c r="G86" s="92"/>
      <c r="H86" s="92"/>
      <c r="I86" s="93"/>
      <c r="J86" s="94"/>
      <c r="K86" s="305">
        <v>0.05</v>
      </c>
      <c r="L86" s="863">
        <f>N79*K86</f>
        <v>7021.4424684299347</v>
      </c>
      <c r="M86" s="864"/>
      <c r="N86" s="51"/>
    </row>
    <row r="87" spans="1:14" ht="15.75" thickBot="1">
      <c r="B87" s="827" t="s">
        <v>953</v>
      </c>
      <c r="C87" s="828"/>
      <c r="D87" s="828"/>
      <c r="E87" s="828"/>
      <c r="F87" s="828"/>
      <c r="G87" s="828"/>
      <c r="H87" s="828"/>
      <c r="I87" s="828"/>
      <c r="J87" s="828"/>
      <c r="K87" s="828"/>
      <c r="L87" s="828"/>
      <c r="M87" s="829"/>
      <c r="N87" s="52">
        <f>L84+L85+L86</f>
        <v>42128.65481057961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182557.5041791783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135</v>
      </c>
      <c r="B36" s="840" t="str">
        <f>VLOOKUP(A36,EQUIPOS!A6:D154,3,FALSE)</f>
        <v>Camión 350</v>
      </c>
      <c r="C36" s="841"/>
      <c r="D36" s="841"/>
      <c r="E36" s="841"/>
      <c r="F36" s="841"/>
      <c r="G36" s="841"/>
      <c r="H36" s="842"/>
      <c r="I36" s="267"/>
      <c r="J36" s="268"/>
      <c r="K36" s="269">
        <f>VLOOKUP(A36,EQUIPOS!A6:D163,4,FALSE)</f>
        <v>60963.476148464957</v>
      </c>
      <c r="L36" s="270"/>
      <c r="M36" s="336">
        <v>6.25</v>
      </c>
      <c r="N36" s="272">
        <f>K36/M36</f>
        <v>9754.1561837543923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357.04822361440802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10111.204407368801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619</v>
      </c>
      <c r="B48" s="43" t="str">
        <f>VLOOKUP(A48,MATERIALES!A5:D372,3,FALSE)</f>
        <v>Postes para defensa metálica (1,80m)</v>
      </c>
      <c r="C48" s="281"/>
      <c r="D48" s="281"/>
      <c r="E48" s="281"/>
      <c r="F48" s="281"/>
      <c r="G48" s="281"/>
      <c r="H48" s="281"/>
      <c r="I48" s="281"/>
      <c r="J48" s="311" t="str">
        <f>VLOOKUP(A48,MATERIALES!A4:D639,2,FALSE)</f>
        <v>u</v>
      </c>
      <c r="K48" s="282">
        <v>0.25</v>
      </c>
      <c r="L48" s="267"/>
      <c r="M48" s="402">
        <f>VLOOKUP(A48,MATERIALES!A5:D395,4,FALSE)</f>
        <v>155938.30570848263</v>
      </c>
      <c r="N48" s="272">
        <f>K48*M48</f>
        <v>38984.576427120657</v>
      </c>
    </row>
    <row r="49" spans="1:14">
      <c r="A49" s="166" t="s">
        <v>438</v>
      </c>
      <c r="B49" s="43" t="str">
        <f>VLOOKUP(A49,MATERIALES!A6:D372,3,FALSE)</f>
        <v>Defensa Metálica De 4,13 M Galvanizada</v>
      </c>
      <c r="C49" s="425"/>
      <c r="D49" s="425"/>
      <c r="E49" s="425"/>
      <c r="F49" s="425"/>
      <c r="G49" s="425"/>
      <c r="H49" s="425"/>
      <c r="I49" s="425"/>
      <c r="J49" s="312" t="str">
        <f>VLOOKUP(A49,MATERIALES!A5:D640,2,FALSE)</f>
        <v>u</v>
      </c>
      <c r="K49" s="397">
        <v>0.24213075060532688</v>
      </c>
      <c r="L49" s="421"/>
      <c r="M49" s="402">
        <f>VLOOKUP(A49,MATERIALES!A6:D396,4,FALSE)</f>
        <v>358341.60665441124</v>
      </c>
      <c r="N49" s="272">
        <f>K49*M49</f>
        <v>86765.522192351389</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125750.09861947205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7140.9644722881594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143002.267499129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28600.453499825802</v>
      </c>
      <c r="M84" s="862"/>
      <c r="N84" s="51"/>
    </row>
    <row r="85" spans="1:14">
      <c r="B85" s="89" t="s">
        <v>973</v>
      </c>
      <c r="C85" s="90"/>
      <c r="D85" s="90"/>
      <c r="E85" s="90"/>
      <c r="F85" s="90"/>
      <c r="G85" s="90"/>
      <c r="H85" s="90"/>
      <c r="I85" s="87"/>
      <c r="J85" s="88"/>
      <c r="K85" s="304">
        <v>0.05</v>
      </c>
      <c r="L85" s="861">
        <f>N79*K85</f>
        <v>7150.1133749564506</v>
      </c>
      <c r="M85" s="862"/>
      <c r="N85" s="51"/>
    </row>
    <row r="86" spans="1:14" ht="15.75" thickBot="1">
      <c r="B86" s="91" t="s">
        <v>974</v>
      </c>
      <c r="C86" s="92"/>
      <c r="D86" s="92"/>
      <c r="E86" s="92"/>
      <c r="F86" s="92"/>
      <c r="G86" s="92"/>
      <c r="H86" s="92"/>
      <c r="I86" s="93"/>
      <c r="J86" s="94"/>
      <c r="K86" s="305">
        <v>0.05</v>
      </c>
      <c r="L86" s="863">
        <f>N79*K86</f>
        <v>7150.1133749564506</v>
      </c>
      <c r="M86" s="864"/>
      <c r="N86" s="51"/>
    </row>
    <row r="87" spans="1:14" ht="15.75" thickBot="1">
      <c r="B87" s="827" t="s">
        <v>953</v>
      </c>
      <c r="C87" s="828"/>
      <c r="D87" s="828"/>
      <c r="E87" s="828"/>
      <c r="F87" s="828"/>
      <c r="G87" s="828"/>
      <c r="H87" s="828"/>
      <c r="I87" s="828"/>
      <c r="J87" s="828"/>
      <c r="K87" s="828"/>
      <c r="L87" s="828"/>
      <c r="M87" s="829"/>
      <c r="N87" s="52">
        <f>L84+L85+L86</f>
        <v>42900.680249738696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185902.94774886768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41.726996666666665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629</v>
      </c>
      <c r="B48" s="43" t="str">
        <f>VLOOKUP(A48,MATERIALES!A5:D372,3,FALSE)</f>
        <v>Sección final de defensa metálica</v>
      </c>
      <c r="C48" s="281"/>
      <c r="D48" s="281"/>
      <c r="E48" s="281"/>
      <c r="F48" s="281"/>
      <c r="G48" s="281"/>
      <c r="H48" s="281"/>
      <c r="I48" s="268"/>
      <c r="J48" s="224" t="str">
        <f>VLOOKUP(A48,MATERIALES!A4:D639,2,FALSE)</f>
        <v>u</v>
      </c>
      <c r="K48" s="282">
        <v>1</v>
      </c>
      <c r="L48" s="267"/>
      <c r="M48" s="402">
        <f>VLOOKUP(A48,MATERIALES!A5:D395,4,FALSE)</f>
        <v>76170.673945175935</v>
      </c>
      <c r="N48" s="272">
        <f>K48*M48</f>
        <v>76170.673945175935</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76170.673945175935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4172.6996666666664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80385.100608509267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16077.020121701855</v>
      </c>
      <c r="M84" s="862"/>
      <c r="N84" s="51"/>
    </row>
    <row r="85" spans="1:14">
      <c r="B85" s="89" t="s">
        <v>973</v>
      </c>
      <c r="C85" s="90"/>
      <c r="D85" s="90"/>
      <c r="E85" s="90"/>
      <c r="F85" s="90"/>
      <c r="G85" s="90"/>
      <c r="H85" s="90"/>
      <c r="I85" s="87"/>
      <c r="J85" s="88"/>
      <c r="K85" s="304">
        <v>0.05</v>
      </c>
      <c r="L85" s="861">
        <f>N79*K85</f>
        <v>4019.2550304254637</v>
      </c>
      <c r="M85" s="862"/>
      <c r="N85" s="51"/>
    </row>
    <row r="86" spans="1:14" ht="15.75" thickBot="1">
      <c r="B86" s="91" t="s">
        <v>974</v>
      </c>
      <c r="C86" s="92"/>
      <c r="D86" s="92"/>
      <c r="E86" s="92"/>
      <c r="F86" s="92"/>
      <c r="G86" s="92"/>
      <c r="H86" s="92"/>
      <c r="I86" s="93"/>
      <c r="J86" s="94"/>
      <c r="K86" s="305">
        <v>0.05</v>
      </c>
      <c r="L86" s="863">
        <f>N79*K86</f>
        <v>4019.2550304254637</v>
      </c>
      <c r="M86" s="864"/>
      <c r="N86" s="51"/>
    </row>
    <row r="87" spans="1:14" ht="15.75" thickBot="1">
      <c r="B87" s="827" t="s">
        <v>953</v>
      </c>
      <c r="C87" s="828"/>
      <c r="D87" s="828"/>
      <c r="E87" s="828"/>
      <c r="F87" s="828"/>
      <c r="G87" s="828"/>
      <c r="H87" s="828"/>
      <c r="I87" s="828"/>
      <c r="J87" s="828"/>
      <c r="K87" s="828"/>
      <c r="L87" s="828"/>
      <c r="M87" s="829"/>
      <c r="N87" s="52">
        <f>L84+L85+L86</f>
        <v>24115.530182552779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104500.63079106205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43.165858620689654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2" t="s">
        <v>631</v>
      </c>
      <c r="B48" s="43" t="str">
        <f>VLOOKUP(A48,MATERIALES!A5:D372,3,FALSE)</f>
        <v>Sección tope</v>
      </c>
      <c r="C48" s="281"/>
      <c r="D48" s="281"/>
      <c r="E48" s="281"/>
      <c r="F48" s="281"/>
      <c r="G48" s="281"/>
      <c r="H48" s="281"/>
      <c r="I48" s="268"/>
      <c r="J48" s="224" t="str">
        <f>VLOOKUP(A48,MATERIALES!A4:D639,2,FALSE)</f>
        <v>u</v>
      </c>
      <c r="K48" s="282">
        <v>1</v>
      </c>
      <c r="L48" s="267"/>
      <c r="M48" s="402">
        <f>VLOOKUP(A48,MATERIALES!A5:D395,4,FALSE)</f>
        <v>75043.68685032292</v>
      </c>
      <c r="N48" s="272">
        <f>K48*M48</f>
        <v>75043.68685032292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75043.68685032292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4316.5858620689651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79403.438571012579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15880.687714202517</v>
      </c>
      <c r="M84" s="862"/>
      <c r="N84" s="51"/>
    </row>
    <row r="85" spans="1:14">
      <c r="B85" s="89" t="s">
        <v>973</v>
      </c>
      <c r="C85" s="90"/>
      <c r="D85" s="90"/>
      <c r="E85" s="90"/>
      <c r="F85" s="90"/>
      <c r="G85" s="90"/>
      <c r="H85" s="90"/>
      <c r="I85" s="87"/>
      <c r="J85" s="88"/>
      <c r="K85" s="304">
        <v>0.05</v>
      </c>
      <c r="L85" s="861">
        <f>N79*K85</f>
        <v>3970.1719285506292</v>
      </c>
      <c r="M85" s="862"/>
      <c r="N85" s="51"/>
    </row>
    <row r="86" spans="1:14" ht="15.75" thickBot="1">
      <c r="B86" s="91" t="s">
        <v>974</v>
      </c>
      <c r="C86" s="92"/>
      <c r="D86" s="92"/>
      <c r="E86" s="92"/>
      <c r="F86" s="92"/>
      <c r="G86" s="92"/>
      <c r="H86" s="92"/>
      <c r="I86" s="93"/>
      <c r="J86" s="94"/>
      <c r="K86" s="305">
        <v>0.05</v>
      </c>
      <c r="L86" s="863">
        <f>N79*K86</f>
        <v>3970.1719285506292</v>
      </c>
      <c r="M86" s="864"/>
      <c r="N86" s="51"/>
    </row>
    <row r="87" spans="1:14" ht="15.75" thickBot="1">
      <c r="B87" s="827" t="s">
        <v>953</v>
      </c>
      <c r="C87" s="828"/>
      <c r="D87" s="828"/>
      <c r="E87" s="828"/>
      <c r="F87" s="828"/>
      <c r="G87" s="828"/>
      <c r="H87" s="828"/>
      <c r="I87" s="828"/>
      <c r="J87" s="828"/>
      <c r="K87" s="828"/>
      <c r="L87" s="828"/>
      <c r="M87" s="829"/>
      <c r="N87" s="52">
        <f>L84+L85+L86</f>
        <v>23821.031571303774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103224.47014231635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43.165858620689654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896</v>
      </c>
      <c r="B48" s="43" t="str">
        <f>VLOOKUP(A48,MATERIALES!A5:D372,3,FALSE)</f>
        <v>Amortiguadores (Para Defensas Metálicas), Incluye Tornillos</v>
      </c>
      <c r="C48" s="281"/>
      <c r="D48" s="281"/>
      <c r="E48" s="281"/>
      <c r="F48" s="281"/>
      <c r="G48" s="281"/>
      <c r="H48" s="281"/>
      <c r="I48" s="268"/>
      <c r="J48" s="224" t="str">
        <f>VLOOKUP(A48,MATERIALES!A4:D639,2,FALSE)</f>
        <v>u</v>
      </c>
      <c r="K48" s="282">
        <v>1</v>
      </c>
      <c r="L48" s="267"/>
      <c r="M48" s="402">
        <f>VLOOKUP(A48,MATERIALES!A5:D395,4,FALSE)</f>
        <v>33229.89157932096</v>
      </c>
      <c r="N48" s="272">
        <f>K48*M48</f>
        <v>33229.89157932096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33229.89157932096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4316.5858620689651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37589.643300010619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7517.9286600021242</v>
      </c>
      <c r="M84" s="862"/>
      <c r="N84" s="51"/>
    </row>
    <row r="85" spans="1:14">
      <c r="B85" s="89" t="s">
        <v>973</v>
      </c>
      <c r="C85" s="90"/>
      <c r="D85" s="90"/>
      <c r="E85" s="90"/>
      <c r="F85" s="90"/>
      <c r="G85" s="90"/>
      <c r="H85" s="90"/>
      <c r="I85" s="87"/>
      <c r="J85" s="88"/>
      <c r="K85" s="304">
        <v>0.05</v>
      </c>
      <c r="L85" s="861">
        <f>N79*K85</f>
        <v>1879.482165000531</v>
      </c>
      <c r="M85" s="862"/>
      <c r="N85" s="51"/>
    </row>
    <row r="86" spans="1:14" ht="15.75" thickBot="1">
      <c r="B86" s="91" t="s">
        <v>974</v>
      </c>
      <c r="C86" s="92"/>
      <c r="D86" s="92"/>
      <c r="E86" s="92"/>
      <c r="F86" s="92"/>
      <c r="G86" s="92"/>
      <c r="H86" s="92"/>
      <c r="I86" s="93"/>
      <c r="J86" s="94"/>
      <c r="K86" s="305">
        <v>0.05</v>
      </c>
      <c r="L86" s="863">
        <f>N79*K86</f>
        <v>1879.482165000531</v>
      </c>
      <c r="M86" s="864"/>
      <c r="N86" s="51"/>
    </row>
    <row r="87" spans="1:14" ht="15.75" thickBot="1">
      <c r="B87" s="827" t="s">
        <v>953</v>
      </c>
      <c r="C87" s="828"/>
      <c r="D87" s="828"/>
      <c r="E87" s="828"/>
      <c r="F87" s="828"/>
      <c r="G87" s="828"/>
      <c r="H87" s="828"/>
      <c r="I87" s="828"/>
      <c r="J87" s="828"/>
      <c r="K87" s="828"/>
      <c r="L87" s="828"/>
      <c r="M87" s="829"/>
      <c r="N87" s="52">
        <f>L84+L85+L86</f>
        <v>11276.892990003185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48866.536290013806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8519.2617223725683</v>
      </c>
      <c r="L36" s="270"/>
      <c r="M36" s="336">
        <v>1.25</v>
      </c>
      <c r="N36" s="272">
        <f>K36/M36</f>
        <v>6815.409377898055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N77*M41</f>
        <v>588.91545722881597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7404.3248351268712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745</v>
      </c>
      <c r="B48" s="43" t="str">
        <f>VLOOKUP(A48,MATERIALES!A5:D372,3,FALSE)</f>
        <v>Acero PDR-60</v>
      </c>
      <c r="C48" s="281"/>
      <c r="D48" s="281"/>
      <c r="E48" s="281"/>
      <c r="F48" s="281"/>
      <c r="G48" s="281"/>
      <c r="H48" s="281"/>
      <c r="I48" s="281"/>
      <c r="J48" s="311" t="str">
        <f>VLOOKUP(A48,MATERIALES!A4:D639,2,FALSE)</f>
        <v>kg</v>
      </c>
      <c r="K48" s="282">
        <v>9.6</v>
      </c>
      <c r="L48" s="267"/>
      <c r="M48" s="402">
        <f>VLOOKUP(A48,MATERIALES!A5:D395,4,FALSE)</f>
        <v>3427.9657115539576</v>
      </c>
      <c r="N48" s="272">
        <f>K48*M48</f>
        <v>32908.470830917991</v>
      </c>
    </row>
    <row r="49" spans="1:14">
      <c r="A49" s="166" t="s">
        <v>832</v>
      </c>
      <c r="B49" s="43" t="str">
        <f>VLOOKUP(A49,MATERIALES!A6:D372,3,FALSE)</f>
        <v>Concreto Resistencia  21 (Mpa)</v>
      </c>
      <c r="C49" s="425"/>
      <c r="D49" s="425"/>
      <c r="E49" s="425"/>
      <c r="F49" s="425"/>
      <c r="G49" s="425"/>
      <c r="H49" s="425"/>
      <c r="I49" s="425"/>
      <c r="J49" s="312" t="str">
        <f>VLOOKUP(A49,MATERIALES!A5:D640,2,FALSE)</f>
        <v>m3</v>
      </c>
      <c r="K49" s="397">
        <v>0.12</v>
      </c>
      <c r="L49" s="421"/>
      <c r="M49" s="402">
        <f>VLOOKUP(A49,MATERIALES!A6:D396,4,FALSE)</f>
        <v>419510.03431706002</v>
      </c>
      <c r="N49" s="272">
        <f>K49*M49</f>
        <v>50341.204118047201</v>
      </c>
    </row>
    <row r="50" spans="1:14">
      <c r="A50" s="166" t="s">
        <v>869</v>
      </c>
      <c r="B50" s="43" t="str">
        <f>VLOOKUP(A50,MATERIALES!A6:D372,3,FALSE)</f>
        <v>Formaleta para baranda de concreto</v>
      </c>
      <c r="C50" s="425"/>
      <c r="D50" s="425"/>
      <c r="E50" s="425"/>
      <c r="F50" s="425"/>
      <c r="G50" s="425"/>
      <c r="H50" s="425"/>
      <c r="I50" s="425"/>
      <c r="J50" s="312" t="str">
        <f>VLOOKUP(A50,MATERIALES!A6:D641,2,FALSE)</f>
        <v>m</v>
      </c>
      <c r="K50" s="397">
        <v>0.5</v>
      </c>
      <c r="L50" s="421"/>
      <c r="M50" s="402">
        <f>VLOOKUP(A50,MATERIALES!A6:D397,4,FALSE)</f>
        <v>34681.433051043292</v>
      </c>
      <c r="N50" s="272">
        <f>K50*M50</f>
        <v>17340.716525521646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100590.39147448685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29445.772861440797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137440.48917105451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27488.097834210901</v>
      </c>
      <c r="M84" s="862"/>
      <c r="N84" s="51"/>
    </row>
    <row r="85" spans="1:14">
      <c r="B85" s="89" t="s">
        <v>973</v>
      </c>
      <c r="C85" s="90"/>
      <c r="D85" s="90"/>
      <c r="E85" s="90"/>
      <c r="F85" s="90"/>
      <c r="G85" s="90"/>
      <c r="H85" s="90"/>
      <c r="I85" s="87"/>
      <c r="J85" s="88"/>
      <c r="K85" s="304">
        <v>0.05</v>
      </c>
      <c r="L85" s="861">
        <f>N79*K85</f>
        <v>6872.0244585527253</v>
      </c>
      <c r="M85" s="862"/>
      <c r="N85" s="51"/>
    </row>
    <row r="86" spans="1:14" ht="15.75" thickBot="1">
      <c r="B86" s="91" t="s">
        <v>974</v>
      </c>
      <c r="C86" s="92"/>
      <c r="D86" s="92"/>
      <c r="E86" s="92"/>
      <c r="F86" s="92"/>
      <c r="G86" s="92"/>
      <c r="H86" s="92"/>
      <c r="I86" s="93"/>
      <c r="J86" s="94"/>
      <c r="K86" s="305">
        <v>0.05</v>
      </c>
      <c r="L86" s="863">
        <f>N79*K86</f>
        <v>6872.0244585527253</v>
      </c>
      <c r="M86" s="864"/>
      <c r="N86" s="51"/>
    </row>
    <row r="87" spans="1:14" ht="15.75" thickBot="1">
      <c r="B87" s="827" t="s">
        <v>953</v>
      </c>
      <c r="C87" s="828"/>
      <c r="D87" s="828"/>
      <c r="E87" s="828"/>
      <c r="F87" s="828"/>
      <c r="G87" s="828"/>
      <c r="H87" s="828"/>
      <c r="I87" s="828"/>
      <c r="J87" s="828"/>
      <c r="K87" s="828"/>
      <c r="L87" s="828"/>
      <c r="M87" s="829"/>
      <c r="N87" s="52">
        <f>L84+L85+L86</f>
        <v>41232.146751316352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178672.63592237086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8.9414992857142845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408</v>
      </c>
      <c r="B48" s="43" t="str">
        <f>VLOOKUP(A48,MATERIALES!A5:D372,3,FALSE)</f>
        <v>Captafaro, Incluye Tornillos</v>
      </c>
      <c r="C48" s="281"/>
      <c r="D48" s="281"/>
      <c r="E48" s="281"/>
      <c r="F48" s="281"/>
      <c r="G48" s="281"/>
      <c r="H48" s="281"/>
      <c r="I48" s="268"/>
      <c r="J48" s="224" t="str">
        <f>VLOOKUP(A48,MATERIALES!A4:D639,2,FALSE)</f>
        <v>u</v>
      </c>
      <c r="K48" s="282">
        <v>1</v>
      </c>
      <c r="L48" s="267"/>
      <c r="M48" s="402">
        <f>VLOOKUP(A48,MATERIALES!A5:D395,4,FALSE)</f>
        <v>10742.749874373632</v>
      </c>
      <c r="N48" s="272">
        <f>K48*M48</f>
        <v>10742.749874373632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10742.749874373632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894.14992857142852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11645.841302230776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2329.1682604461553</v>
      </c>
      <c r="M84" s="862"/>
      <c r="N84" s="51"/>
    </row>
    <row r="85" spans="1:14">
      <c r="B85" s="89" t="s">
        <v>973</v>
      </c>
      <c r="C85" s="90"/>
      <c r="D85" s="90"/>
      <c r="E85" s="90"/>
      <c r="F85" s="90"/>
      <c r="G85" s="90"/>
      <c r="H85" s="90"/>
      <c r="I85" s="87"/>
      <c r="J85" s="88"/>
      <c r="K85" s="304">
        <v>0.05</v>
      </c>
      <c r="L85" s="861">
        <f>N79*K85</f>
        <v>582.29206511153882</v>
      </c>
      <c r="M85" s="862"/>
      <c r="N85" s="51"/>
    </row>
    <row r="86" spans="1:14" ht="15.75" thickBot="1">
      <c r="B86" s="91" t="s">
        <v>974</v>
      </c>
      <c r="C86" s="92"/>
      <c r="D86" s="92"/>
      <c r="E86" s="92"/>
      <c r="F86" s="92"/>
      <c r="G86" s="92"/>
      <c r="H86" s="92"/>
      <c r="I86" s="93"/>
      <c r="J86" s="94"/>
      <c r="K86" s="305">
        <v>0.05</v>
      </c>
      <c r="L86" s="863">
        <f>N79*K86</f>
        <v>582.29206511153882</v>
      </c>
      <c r="M86" s="864"/>
      <c r="N86" s="51"/>
    </row>
    <row r="87" spans="1:14" ht="15.75" thickBot="1">
      <c r="B87" s="827" t="s">
        <v>953</v>
      </c>
      <c r="C87" s="828"/>
      <c r="D87" s="828"/>
      <c r="E87" s="828"/>
      <c r="F87" s="828"/>
      <c r="G87" s="828"/>
      <c r="H87" s="828"/>
      <c r="I87" s="828"/>
      <c r="J87" s="828"/>
      <c r="K87" s="828"/>
      <c r="L87" s="828"/>
      <c r="M87" s="829"/>
      <c r="N87" s="52">
        <f>L84+L85+L86</f>
        <v>3493.7523906692327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15139.593692900009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election activeCell="P36" sqref="P36"/>
    </sheetView>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160</v>
      </c>
      <c r="N36" s="272">
        <f>K36/M36</f>
        <v>272.77445964382071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21.159592326800993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293.93405197062168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439</v>
      </c>
      <c r="B48" s="43" t="str">
        <f>VLOOKUP(A48,MATERIALES!A5:D372,3,FALSE)</f>
        <v>Delineador de corona en forma de A de lámina galvanizada calibre 16 de (1.55*25) cm</v>
      </c>
      <c r="C48" s="281"/>
      <c r="D48" s="281"/>
      <c r="E48" s="281"/>
      <c r="F48" s="281"/>
      <c r="G48" s="281"/>
      <c r="H48" s="281"/>
      <c r="I48" s="281"/>
      <c r="J48" s="311" t="str">
        <f>VLOOKUP(A48,MATERIALES!A4:D639,2,FALSE)</f>
        <v>u</v>
      </c>
      <c r="K48" s="282">
        <v>1</v>
      </c>
      <c r="L48" s="267"/>
      <c r="M48" s="402">
        <f>VLOOKUP(A48,MATERIALES!A5:D395,4,FALSE)</f>
        <v>30665.912002053541</v>
      </c>
      <c r="N48" s="272">
        <f>K48*M48</f>
        <v>30665.912002053541</v>
      </c>
    </row>
    <row r="49" spans="1:14">
      <c r="A49" s="166" t="s">
        <v>833</v>
      </c>
      <c r="B49" s="43" t="str">
        <f>VLOOKUP(A49,MATERIALES!A6:D372,3,FALSE)</f>
        <v>Concreto Resistencia  14 (Mpa)</v>
      </c>
      <c r="C49" s="425"/>
      <c r="D49" s="425"/>
      <c r="E49" s="425"/>
      <c r="F49" s="425"/>
      <c r="G49" s="425"/>
      <c r="H49" s="425"/>
      <c r="I49" s="425"/>
      <c r="J49" s="312" t="str">
        <f>VLOOKUP(A49,MATERIALES!A5:D640,2,FALSE)</f>
        <v>m3</v>
      </c>
      <c r="K49" s="397">
        <v>0.03</v>
      </c>
      <c r="L49" s="421"/>
      <c r="M49" s="402">
        <f>VLOOKUP(A49,MATERIALES!A6:D396,4,FALSE)</f>
        <v>385670.20433982956</v>
      </c>
      <c r="N49" s="272">
        <f>K49*M49</f>
        <v>11570.106130194887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42236.018132248428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2115.9592326800994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44645.911416899151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8929.1822833798306</v>
      </c>
      <c r="M84" s="862"/>
      <c r="N84" s="51"/>
    </row>
    <row r="85" spans="1:14">
      <c r="B85" s="89" t="s">
        <v>973</v>
      </c>
      <c r="C85" s="90"/>
      <c r="D85" s="90"/>
      <c r="E85" s="90"/>
      <c r="F85" s="90"/>
      <c r="G85" s="90"/>
      <c r="H85" s="90"/>
      <c r="I85" s="87"/>
      <c r="J85" s="88"/>
      <c r="K85" s="304">
        <v>0.05</v>
      </c>
      <c r="L85" s="861">
        <f>N79*K85</f>
        <v>2232.2955708449576</v>
      </c>
      <c r="M85" s="862"/>
      <c r="N85" s="51"/>
    </row>
    <row r="86" spans="1:14" ht="15.75" thickBot="1">
      <c r="B86" s="91" t="s">
        <v>974</v>
      </c>
      <c r="C86" s="92"/>
      <c r="D86" s="92"/>
      <c r="E86" s="92"/>
      <c r="F86" s="92"/>
      <c r="G86" s="92"/>
      <c r="H86" s="92"/>
      <c r="I86" s="93"/>
      <c r="J86" s="94"/>
      <c r="K86" s="305">
        <v>0.05</v>
      </c>
      <c r="L86" s="863">
        <f>N79*K86</f>
        <v>2232.2955708449576</v>
      </c>
      <c r="M86" s="864"/>
      <c r="N86" s="51"/>
    </row>
    <row r="87" spans="1:14" ht="15.75" thickBot="1">
      <c r="B87" s="827" t="s">
        <v>953</v>
      </c>
      <c r="C87" s="828"/>
      <c r="D87" s="828"/>
      <c r="E87" s="828"/>
      <c r="F87" s="828"/>
      <c r="G87" s="828"/>
      <c r="H87" s="828"/>
      <c r="I87" s="828"/>
      <c r="J87" s="828"/>
      <c r="K87" s="828"/>
      <c r="L87" s="828"/>
      <c r="M87" s="829"/>
      <c r="N87" s="52">
        <f>L84+L85+L86</f>
        <v>13393.773425069745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58039.684841968898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83.453993333333329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VLOOKUP(A48,MATERIALES!A5:D372,3,FALSE)</f>
        <v>Grapas</v>
      </c>
      <c r="C48" s="281"/>
      <c r="D48" s="281"/>
      <c r="E48" s="281"/>
      <c r="F48" s="281"/>
      <c r="G48" s="281"/>
      <c r="H48" s="281"/>
      <c r="I48" s="281"/>
      <c r="J48" s="311" t="str">
        <f>VLOOKUP(A48,MATERIALES!A4:D639,2,FALSE)</f>
        <v>kg</v>
      </c>
      <c r="K48" s="282">
        <v>0.04</v>
      </c>
      <c r="L48" s="267"/>
      <c r="M48" s="402">
        <f>VLOOKUP(A48,MATERIALES!A5:D395,4,FALSE)</f>
        <v>6846.7097399998793</v>
      </c>
      <c r="N48" s="272">
        <f>K48*M48</f>
        <v>273.86838959999517</v>
      </c>
    </row>
    <row r="49" spans="1:14">
      <c r="A49" s="166" t="s">
        <v>613</v>
      </c>
      <c r="B49" s="43" t="str">
        <f>VLOOKUP(A49,MATERIALES!A6:D372,3,FALSE)</f>
        <v xml:space="preserve">Poste de madera para cercas </v>
      </c>
      <c r="C49" s="425"/>
      <c r="D49" s="425"/>
      <c r="E49" s="425"/>
      <c r="F49" s="425"/>
      <c r="G49" s="425"/>
      <c r="H49" s="425"/>
      <c r="I49" s="425"/>
      <c r="J49" s="312" t="str">
        <f>VLOOKUP(A49,MATERIALES!A5:D640,2,FALSE)</f>
        <v>u</v>
      </c>
      <c r="K49" s="397">
        <v>0.4</v>
      </c>
      <c r="L49" s="421"/>
      <c r="M49" s="402">
        <f>VLOOKUP(A49,MATERIALES!A6:D396,4,FALSE)</f>
        <v>14430.359087423025</v>
      </c>
      <c r="N49" s="272">
        <f>K49*M49</f>
        <v>5772.1436349692103</v>
      </c>
    </row>
    <row r="50" spans="1:14">
      <c r="A50" s="166" t="s">
        <v>779</v>
      </c>
      <c r="B50" s="43" t="str">
        <f>VLOOKUP(A50,MATERIALES!A6:D372,3,FALSE)</f>
        <v>Alambre de púa calibre 12 (350 m)</v>
      </c>
      <c r="C50" s="425"/>
      <c r="D50" s="425"/>
      <c r="E50" s="425"/>
      <c r="F50" s="425"/>
      <c r="G50" s="425"/>
      <c r="H50" s="425"/>
      <c r="I50" s="425"/>
      <c r="J50" s="312" t="str">
        <f>VLOOKUP(A50,MATERIALES!A6:D641,2,FALSE)</f>
        <v>m</v>
      </c>
      <c r="K50" s="397">
        <v>3</v>
      </c>
      <c r="L50" s="421"/>
      <c r="M50" s="402">
        <f>VLOOKUP(A50,MATERIALES!A6:D397,4,FALSE)</f>
        <v>583.09165801155029</v>
      </c>
      <c r="N50" s="272">
        <f>K50*M50</f>
        <v>1749.2749740346508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7795.2869986038559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834.53993333333324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8713.2809252705229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1742.6561850541048</v>
      </c>
      <c r="M84" s="862"/>
      <c r="N84" s="51"/>
    </row>
    <row r="85" spans="1:14">
      <c r="B85" s="89" t="s">
        <v>973</v>
      </c>
      <c r="C85" s="90"/>
      <c r="D85" s="90"/>
      <c r="E85" s="90"/>
      <c r="F85" s="90"/>
      <c r="G85" s="90"/>
      <c r="H85" s="90"/>
      <c r="I85" s="87"/>
      <c r="J85" s="88"/>
      <c r="K85" s="304">
        <v>0.05</v>
      </c>
      <c r="L85" s="861">
        <f>N79*K85</f>
        <v>435.66404626352619</v>
      </c>
      <c r="M85" s="862"/>
      <c r="N85" s="51"/>
    </row>
    <row r="86" spans="1:14" ht="15.75" thickBot="1">
      <c r="B86" s="91" t="s">
        <v>974</v>
      </c>
      <c r="C86" s="92"/>
      <c r="D86" s="92"/>
      <c r="E86" s="92"/>
      <c r="F86" s="92"/>
      <c r="G86" s="92"/>
      <c r="H86" s="92"/>
      <c r="I86" s="93"/>
      <c r="J86" s="94"/>
      <c r="K86" s="305">
        <v>0.05</v>
      </c>
      <c r="L86" s="863">
        <f>N79*K86</f>
        <v>435.66404626352619</v>
      </c>
      <c r="M86" s="864"/>
      <c r="N86" s="51"/>
    </row>
    <row r="87" spans="1:14" ht="15.75" thickBot="1">
      <c r="B87" s="827" t="s">
        <v>953</v>
      </c>
      <c r="C87" s="828"/>
      <c r="D87" s="828"/>
      <c r="E87" s="828"/>
      <c r="F87" s="828"/>
      <c r="G87" s="828"/>
      <c r="H87" s="828"/>
      <c r="I87" s="828"/>
      <c r="J87" s="828"/>
      <c r="K87" s="828"/>
      <c r="L87" s="828"/>
      <c r="M87" s="829"/>
      <c r="N87" s="52">
        <f>L84+L85+L86</f>
        <v>2613.9842775811567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11327.265202851679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83.453993333333329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VLOOKUP(A48,MATERIALES!A4:D639,2,FALSE)</f>
        <v>u</v>
      </c>
      <c r="K48" s="282">
        <v>0.4</v>
      </c>
      <c r="L48" s="267"/>
      <c r="M48" s="402">
        <f>VLOOKUP(A48,MATERIALES!A5:D395,4,FALSE)</f>
        <v>24787.001168624567</v>
      </c>
      <c r="N48" s="272">
        <f>K48*M48</f>
        <v>9914.8004674498279</v>
      </c>
    </row>
    <row r="49" spans="1:14">
      <c r="A49" s="166" t="s">
        <v>779</v>
      </c>
      <c r="B49" s="43" t="str">
        <f>VLOOKUP(A49,MATERIALES!A6:D372,3,FALSE)</f>
        <v>Alambre de púa calibre 12 (350 m)</v>
      </c>
      <c r="C49" s="425"/>
      <c r="D49" s="425"/>
      <c r="E49" s="425"/>
      <c r="F49" s="425"/>
      <c r="G49" s="425"/>
      <c r="H49" s="425"/>
      <c r="I49" s="425"/>
      <c r="J49" s="312" t="str">
        <f>VLOOKUP(A49,MATERIALES!A5:D640,2,FALSE)</f>
        <v>m</v>
      </c>
      <c r="K49" s="397">
        <v>3</v>
      </c>
      <c r="L49" s="421"/>
      <c r="M49" s="402">
        <f>VLOOKUP(A49,MATERIALES!A6:D396,4,FALSE)</f>
        <v>583.09165801155029</v>
      </c>
      <c r="N49" s="272">
        <f>K49*M49</f>
        <v>1749.2749740346508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11664.075441484478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834.53993333333324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12582.069368151144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2516.4138736302289</v>
      </c>
      <c r="M84" s="862"/>
      <c r="N84" s="51"/>
    </row>
    <row r="85" spans="1:14">
      <c r="B85" s="89" t="s">
        <v>973</v>
      </c>
      <c r="C85" s="90"/>
      <c r="D85" s="90"/>
      <c r="E85" s="90"/>
      <c r="F85" s="90"/>
      <c r="G85" s="90"/>
      <c r="H85" s="90"/>
      <c r="I85" s="87"/>
      <c r="J85" s="88"/>
      <c r="K85" s="304">
        <v>0.05</v>
      </c>
      <c r="L85" s="861">
        <f>N79*K85</f>
        <v>629.10346840755722</v>
      </c>
      <c r="M85" s="862"/>
      <c r="N85" s="51"/>
    </row>
    <row r="86" spans="1:14" ht="15.75" thickBot="1">
      <c r="B86" s="91" t="s">
        <v>974</v>
      </c>
      <c r="C86" s="92"/>
      <c r="D86" s="92"/>
      <c r="E86" s="92"/>
      <c r="F86" s="92"/>
      <c r="G86" s="92"/>
      <c r="H86" s="92"/>
      <c r="I86" s="93"/>
      <c r="J86" s="94"/>
      <c r="K86" s="305">
        <v>0.05</v>
      </c>
      <c r="L86" s="863">
        <f>N79*K86</f>
        <v>629.10346840755722</v>
      </c>
      <c r="M86" s="864"/>
      <c r="N86" s="51"/>
    </row>
    <row r="87" spans="1:14" ht="15.75" thickBot="1">
      <c r="B87" s="827" t="s">
        <v>953</v>
      </c>
      <c r="C87" s="828"/>
      <c r="D87" s="828"/>
      <c r="E87" s="828"/>
      <c r="F87" s="828"/>
      <c r="G87" s="828"/>
      <c r="H87" s="828"/>
      <c r="I87" s="828"/>
      <c r="J87" s="828"/>
      <c r="K87" s="828"/>
      <c r="L87" s="828"/>
      <c r="M87" s="829"/>
      <c r="N87" s="52">
        <f>L84+L85+L86</f>
        <v>3774.6208104453431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16356.690178596487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309.15631148587727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VLOOKUP(A48,MATERIALES!A5:D372,3,FALSE)</f>
        <v>Grapas</v>
      </c>
      <c r="C48" s="281"/>
      <c r="D48" s="281"/>
      <c r="E48" s="281"/>
      <c r="F48" s="281"/>
      <c r="G48" s="281"/>
      <c r="H48" s="281"/>
      <c r="I48" s="281"/>
      <c r="J48" s="311" t="str">
        <f>VLOOKUP(A48,MATERIALES!A4:D639,2,FALSE)</f>
        <v>kg</v>
      </c>
      <c r="K48" s="282">
        <v>0.08</v>
      </c>
      <c r="L48" s="267"/>
      <c r="M48" s="402">
        <f>VLOOKUP(A48,MATERIALES!A5:D395,4,FALSE)</f>
        <v>6846.7097399998793</v>
      </c>
      <c r="N48" s="272">
        <f>K48*M48</f>
        <v>547.73677919999034</v>
      </c>
    </row>
    <row r="49" spans="1:14">
      <c r="A49" s="166" t="s">
        <v>613</v>
      </c>
      <c r="B49" s="43" t="str">
        <f>VLOOKUP(A49,MATERIALES!A6:D372,3,FALSE)</f>
        <v xml:space="preserve">Poste de madera para cercas </v>
      </c>
      <c r="C49" s="425"/>
      <c r="D49" s="425"/>
      <c r="E49" s="425"/>
      <c r="F49" s="425"/>
      <c r="G49" s="425"/>
      <c r="H49" s="425"/>
      <c r="I49" s="425"/>
      <c r="J49" s="312" t="str">
        <f>VLOOKUP(A49,MATERIALES!A5:D640,2,FALSE)</f>
        <v>u</v>
      </c>
      <c r="K49" s="397">
        <v>0.4</v>
      </c>
      <c r="L49" s="421"/>
      <c r="M49" s="402">
        <f>VLOOKUP(A49,MATERIALES!A6:D396,4,FALSE)</f>
        <v>14430.359087423025</v>
      </c>
      <c r="N49" s="272">
        <f>K49*M49</f>
        <v>5772.1436349692103</v>
      </c>
    </row>
    <row r="50" spans="1:14">
      <c r="A50" s="166" t="s">
        <v>779</v>
      </c>
      <c r="B50" s="43" t="str">
        <f>VLOOKUP(A50,MATERIALES!A6:D372,3,FALSE)</f>
        <v>Alambre de púa calibre 12 (350 m)</v>
      </c>
      <c r="C50" s="425"/>
      <c r="D50" s="425"/>
      <c r="E50" s="425"/>
      <c r="F50" s="425"/>
      <c r="G50" s="425"/>
      <c r="H50" s="425"/>
      <c r="I50" s="425"/>
      <c r="J50" s="312" t="str">
        <f>VLOOKUP(A50,MATERIALES!A6:D641,2,FALSE)</f>
        <v>m</v>
      </c>
      <c r="K50" s="397">
        <v>3</v>
      </c>
      <c r="L50" s="421"/>
      <c r="M50" s="402">
        <f>VLOOKUP(A50,MATERIALES!A6:D397,4,FALSE)</f>
        <v>583.09165801155029</v>
      </c>
      <c r="N50" s="272">
        <f>K50*M50</f>
        <v>1749.2749740346508</v>
      </c>
    </row>
    <row r="51" spans="1:14">
      <c r="A51" s="166" t="s">
        <v>920</v>
      </c>
      <c r="B51" s="43" t="str">
        <f>VLOOKUP(A51,MATERIALES!A6:D372,3,FALSE)</f>
        <v>Malla eslabonada, calibre 10, 6 ojos</v>
      </c>
      <c r="C51" s="425"/>
      <c r="D51" s="425"/>
      <c r="E51" s="425"/>
      <c r="F51" s="425"/>
      <c r="G51" s="425"/>
      <c r="H51" s="425"/>
      <c r="I51" s="425"/>
      <c r="J51" s="312" t="str">
        <f>VLOOKUP(A51,MATERIALES!A6:D642,2,FALSE)</f>
        <v>m2</v>
      </c>
      <c r="K51" s="397">
        <v>1.5</v>
      </c>
      <c r="L51" s="421"/>
      <c r="M51" s="402">
        <f>VLOOKUP(A51,MATERIALES!A6:D398,4,FALSE)</f>
        <v>15583.190520953482</v>
      </c>
      <c r="N51" s="272">
        <f>K51*M51</f>
        <v>23374.785781430222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31443.941169634076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3091.5631148587727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34844.660595978727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6968.9321191957461</v>
      </c>
      <c r="M84" s="862"/>
      <c r="N84" s="51"/>
    </row>
    <row r="85" spans="1:14">
      <c r="B85" s="89" t="s">
        <v>973</v>
      </c>
      <c r="C85" s="90"/>
      <c r="D85" s="90"/>
      <c r="E85" s="90"/>
      <c r="F85" s="90"/>
      <c r="G85" s="90"/>
      <c r="H85" s="90"/>
      <c r="I85" s="87"/>
      <c r="J85" s="88"/>
      <c r="K85" s="304">
        <v>0.05</v>
      </c>
      <c r="L85" s="861">
        <f>N79*K85</f>
        <v>1742.2330297989365</v>
      </c>
      <c r="M85" s="862"/>
      <c r="N85" s="51"/>
    </row>
    <row r="86" spans="1:14" ht="15.75" thickBot="1">
      <c r="B86" s="91" t="s">
        <v>974</v>
      </c>
      <c r="C86" s="92"/>
      <c r="D86" s="92"/>
      <c r="E86" s="92"/>
      <c r="F86" s="92"/>
      <c r="G86" s="92"/>
      <c r="H86" s="92"/>
      <c r="I86" s="93"/>
      <c r="J86" s="94"/>
      <c r="K86" s="305">
        <v>0.05</v>
      </c>
      <c r="L86" s="863">
        <f>N79*K86</f>
        <v>1742.2330297989365</v>
      </c>
      <c r="M86" s="864"/>
      <c r="N86" s="51"/>
    </row>
    <row r="87" spans="1:14" ht="15.75" thickBot="1">
      <c r="B87" s="827" t="s">
        <v>953</v>
      </c>
      <c r="C87" s="828"/>
      <c r="D87" s="828"/>
      <c r="E87" s="828"/>
      <c r="F87" s="828"/>
      <c r="G87" s="828"/>
      <c r="H87" s="828"/>
      <c r="I87" s="828"/>
      <c r="J87" s="828"/>
      <c r="K87" s="828"/>
      <c r="L87" s="828"/>
      <c r="M87" s="829"/>
      <c r="N87" s="52">
        <f>L84+L85+L86</f>
        <v>10453.398178793617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45298.058774772348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309.15631148587727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VLOOKUP(A48,MATERIALES!A4:D639,2,FALSE)</f>
        <v>u</v>
      </c>
      <c r="K48" s="282">
        <v>0.4</v>
      </c>
      <c r="L48" s="267"/>
      <c r="M48" s="402">
        <f>VLOOKUP(A48,MATERIALES!A5:D395,4,FALSE)</f>
        <v>24787.001168624567</v>
      </c>
      <c r="N48" s="272">
        <f>K48*M48</f>
        <v>9914.8004674498279</v>
      </c>
    </row>
    <row r="49" spans="1:14">
      <c r="A49" s="166" t="s">
        <v>779</v>
      </c>
      <c r="B49" s="43" t="str">
        <f>VLOOKUP(A49,MATERIALES!A6:D372,3,FALSE)</f>
        <v>Alambre de púa calibre 12 (350 m)</v>
      </c>
      <c r="C49" s="425"/>
      <c r="D49" s="425"/>
      <c r="E49" s="425"/>
      <c r="F49" s="425"/>
      <c r="G49" s="425"/>
      <c r="H49" s="425"/>
      <c r="I49" s="425"/>
      <c r="J49" s="312" t="str">
        <f>VLOOKUP(A49,MATERIALES!A5:D640,2,FALSE)</f>
        <v>m</v>
      </c>
      <c r="K49" s="397">
        <v>3</v>
      </c>
      <c r="L49" s="421"/>
      <c r="M49" s="402">
        <f>VLOOKUP(A49,MATERIALES!A6:D396,4,FALSE)</f>
        <v>583.09165801155029</v>
      </c>
      <c r="N49" s="272">
        <f>K49*M49</f>
        <v>1749.2749740346508</v>
      </c>
    </row>
    <row r="50" spans="1:14">
      <c r="A50" s="166" t="s">
        <v>920</v>
      </c>
      <c r="B50" s="43" t="str">
        <f>VLOOKUP(A50,MATERIALES!A6:D372,3,FALSE)</f>
        <v>Malla eslabonada, calibre 10, 6 ojos</v>
      </c>
      <c r="C50" s="425"/>
      <c r="D50" s="425"/>
      <c r="E50" s="425"/>
      <c r="F50" s="425"/>
      <c r="G50" s="425"/>
      <c r="H50" s="425"/>
      <c r="I50" s="425"/>
      <c r="J50" s="312" t="str">
        <f>VLOOKUP(A50,MATERIALES!A6:D641,2,FALSE)</f>
        <v>m2</v>
      </c>
      <c r="K50" s="397">
        <v>1.5</v>
      </c>
      <c r="L50" s="421"/>
      <c r="M50" s="402">
        <f>VLOOKUP(A50,MATERIALES!A6:D397,4,FALSE)</f>
        <v>15583.190520953482</v>
      </c>
      <c r="N50" s="272">
        <f>K50*M50</f>
        <v>23374.785781430222</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35038.861222914697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3091.5631148587727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38439.580649259347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7687.9161298518702</v>
      </c>
      <c r="M84" s="862"/>
      <c r="N84" s="51"/>
    </row>
    <row r="85" spans="1:14">
      <c r="B85" s="89" t="s">
        <v>973</v>
      </c>
      <c r="C85" s="90"/>
      <c r="D85" s="90"/>
      <c r="E85" s="90"/>
      <c r="F85" s="90"/>
      <c r="G85" s="90"/>
      <c r="H85" s="90"/>
      <c r="I85" s="87"/>
      <c r="J85" s="88"/>
      <c r="K85" s="304">
        <v>0.05</v>
      </c>
      <c r="L85" s="861">
        <f>N79*K85</f>
        <v>1921.9790324629676</v>
      </c>
      <c r="M85" s="862"/>
      <c r="N85" s="51"/>
    </row>
    <row r="86" spans="1:14" ht="15.75" thickBot="1">
      <c r="B86" s="91" t="s">
        <v>974</v>
      </c>
      <c r="C86" s="92"/>
      <c r="D86" s="92"/>
      <c r="E86" s="92"/>
      <c r="F86" s="92"/>
      <c r="G86" s="92"/>
      <c r="H86" s="92"/>
      <c r="I86" s="93"/>
      <c r="J86" s="94"/>
      <c r="K86" s="305">
        <v>0.05</v>
      </c>
      <c r="L86" s="863">
        <f>N79*K86</f>
        <v>1921.9790324629676</v>
      </c>
      <c r="M86" s="864"/>
      <c r="N86" s="51"/>
    </row>
    <row r="87" spans="1:14" ht="15.75" thickBot="1">
      <c r="B87" s="827" t="s">
        <v>953</v>
      </c>
      <c r="C87" s="828"/>
      <c r="D87" s="828"/>
      <c r="E87" s="828"/>
      <c r="F87" s="828"/>
      <c r="G87" s="828"/>
      <c r="H87" s="828"/>
      <c r="I87" s="828"/>
      <c r="J87" s="828"/>
      <c r="K87" s="828"/>
      <c r="L87" s="828"/>
      <c r="M87" s="829"/>
      <c r="N87" s="52">
        <f>L84+L85+L86</f>
        <v>11531.874194777807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49971.454844037158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241</v>
      </c>
      <c r="B36" s="840" t="str">
        <f>VLOOKUP(A36,EQUIPOS!A6:D154,3,FALSE)</f>
        <v>Grúa (capacidad 15 ton)</v>
      </c>
      <c r="C36" s="841"/>
      <c r="D36" s="841"/>
      <c r="E36" s="841"/>
      <c r="F36" s="841"/>
      <c r="G36" s="841"/>
      <c r="H36" s="842"/>
      <c r="I36" s="267"/>
      <c r="J36" s="268"/>
      <c r="K36" s="269">
        <f>VLOOKUP(A36,EQUIPOS!A6:D163,4,FALSE)</f>
        <v>147183.77388522917</v>
      </c>
      <c r="L36" s="270"/>
      <c r="M36" s="336">
        <v>0.75</v>
      </c>
      <c r="N36" s="272">
        <f>K36/M36</f>
        <v>196245.03184697221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9815.2576204802663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206060.28946745247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VLOOKUP(A48,MATERIALES!A4:D639,2,FALSE)</f>
        <v>kg</v>
      </c>
      <c r="K48" s="282">
        <v>1</v>
      </c>
      <c r="L48" s="267"/>
      <c r="M48" s="402">
        <f>VLOOKUP(A48,MATERIALES!A5:D395,4,FALSE)</f>
        <v>14385.592966475537</v>
      </c>
      <c r="N48" s="272">
        <f>K48*M48</f>
        <v>14385.592966475537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14385.592966475537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49076.288102401333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269522.17053632933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53904.434107265872</v>
      </c>
      <c r="M84" s="862"/>
      <c r="N84" s="51"/>
    </row>
    <row r="85" spans="1:14">
      <c r="B85" s="89" t="s">
        <v>973</v>
      </c>
      <c r="C85" s="90"/>
      <c r="D85" s="90"/>
      <c r="E85" s="90"/>
      <c r="F85" s="90"/>
      <c r="G85" s="90"/>
      <c r="H85" s="90"/>
      <c r="I85" s="87"/>
      <c r="J85" s="88"/>
      <c r="K85" s="304">
        <v>0.05</v>
      </c>
      <c r="L85" s="861">
        <f>N79*K85</f>
        <v>13476.108526816468</v>
      </c>
      <c r="M85" s="862"/>
      <c r="N85" s="51"/>
    </row>
    <row r="86" spans="1:14" ht="15.75" thickBot="1">
      <c r="B86" s="91" t="s">
        <v>974</v>
      </c>
      <c r="C86" s="92"/>
      <c r="D86" s="92"/>
      <c r="E86" s="92"/>
      <c r="F86" s="92"/>
      <c r="G86" s="92"/>
      <c r="H86" s="92"/>
      <c r="I86" s="93"/>
      <c r="J86" s="94"/>
      <c r="K86" s="305">
        <v>0.05</v>
      </c>
      <c r="L86" s="863">
        <f>N79*K86</f>
        <v>13476.108526816468</v>
      </c>
      <c r="M86" s="864"/>
      <c r="N86" s="51"/>
    </row>
    <row r="87" spans="1:14" ht="15.75" thickBot="1">
      <c r="B87" s="827" t="s">
        <v>953</v>
      </c>
      <c r="C87" s="828"/>
      <c r="D87" s="828"/>
      <c r="E87" s="828"/>
      <c r="F87" s="828"/>
      <c r="G87" s="828"/>
      <c r="H87" s="828"/>
      <c r="I87" s="828"/>
      <c r="J87" s="828"/>
      <c r="K87" s="828"/>
      <c r="L87" s="828"/>
      <c r="M87" s="829"/>
      <c r="N87" s="52">
        <f>L84+L85+L86</f>
        <v>80856.651160898822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350378.82169722812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7361.4432153601992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VLOOKUP(A48,MATERIALES!A4:D639,2,FALSE)</f>
        <v>kg</v>
      </c>
      <c r="K48" s="282">
        <v>1</v>
      </c>
      <c r="L48" s="267"/>
      <c r="M48" s="402">
        <f>VLOOKUP(A48,MATERIALES!A5:D395,4,FALSE)</f>
        <v>14385.592966475537</v>
      </c>
      <c r="N48" s="272">
        <f>K48*M48</f>
        <v>14385.592966475537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14385.592966475537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36807.216076800993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58554.252258636727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11710.850451727347</v>
      </c>
      <c r="M84" s="862"/>
      <c r="N84" s="51"/>
    </row>
    <row r="85" spans="1:14">
      <c r="B85" s="89" t="s">
        <v>973</v>
      </c>
      <c r="C85" s="90"/>
      <c r="D85" s="90"/>
      <c r="E85" s="90"/>
      <c r="F85" s="90"/>
      <c r="G85" s="90"/>
      <c r="H85" s="90"/>
      <c r="I85" s="87"/>
      <c r="J85" s="88"/>
      <c r="K85" s="304">
        <v>0.05</v>
      </c>
      <c r="L85" s="861">
        <f>N79*K85</f>
        <v>2927.7126129318367</v>
      </c>
      <c r="M85" s="862"/>
      <c r="N85" s="51"/>
    </row>
    <row r="86" spans="1:14" ht="15.75" thickBot="1">
      <c r="B86" s="91" t="s">
        <v>974</v>
      </c>
      <c r="C86" s="92"/>
      <c r="D86" s="92"/>
      <c r="E86" s="92"/>
      <c r="F86" s="92"/>
      <c r="G86" s="92"/>
      <c r="H86" s="92"/>
      <c r="I86" s="93"/>
      <c r="J86" s="94"/>
      <c r="K86" s="305">
        <v>0.05</v>
      </c>
      <c r="L86" s="863">
        <f>N79*K86</f>
        <v>2927.7126129318367</v>
      </c>
      <c r="M86" s="864"/>
      <c r="N86" s="51"/>
    </row>
    <row r="87" spans="1:14" ht="15.75" thickBot="1">
      <c r="B87" s="827" t="s">
        <v>953</v>
      </c>
      <c r="C87" s="828"/>
      <c r="D87" s="828"/>
      <c r="E87" s="828"/>
      <c r="F87" s="828"/>
      <c r="G87" s="828"/>
      <c r="H87" s="828"/>
      <c r="I87" s="828"/>
      <c r="J87" s="828"/>
      <c r="K87" s="828"/>
      <c r="L87" s="828"/>
      <c r="M87" s="829"/>
      <c r="N87" s="52">
        <f>L84+L85+L86</f>
        <v>17566.27567759102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76120.527936227751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2898.3404201801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VLOOKUP(A48,MATERIALES!A4:D639,2,FALSE)</f>
        <v>kg</v>
      </c>
      <c r="K48" s="282">
        <v>1</v>
      </c>
      <c r="L48" s="267"/>
      <c r="M48" s="402">
        <f>VLOOKUP(A48,MATERIALES!A5:D395,4,FALSE)</f>
        <v>14385.592966475537</v>
      </c>
      <c r="N48" s="272">
        <f>K48*M48</f>
        <v>14385.592966475537</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14385.592966475537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19322.269467867332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36606.20285452297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7321.2405709045943</v>
      </c>
      <c r="M84" s="862"/>
      <c r="N84" s="51"/>
    </row>
    <row r="85" spans="1:14">
      <c r="B85" s="89" t="s">
        <v>973</v>
      </c>
      <c r="C85" s="90"/>
      <c r="D85" s="90"/>
      <c r="E85" s="90"/>
      <c r="F85" s="90"/>
      <c r="G85" s="90"/>
      <c r="H85" s="90"/>
      <c r="I85" s="87"/>
      <c r="J85" s="88"/>
      <c r="K85" s="304">
        <v>0.05</v>
      </c>
      <c r="L85" s="861">
        <f>N79*K85</f>
        <v>1830.3101427261486</v>
      </c>
      <c r="M85" s="862"/>
      <c r="N85" s="51"/>
    </row>
    <row r="86" spans="1:14" ht="15.75" thickBot="1">
      <c r="B86" s="91" t="s">
        <v>974</v>
      </c>
      <c r="C86" s="92"/>
      <c r="D86" s="92"/>
      <c r="E86" s="92"/>
      <c r="F86" s="92"/>
      <c r="G86" s="92"/>
      <c r="H86" s="92"/>
      <c r="I86" s="93"/>
      <c r="J86" s="94"/>
      <c r="K86" s="305">
        <v>0.05</v>
      </c>
      <c r="L86" s="863">
        <f>N79*K86</f>
        <v>1830.3101427261486</v>
      </c>
      <c r="M86" s="864"/>
      <c r="N86" s="51"/>
    </row>
    <row r="87" spans="1:14" ht="15.75" thickBot="1">
      <c r="B87" s="827" t="s">
        <v>953</v>
      </c>
      <c r="C87" s="828"/>
      <c r="D87" s="828"/>
      <c r="E87" s="828"/>
      <c r="F87" s="828"/>
      <c r="G87" s="828"/>
      <c r="H87" s="828"/>
      <c r="I87" s="828"/>
      <c r="J87" s="828"/>
      <c r="K87" s="828"/>
      <c r="L87" s="828"/>
      <c r="M87" s="829"/>
      <c r="N87" s="52">
        <f>L84+L85+L86</f>
        <v>10981.860856356891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47588.063710879862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2173.7553151350749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412</v>
      </c>
      <c r="B48" s="43" t="str">
        <f>VLOOKUP(A48,MATERIALES!A5:D372,3,FALSE)</f>
        <v>Cicatrizante (para remoción de especies vegetales)</v>
      </c>
      <c r="C48" s="281"/>
      <c r="D48" s="281"/>
      <c r="E48" s="281"/>
      <c r="F48" s="281"/>
      <c r="G48" s="281"/>
      <c r="H48" s="281"/>
      <c r="I48" s="281"/>
      <c r="J48" s="311" t="str">
        <f>VLOOKUP(A48,MATERIALES!A4:D639,2,FALSE)</f>
        <v>kg</v>
      </c>
      <c r="K48" s="282">
        <v>1</v>
      </c>
      <c r="L48" s="267"/>
      <c r="M48" s="402">
        <f>VLOOKUP(A48,MATERIALES!A5:D395,4,FALSE)</f>
        <v>14385.592966475537</v>
      </c>
      <c r="N48" s="272">
        <f>K48*M48</f>
        <v>14385.592966475537</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14385.592966475537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14491.702100900498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31051.050382511108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6210.2100765022224</v>
      </c>
      <c r="M84" s="862"/>
      <c r="N84" s="51"/>
    </row>
    <row r="85" spans="1:14">
      <c r="B85" s="89" t="s">
        <v>973</v>
      </c>
      <c r="C85" s="90"/>
      <c r="D85" s="90"/>
      <c r="E85" s="90"/>
      <c r="F85" s="90"/>
      <c r="G85" s="90"/>
      <c r="H85" s="90"/>
      <c r="I85" s="87"/>
      <c r="J85" s="88"/>
      <c r="K85" s="304">
        <v>0.05</v>
      </c>
      <c r="L85" s="861">
        <f>N79*K85</f>
        <v>1552.5525191255556</v>
      </c>
      <c r="M85" s="862"/>
      <c r="N85" s="51"/>
    </row>
    <row r="86" spans="1:14" ht="15.75" thickBot="1">
      <c r="B86" s="91" t="s">
        <v>974</v>
      </c>
      <c r="C86" s="92"/>
      <c r="D86" s="92"/>
      <c r="E86" s="92"/>
      <c r="F86" s="92"/>
      <c r="G86" s="92"/>
      <c r="H86" s="92"/>
      <c r="I86" s="93"/>
      <c r="J86" s="94"/>
      <c r="K86" s="305">
        <v>0.05</v>
      </c>
      <c r="L86" s="863">
        <f>N79*K86</f>
        <v>1552.5525191255556</v>
      </c>
      <c r="M86" s="864"/>
      <c r="N86" s="51"/>
    </row>
    <row r="87" spans="1:14" ht="15.75" thickBot="1">
      <c r="B87" s="827" t="s">
        <v>953</v>
      </c>
      <c r="C87" s="828"/>
      <c r="D87" s="828"/>
      <c r="E87" s="828"/>
      <c r="F87" s="828"/>
      <c r="G87" s="828"/>
      <c r="H87" s="828"/>
      <c r="I87" s="828"/>
      <c r="J87" s="828"/>
      <c r="K87" s="828"/>
      <c r="L87" s="828"/>
      <c r="M87" s="829"/>
      <c r="N87" s="52">
        <f>L84+L85+L86</f>
        <v>9315.3151147533335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40366.365497264444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12372.173471193613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2.1</v>
      </c>
      <c r="L48" s="267"/>
      <c r="M48" s="402">
        <f>VLOOKUP(A48,MATERIALES!A5:D395,4,FALSE)</f>
        <v>54427.769000980603</v>
      </c>
      <c r="N48" s="272">
        <f>K48*M48</f>
        <v>114298.31490205927</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14385.592966475537</v>
      </c>
      <c r="N49" s="272">
        <f>K49*M49</f>
        <v>14385.592966475537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128683.90786853481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82481.156474624091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223537.2378143525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44707.447562870504</v>
      </c>
      <c r="M84" s="862"/>
      <c r="N84" s="51"/>
    </row>
    <row r="85" spans="1:14">
      <c r="B85" s="89" t="s">
        <v>973</v>
      </c>
      <c r="C85" s="90"/>
      <c r="D85" s="90"/>
      <c r="E85" s="90"/>
      <c r="F85" s="90"/>
      <c r="G85" s="90"/>
      <c r="H85" s="90"/>
      <c r="I85" s="87"/>
      <c r="J85" s="88"/>
      <c r="K85" s="304">
        <v>0.05</v>
      </c>
      <c r="L85" s="861">
        <f>N79*K85</f>
        <v>11176.861890717626</v>
      </c>
      <c r="M85" s="862"/>
      <c r="N85" s="51"/>
    </row>
    <row r="86" spans="1:14" ht="15.75" thickBot="1">
      <c r="B86" s="91" t="s">
        <v>974</v>
      </c>
      <c r="C86" s="92"/>
      <c r="D86" s="92"/>
      <c r="E86" s="92"/>
      <c r="F86" s="92"/>
      <c r="G86" s="92"/>
      <c r="H86" s="92"/>
      <c r="I86" s="93"/>
      <c r="J86" s="94"/>
      <c r="K86" s="305">
        <v>0.05</v>
      </c>
      <c r="L86" s="863">
        <f>N79*K86</f>
        <v>11176.861890717626</v>
      </c>
      <c r="M86" s="864"/>
      <c r="N86" s="51"/>
    </row>
    <row r="87" spans="1:14" ht="15.75" thickBot="1">
      <c r="B87" s="827" t="s">
        <v>953</v>
      </c>
      <c r="C87" s="828"/>
      <c r="D87" s="828"/>
      <c r="E87" s="828"/>
      <c r="F87" s="828"/>
      <c r="G87" s="828"/>
      <c r="H87" s="828"/>
      <c r="I87" s="828"/>
      <c r="J87" s="828"/>
      <c r="K87" s="828"/>
      <c r="L87" s="828"/>
      <c r="M87" s="829"/>
      <c r="N87" s="52">
        <f>L84+L85+L86</f>
        <v>67061.171344305752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290598.40915865824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12372.173471193613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2</v>
      </c>
      <c r="L48" s="267"/>
      <c r="M48" s="402">
        <f>VLOOKUP(A48,MATERIALES!A5:D395,4,FALSE)</f>
        <v>54427.769000980603</v>
      </c>
      <c r="N48" s="272">
        <f>K48*M48</f>
        <v>108855.53800196121</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14385.592966475537</v>
      </c>
      <c r="N49" s="272">
        <f>K49*M49</f>
        <v>14385.592966475537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123241.13096843674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82481.156474624091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218094.46091425445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43618.89218285089</v>
      </c>
      <c r="M84" s="862"/>
      <c r="N84" s="51"/>
    </row>
    <row r="85" spans="1:14">
      <c r="B85" s="89" t="s">
        <v>973</v>
      </c>
      <c r="C85" s="90"/>
      <c r="D85" s="90"/>
      <c r="E85" s="90"/>
      <c r="F85" s="90"/>
      <c r="G85" s="90"/>
      <c r="H85" s="90"/>
      <c r="I85" s="87"/>
      <c r="J85" s="88"/>
      <c r="K85" s="304">
        <v>0.05</v>
      </c>
      <c r="L85" s="861">
        <f>N79*K85</f>
        <v>10904.723045712723</v>
      </c>
      <c r="M85" s="862"/>
      <c r="N85" s="51"/>
    </row>
    <row r="86" spans="1:14" ht="15.75" thickBot="1">
      <c r="B86" s="91" t="s">
        <v>974</v>
      </c>
      <c r="C86" s="92"/>
      <c r="D86" s="92"/>
      <c r="E86" s="92"/>
      <c r="F86" s="92"/>
      <c r="G86" s="92"/>
      <c r="H86" s="92"/>
      <c r="I86" s="93"/>
      <c r="J86" s="94"/>
      <c r="K86" s="305">
        <v>0.05</v>
      </c>
      <c r="L86" s="863">
        <f>N79*K86</f>
        <v>10904.723045712723</v>
      </c>
      <c r="M86" s="864"/>
      <c r="N86" s="51"/>
    </row>
    <row r="87" spans="1:14" ht="15.75" thickBot="1">
      <c r="B87" s="827" t="s">
        <v>953</v>
      </c>
      <c r="C87" s="828"/>
      <c r="D87" s="828"/>
      <c r="E87" s="828"/>
      <c r="F87" s="828"/>
      <c r="G87" s="828"/>
      <c r="H87" s="828"/>
      <c r="I87" s="828"/>
      <c r="J87" s="828"/>
      <c r="K87" s="828"/>
      <c r="L87" s="828"/>
      <c r="M87" s="829"/>
      <c r="N87" s="52">
        <f>L84+L85+L86</f>
        <v>65428.338274276335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283522.79918853077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5165.9250634106666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1.31</v>
      </c>
      <c r="L48" s="267"/>
      <c r="M48" s="402">
        <f>VLOOKUP(A48,MATERIALES!A5:D395,4,FALSE)</f>
        <v>54427.769000980603</v>
      </c>
      <c r="N48" s="272">
        <f>K48*M48</f>
        <v>71300.377391284594</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14385.592966475537</v>
      </c>
      <c r="N49" s="272">
        <f>K49*M49</f>
        <v>14385.592966475537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85685.970357760132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51659.250634106662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142511.14605527747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28502.229211055495</v>
      </c>
      <c r="M84" s="862"/>
      <c r="N84" s="51"/>
    </row>
    <row r="85" spans="1:14">
      <c r="B85" s="89" t="s">
        <v>973</v>
      </c>
      <c r="C85" s="90"/>
      <c r="D85" s="90"/>
      <c r="E85" s="90"/>
      <c r="F85" s="90"/>
      <c r="G85" s="90"/>
      <c r="H85" s="90"/>
      <c r="I85" s="87"/>
      <c r="J85" s="88"/>
      <c r="K85" s="304">
        <v>0.05</v>
      </c>
      <c r="L85" s="861">
        <f>N79*K85</f>
        <v>7125.5573027638738</v>
      </c>
      <c r="M85" s="862"/>
      <c r="N85" s="51"/>
    </row>
    <row r="86" spans="1:14" ht="15.75" thickBot="1">
      <c r="B86" s="91" t="s">
        <v>974</v>
      </c>
      <c r="C86" s="92"/>
      <c r="D86" s="92"/>
      <c r="E86" s="92"/>
      <c r="F86" s="92"/>
      <c r="G86" s="92"/>
      <c r="H86" s="92"/>
      <c r="I86" s="93"/>
      <c r="J86" s="94"/>
      <c r="K86" s="305">
        <v>0.05</v>
      </c>
      <c r="L86" s="863">
        <f>N79*K86</f>
        <v>7125.5573027638738</v>
      </c>
      <c r="M86" s="864"/>
      <c r="N86" s="51"/>
    </row>
    <row r="87" spans="1:14" ht="15.75" thickBot="1">
      <c r="B87" s="827" t="s">
        <v>953</v>
      </c>
      <c r="C87" s="828"/>
      <c r="D87" s="828"/>
      <c r="E87" s="828"/>
      <c r="F87" s="828"/>
      <c r="G87" s="828"/>
      <c r="H87" s="828"/>
      <c r="I87" s="828"/>
      <c r="J87" s="828"/>
      <c r="K87" s="828"/>
      <c r="L87" s="828"/>
      <c r="M87" s="829"/>
      <c r="N87" s="52">
        <f>L84+L85+L86</f>
        <v>42753.343816583241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185264.48987186071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4330.2607149177647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1.1000000000000001</v>
      </c>
      <c r="L48" s="267"/>
      <c r="M48" s="402">
        <f>VLOOKUP(A48,MATERIALES!A5:D395,4,FALSE)</f>
        <v>54427.769000980603</v>
      </c>
      <c r="N48" s="272">
        <f>K48*M48</f>
        <v>59870.545901078665</v>
      </c>
    </row>
    <row r="49" spans="1:14">
      <c r="A49" s="170" t="s">
        <v>412</v>
      </c>
      <c r="B49" s="43" t="str">
        <f>VLOOKUP(A49,MATERIALES!A6:D372,3,FALSE)</f>
        <v>Cicatrizante (para remoción de especies vegetales)</v>
      </c>
      <c r="C49" s="425"/>
      <c r="D49" s="425"/>
      <c r="E49" s="425"/>
      <c r="F49" s="425"/>
      <c r="G49" s="425"/>
      <c r="H49" s="425"/>
      <c r="I49" s="425"/>
      <c r="J49" s="312" t="str">
        <f>VLOOKUP(A49,MATERIALES!A5:D640,2,FALSE)</f>
        <v>kg</v>
      </c>
      <c r="K49" s="397">
        <v>1</v>
      </c>
      <c r="L49" s="421"/>
      <c r="M49" s="402">
        <f>VLOOKUP(A49,MATERIALES!A6:D396,4,FALSE)</f>
        <v>14385.592966475537</v>
      </c>
      <c r="N49" s="272">
        <f>K49*M49</f>
        <v>14385.592966475537</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74256.138867554197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43302.607149177646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121889.0067316496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24377.801346329921</v>
      </c>
      <c r="M84" s="862"/>
      <c r="N84" s="51"/>
    </row>
    <row r="85" spans="1:14">
      <c r="B85" s="89" t="s">
        <v>973</v>
      </c>
      <c r="C85" s="90"/>
      <c r="D85" s="90"/>
      <c r="E85" s="90"/>
      <c r="F85" s="90"/>
      <c r="G85" s="90"/>
      <c r="H85" s="90"/>
      <c r="I85" s="87"/>
      <c r="J85" s="88"/>
      <c r="K85" s="304">
        <v>0.05</v>
      </c>
      <c r="L85" s="861">
        <f>N79*K85</f>
        <v>6094.4503365824803</v>
      </c>
      <c r="M85" s="862"/>
      <c r="N85" s="51"/>
    </row>
    <row r="86" spans="1:14" ht="15.75" thickBot="1">
      <c r="B86" s="91" t="s">
        <v>974</v>
      </c>
      <c r="C86" s="92"/>
      <c r="D86" s="92"/>
      <c r="E86" s="92"/>
      <c r="F86" s="92"/>
      <c r="G86" s="92"/>
      <c r="H86" s="92"/>
      <c r="I86" s="93"/>
      <c r="J86" s="94"/>
      <c r="K86" s="305">
        <v>0.05</v>
      </c>
      <c r="L86" s="863">
        <f>N79*K86</f>
        <v>6094.4503365824803</v>
      </c>
      <c r="M86" s="864"/>
      <c r="N86" s="51"/>
    </row>
    <row r="87" spans="1:14" ht="15.75" thickBot="1">
      <c r="B87" s="827" t="s">
        <v>953</v>
      </c>
      <c r="C87" s="828"/>
      <c r="D87" s="828"/>
      <c r="E87" s="828"/>
      <c r="F87" s="828"/>
      <c r="G87" s="828"/>
      <c r="H87" s="828"/>
      <c r="I87" s="828"/>
      <c r="J87" s="828"/>
      <c r="K87" s="828"/>
      <c r="L87" s="828"/>
      <c r="M87" s="829"/>
      <c r="N87" s="52">
        <f>L84+L85+L86</f>
        <v>36566.702019494878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158455.70875114447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294.45772861440798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282">
        <v>0.05</v>
      </c>
      <c r="L48" s="267"/>
      <c r="M48" s="402">
        <f>VLOOKUP(A48,MATERIALES!A5:D395,4,FALSE)</f>
        <v>54427.769000980603</v>
      </c>
      <c r="N48" s="272">
        <f>K48*M48</f>
        <v>2721.3884500490303</v>
      </c>
    </row>
    <row r="49" spans="1:14">
      <c r="A49" s="170" t="s">
        <v>774</v>
      </c>
      <c r="B49" s="43" t="str">
        <f>VLOOKUP(A49,MATERIALES!A6:D372,3,FALSE)</f>
        <v>Agua</v>
      </c>
      <c r="C49" s="425"/>
      <c r="D49" s="425"/>
      <c r="E49" s="425"/>
      <c r="F49" s="425"/>
      <c r="G49" s="425"/>
      <c r="H49" s="425"/>
      <c r="I49" s="425"/>
      <c r="J49" s="312" t="str">
        <f>VLOOKUP(A49,MATERIALES!A5:D640,2,FALSE)</f>
        <v>lt</v>
      </c>
      <c r="K49" s="397">
        <v>5</v>
      </c>
      <c r="L49" s="421"/>
      <c r="M49" s="402">
        <f>VLOOKUP(A49,MATERIALES!A6:D396,4,FALSE)</f>
        <v>72.744946539669343</v>
      </c>
      <c r="N49" s="272">
        <f>K49*M49</f>
        <v>363.72473269834671</v>
      </c>
    </row>
    <row r="50" spans="1:14">
      <c r="A50" s="170" t="s">
        <v>915</v>
      </c>
      <c r="B50" s="43" t="str">
        <f>VLOOKUP(A50,MATERIALES!A6:D372,3,FALSE)</f>
        <v>Cespedones</v>
      </c>
      <c r="C50" s="425"/>
      <c r="D50" s="425"/>
      <c r="E50" s="425"/>
      <c r="F50" s="425"/>
      <c r="G50" s="425"/>
      <c r="H50" s="425"/>
      <c r="I50" s="425"/>
      <c r="J50" s="312" t="str">
        <f>VLOOKUP(A50,MATERIALES!A6:D641,2,FALSE)</f>
        <v>m2</v>
      </c>
      <c r="K50" s="397">
        <v>1</v>
      </c>
      <c r="L50" s="421"/>
      <c r="M50" s="402">
        <f>VLOOKUP(A50,MATERIALES!A6:D397,4,FALSE)</f>
        <v>7171.5325757877117</v>
      </c>
      <c r="N50" s="272">
        <f>K50*M50</f>
        <v>7171.5325757877117</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10256.645758535089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2944.5772861440796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13495.680773293578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2699.1361546587159</v>
      </c>
      <c r="M84" s="862"/>
      <c r="N84" s="51"/>
    </row>
    <row r="85" spans="1:14">
      <c r="B85" s="89" t="s">
        <v>973</v>
      </c>
      <c r="C85" s="90"/>
      <c r="D85" s="90"/>
      <c r="E85" s="90"/>
      <c r="F85" s="90"/>
      <c r="G85" s="90"/>
      <c r="H85" s="90"/>
      <c r="I85" s="87"/>
      <c r="J85" s="88"/>
      <c r="K85" s="304">
        <v>0.05</v>
      </c>
      <c r="L85" s="861">
        <f>N79*K85</f>
        <v>674.78403866467897</v>
      </c>
      <c r="M85" s="862"/>
      <c r="N85" s="51"/>
    </row>
    <row r="86" spans="1:14" ht="15.75" thickBot="1">
      <c r="B86" s="91" t="s">
        <v>974</v>
      </c>
      <c r="C86" s="92"/>
      <c r="D86" s="92"/>
      <c r="E86" s="92"/>
      <c r="F86" s="92"/>
      <c r="G86" s="92"/>
      <c r="H86" s="92"/>
      <c r="I86" s="93"/>
      <c r="J86" s="94"/>
      <c r="K86" s="305">
        <v>0.05</v>
      </c>
      <c r="L86" s="863">
        <f>N79*K86</f>
        <v>674.78403866467897</v>
      </c>
      <c r="M86" s="864"/>
      <c r="N86" s="51"/>
    </row>
    <row r="87" spans="1:14" ht="15.75" thickBot="1">
      <c r="B87" s="827" t="s">
        <v>953</v>
      </c>
      <c r="C87" s="828"/>
      <c r="D87" s="828"/>
      <c r="E87" s="828"/>
      <c r="F87" s="828"/>
      <c r="G87" s="828"/>
      <c r="H87" s="828"/>
      <c r="I87" s="828"/>
      <c r="J87" s="828"/>
      <c r="K87" s="828"/>
      <c r="L87" s="828"/>
      <c r="M87" s="829"/>
      <c r="N87" s="52">
        <f>L84+L85+L86</f>
        <v>4048.7042319880738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17544.385005281652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125.18099000000001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VLOOKUP(A48,MATERIALES!A5:D372,3,FALSE)</f>
        <v>Costal de fibra o fique</v>
      </c>
      <c r="C48" s="281"/>
      <c r="D48" s="281"/>
      <c r="E48" s="281"/>
      <c r="F48" s="281"/>
      <c r="G48" s="281"/>
      <c r="H48" s="281"/>
      <c r="I48" s="281"/>
      <c r="J48" s="311" t="str">
        <f>VLOOKUP(A48,MATERIALES!A4:D639,2,FALSE)</f>
        <v>m2</v>
      </c>
      <c r="K48" s="282">
        <v>1</v>
      </c>
      <c r="L48" s="267"/>
      <c r="M48" s="402">
        <f>VLOOKUP(A48,MATERIALES!A5:D395,4,FALSE)</f>
        <v>1497.4267456935013</v>
      </c>
      <c r="N48" s="272">
        <f>K48*M48</f>
        <v>1497.4267456935013</v>
      </c>
    </row>
    <row r="49" spans="1:14">
      <c r="A49" s="170" t="s">
        <v>650</v>
      </c>
      <c r="B49" s="43" t="str">
        <f>VLOOKUP(A49,MATERIALES!A6:D372,3,FALSE)</f>
        <v>Semillas para empradizar</v>
      </c>
      <c r="C49" s="425"/>
      <c r="D49" s="425"/>
      <c r="E49" s="425"/>
      <c r="F49" s="425"/>
      <c r="G49" s="425"/>
      <c r="H49" s="425"/>
      <c r="I49" s="425"/>
      <c r="J49" s="312" t="str">
        <f>VLOOKUP(A49,MATERIALES!A5:D640,2,FALSE)</f>
        <v>kg</v>
      </c>
      <c r="K49" s="397">
        <v>0.05</v>
      </c>
      <c r="L49" s="421"/>
      <c r="M49" s="402">
        <f>VLOOKUP(A49,MATERIALES!A6:D396,4,FALSE)</f>
        <v>36925.334863536162</v>
      </c>
      <c r="N49" s="272">
        <f>K49*M49</f>
        <v>1846.2667431768082</v>
      </c>
    </row>
    <row r="50" spans="1:14">
      <c r="A50" s="170" t="s">
        <v>686</v>
      </c>
      <c r="B50" s="43" t="str">
        <f>VLOOKUP(A50,MATERIALES!A6:D372,3,FALSE)</f>
        <v xml:space="preserve">Tierra abonada </v>
      </c>
      <c r="C50" s="425"/>
      <c r="D50" s="425"/>
      <c r="E50" s="425"/>
      <c r="F50" s="425"/>
      <c r="G50" s="425"/>
      <c r="H50" s="425"/>
      <c r="I50" s="425"/>
      <c r="J50" s="312" t="str">
        <f>VLOOKUP(A50,MATERIALES!A6:D641,2,FALSE)</f>
        <v>m3</v>
      </c>
      <c r="K50" s="397">
        <v>7.4999999999999997E-2</v>
      </c>
      <c r="L50" s="421"/>
      <c r="M50" s="402">
        <f>VLOOKUP(A50,MATERIALES!A6:D397,4,FALSE)</f>
        <v>54427.769000980603</v>
      </c>
      <c r="N50" s="272">
        <f>K50*M50</f>
        <v>4082.082675073545</v>
      </c>
    </row>
    <row r="51" spans="1:14">
      <c r="A51" s="170" t="s">
        <v>774</v>
      </c>
      <c r="B51" s="43" t="str">
        <f>VLOOKUP(A51,MATERIALES!A6:D372,3,FALSE)</f>
        <v>Agua</v>
      </c>
      <c r="C51" s="425"/>
      <c r="D51" s="425"/>
      <c r="E51" s="425"/>
      <c r="F51" s="425"/>
      <c r="G51" s="425"/>
      <c r="H51" s="425"/>
      <c r="I51" s="425"/>
      <c r="J51" s="312" t="str">
        <f>VLOOKUP(A51,MATERIALES!A6:D642,2,FALSE)</f>
        <v>lt</v>
      </c>
      <c r="K51" s="397">
        <v>5</v>
      </c>
      <c r="L51" s="421"/>
      <c r="M51" s="402">
        <f>VLOOKUP(A51,MATERIALES!A6:D398,4,FALSE)</f>
        <v>72.744946539669343</v>
      </c>
      <c r="N51" s="272">
        <f>K51*M51</f>
        <v>363.72473269834671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7789.500896642201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1251.8099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9166.4917866422002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1833.29835732844</v>
      </c>
      <c r="M84" s="862"/>
      <c r="N84" s="51"/>
    </row>
    <row r="85" spans="1:14">
      <c r="B85" s="89" t="s">
        <v>973</v>
      </c>
      <c r="C85" s="90"/>
      <c r="D85" s="90"/>
      <c r="E85" s="90"/>
      <c r="F85" s="90"/>
      <c r="G85" s="90"/>
      <c r="H85" s="90"/>
      <c r="I85" s="87"/>
      <c r="J85" s="88"/>
      <c r="K85" s="304">
        <v>0.05</v>
      </c>
      <c r="L85" s="861">
        <f>N79*K85</f>
        <v>458.32458933211001</v>
      </c>
      <c r="M85" s="862"/>
      <c r="N85" s="51"/>
    </row>
    <row r="86" spans="1:14" ht="15.75" thickBot="1">
      <c r="B86" s="91" t="s">
        <v>974</v>
      </c>
      <c r="C86" s="92"/>
      <c r="D86" s="92"/>
      <c r="E86" s="92"/>
      <c r="F86" s="92"/>
      <c r="G86" s="92"/>
      <c r="H86" s="92"/>
      <c r="I86" s="93"/>
      <c r="J86" s="94"/>
      <c r="K86" s="305">
        <v>0.05</v>
      </c>
      <c r="L86" s="863">
        <f>N79*K86</f>
        <v>458.32458933211001</v>
      </c>
      <c r="M86" s="864"/>
      <c r="N86" s="51"/>
    </row>
    <row r="87" spans="1:14" ht="15.75" thickBot="1">
      <c r="B87" s="827" t="s">
        <v>953</v>
      </c>
      <c r="C87" s="828"/>
      <c r="D87" s="828"/>
      <c r="E87" s="828"/>
      <c r="F87" s="828"/>
      <c r="G87" s="828"/>
      <c r="H87" s="828"/>
      <c r="I87" s="828"/>
      <c r="J87" s="828"/>
      <c r="K87" s="828"/>
      <c r="L87" s="828"/>
      <c r="M87" s="829"/>
      <c r="N87" s="52">
        <f>L84+L85+L86</f>
        <v>2749.9475359926601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11916.43932263486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253</v>
      </c>
      <c r="B36" s="840" t="str">
        <f>VLOOKUP(A36,EQUIPOS!A6:D154,3,FALSE)</f>
        <v>Máquina hidrosembradora</v>
      </c>
      <c r="C36" s="841"/>
      <c r="D36" s="841"/>
      <c r="E36" s="841"/>
      <c r="F36" s="841"/>
      <c r="G36" s="841"/>
      <c r="H36" s="842"/>
      <c r="I36" s="267"/>
      <c r="J36" s="268"/>
      <c r="K36" s="269">
        <f>VLOOKUP(A36,EQUIPOS!A6:D163,4,FALSE)</f>
        <v>19657.011445823955</v>
      </c>
      <c r="L36" s="270"/>
      <c r="M36" s="336">
        <v>350</v>
      </c>
      <c r="N36" s="272">
        <f>K36/M36</f>
        <v>56.162889845211303</v>
      </c>
    </row>
    <row r="37" spans="1:14">
      <c r="A37" s="113" t="s">
        <v>138</v>
      </c>
      <c r="B37" s="840" t="str">
        <f>VLOOKUP(A37,EQUIPOS!A7:D154,3,FALSE)</f>
        <v>Camioneta D-300</v>
      </c>
      <c r="C37" s="841"/>
      <c r="D37" s="841"/>
      <c r="E37" s="841"/>
      <c r="F37" s="841"/>
      <c r="G37" s="841"/>
      <c r="H37" s="842"/>
      <c r="I37" s="421"/>
      <c r="J37" s="422"/>
      <c r="K37" s="269">
        <f>VLOOKUP(A37,EQUIPOS!A7:D164,4,FALSE)</f>
        <v>43643.913543011317</v>
      </c>
      <c r="L37" s="335"/>
      <c r="M37" s="336">
        <v>350</v>
      </c>
      <c r="N37" s="272">
        <f>K37/M37</f>
        <v>124.69689583717519</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5.2581737252572855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186.11795940764378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VLOOKUP(A48,MATERIALES!A5:D372,3,FALSE)</f>
        <v>Costal de fibra o fique</v>
      </c>
      <c r="C48" s="281"/>
      <c r="D48" s="281"/>
      <c r="E48" s="281"/>
      <c r="F48" s="281"/>
      <c r="G48" s="281"/>
      <c r="H48" s="281"/>
      <c r="I48" s="281"/>
      <c r="J48" s="311" t="str">
        <f>VLOOKUP(A48,MATERIALES!A4:D639,2,FALSE)</f>
        <v>m2</v>
      </c>
      <c r="K48" s="282">
        <v>1</v>
      </c>
      <c r="L48" s="267"/>
      <c r="M48" s="402">
        <f>VLOOKUP(A48,MATERIALES!A5:D395,4,FALSE)</f>
        <v>1497.4267456935013</v>
      </c>
      <c r="N48" s="272">
        <f>K48*M48</f>
        <v>1497.4267456935013</v>
      </c>
    </row>
    <row r="49" spans="1:14">
      <c r="A49" s="170" t="s">
        <v>499</v>
      </c>
      <c r="B49" s="43" t="str">
        <f>VLOOKUP(A49,MATERIALES!A6:D372,3,FALSE)</f>
        <v>Mulch Orgánico</v>
      </c>
      <c r="C49" s="425"/>
      <c r="D49" s="425"/>
      <c r="E49" s="425"/>
      <c r="F49" s="425"/>
      <c r="G49" s="425"/>
      <c r="H49" s="425"/>
      <c r="I49" s="425"/>
      <c r="J49" s="312" t="str">
        <f>VLOOKUP(A49,MATERIALES!A5:D640,2,FALSE)</f>
        <v>kg</v>
      </c>
      <c r="K49" s="397">
        <v>0.4</v>
      </c>
      <c r="L49" s="421"/>
      <c r="M49" s="402">
        <f>VLOOKUP(A49,MATERIALES!A6:D396,4,FALSE)</f>
        <v>4707.1576176284507</v>
      </c>
      <c r="N49" s="272">
        <f>K49*M49</f>
        <v>1882.8630470513804</v>
      </c>
    </row>
    <row r="50" spans="1:14">
      <c r="A50" s="170" t="s">
        <v>774</v>
      </c>
      <c r="B50" s="43" t="str">
        <f>VLOOKUP(A50,MATERIALES!A6:D372,3,FALSE)</f>
        <v>Agua</v>
      </c>
      <c r="C50" s="425"/>
      <c r="D50" s="425"/>
      <c r="E50" s="425"/>
      <c r="F50" s="425"/>
      <c r="G50" s="425"/>
      <c r="H50" s="425"/>
      <c r="I50" s="425"/>
      <c r="J50" s="312" t="str">
        <f>VLOOKUP(A50,MATERIALES!A6:D641,2,FALSE)</f>
        <v>lt</v>
      </c>
      <c r="K50" s="397">
        <v>5</v>
      </c>
      <c r="L50" s="421"/>
      <c r="M50" s="402">
        <f>VLOOKUP(A50,MATERIALES!A6:D397,4,FALSE)</f>
        <v>72.744946539669343</v>
      </c>
      <c r="N50" s="272">
        <f>K50*M50</f>
        <v>363.72473269834671</v>
      </c>
    </row>
    <row r="51" spans="1:14">
      <c r="A51" s="170" t="s">
        <v>650</v>
      </c>
      <c r="B51" s="43" t="str">
        <f>VLOOKUP(A51,MATERIALES!A6:D372,3,FALSE)</f>
        <v>Semillas para empradizar</v>
      </c>
      <c r="C51" s="425"/>
      <c r="D51" s="425"/>
      <c r="E51" s="425"/>
      <c r="F51" s="425"/>
      <c r="G51" s="425"/>
      <c r="H51" s="425"/>
      <c r="I51" s="425"/>
      <c r="J51" s="312" t="str">
        <f>VLOOKUP(A51,MATERIALES!A6:D642,2,FALSE)</f>
        <v>kg</v>
      </c>
      <c r="K51" s="397">
        <v>0.05</v>
      </c>
      <c r="L51" s="421"/>
      <c r="M51" s="402">
        <f>VLOOKUP(A51,MATERIALES!A6:D398,4,FALSE)</f>
        <v>36925.334863536162</v>
      </c>
      <c r="N51" s="272">
        <f>K51*M51</f>
        <v>1846.2667431768082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5590.2812686200359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105.1634745051457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5881.5627025328258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1176.3125405065653</v>
      </c>
      <c r="M84" s="862"/>
      <c r="N84" s="51"/>
    </row>
    <row r="85" spans="1:14">
      <c r="B85" s="89" t="s">
        <v>973</v>
      </c>
      <c r="C85" s="90"/>
      <c r="D85" s="90"/>
      <c r="E85" s="90"/>
      <c r="F85" s="90"/>
      <c r="G85" s="90"/>
      <c r="H85" s="90"/>
      <c r="I85" s="87"/>
      <c r="J85" s="88"/>
      <c r="K85" s="304">
        <v>0.05</v>
      </c>
      <c r="L85" s="861">
        <f>N79*K85</f>
        <v>294.07813512664131</v>
      </c>
      <c r="M85" s="862"/>
      <c r="N85" s="51"/>
    </row>
    <row r="86" spans="1:14" ht="15.75" thickBot="1">
      <c r="B86" s="91" t="s">
        <v>974</v>
      </c>
      <c r="C86" s="92"/>
      <c r="D86" s="92"/>
      <c r="E86" s="92"/>
      <c r="F86" s="92"/>
      <c r="G86" s="92"/>
      <c r="H86" s="92"/>
      <c r="I86" s="93"/>
      <c r="J86" s="94"/>
      <c r="K86" s="305">
        <v>0.05</v>
      </c>
      <c r="L86" s="863">
        <f>N79*K86</f>
        <v>294.07813512664131</v>
      </c>
      <c r="M86" s="864"/>
      <c r="N86" s="51"/>
    </row>
    <row r="87" spans="1:14" ht="15.75" thickBot="1">
      <c r="B87" s="827" t="s">
        <v>953</v>
      </c>
      <c r="C87" s="828"/>
      <c r="D87" s="828"/>
      <c r="E87" s="828"/>
      <c r="F87" s="828"/>
      <c r="G87" s="828"/>
      <c r="H87" s="828"/>
      <c r="I87" s="828"/>
      <c r="J87" s="828"/>
      <c r="K87" s="828"/>
      <c r="L87" s="828"/>
      <c r="M87" s="829"/>
      <c r="N87" s="52">
        <f>L84+L85+L86</f>
        <v>1764.4688107598481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7646.0315132926735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1726</v>
      </c>
      <c r="C31" s="967" t="s">
        <v>2049</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8000</v>
      </c>
      <c r="N36" s="272">
        <f>K36/M36</f>
        <v>5.4554891928764144</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29.445772861440798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34.901262054317215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511</v>
      </c>
      <c r="B48" s="43" t="str">
        <f>VLOOKUP(A48,MATERIALES!A5:D372,3,FALSE)</f>
        <v>Manto Temporal (Protección de Taludes)</v>
      </c>
      <c r="C48" s="281"/>
      <c r="D48" s="281"/>
      <c r="E48" s="281"/>
      <c r="F48" s="281"/>
      <c r="G48" s="281"/>
      <c r="H48" s="281"/>
      <c r="I48" s="281"/>
      <c r="J48" s="311" t="str">
        <f>VLOOKUP(A48,MATERIALES!A4:D639,2,FALSE)</f>
        <v>m2</v>
      </c>
      <c r="K48" s="486">
        <v>1.05</v>
      </c>
      <c r="L48" s="267"/>
      <c r="M48" s="402">
        <f>VLOOKUP(A48,MATERIALES!A5:D395,4,FALSE)</f>
        <v>4943.2989056264551</v>
      </c>
      <c r="N48" s="272">
        <f>K48*M48</f>
        <v>5190.4638509077777</v>
      </c>
    </row>
    <row r="49" spans="1:14">
      <c r="A49" s="170" t="s">
        <v>584</v>
      </c>
      <c r="B49" s="43" t="str">
        <f>VLOOKUP(A49,MATERIALES!A6:D372,3,FALSE)</f>
        <v>Mezcla Fértil</v>
      </c>
      <c r="C49" s="425"/>
      <c r="D49" s="425"/>
      <c r="E49" s="425"/>
      <c r="F49" s="425"/>
      <c r="G49" s="425"/>
      <c r="H49" s="425"/>
      <c r="I49" s="425"/>
      <c r="J49" s="312" t="str">
        <f>VLOOKUP(A49,MATERIALES!A5:D640,2,FALSE)</f>
        <v>m2</v>
      </c>
      <c r="K49" s="486">
        <v>1</v>
      </c>
      <c r="L49" s="421"/>
      <c r="M49" s="402">
        <f>VLOOKUP(A49,MATERIALES!A6:D396,4,FALSE)</f>
        <v>21891.752296345727</v>
      </c>
      <c r="N49" s="272">
        <f>K49*M49</f>
        <v>21891.752296345727</v>
      </c>
    </row>
    <row r="50" spans="1:14">
      <c r="A50" s="170" t="s">
        <v>827</v>
      </c>
      <c r="B50" s="43" t="str">
        <f>VLOOKUP(A50,MATERIALES!A6:D372,3,FALSE)</f>
        <v>Anclaje para fijación del manto</v>
      </c>
      <c r="C50" s="425"/>
      <c r="D50" s="425"/>
      <c r="E50" s="425"/>
      <c r="F50" s="425"/>
      <c r="G50" s="425"/>
      <c r="H50" s="425"/>
      <c r="I50" s="425"/>
      <c r="J50" s="312" t="str">
        <f>VLOOKUP(A50,MATERIALES!A6:D641,2,FALSE)</f>
        <v>u</v>
      </c>
      <c r="K50" s="486">
        <v>2</v>
      </c>
      <c r="L50" s="421"/>
      <c r="M50" s="402">
        <f>VLOOKUP(A50,MATERIALES!A6:D397,4,FALSE)</f>
        <v>936.64044612715099</v>
      </c>
      <c r="N50" s="272">
        <f>K50*M50</f>
        <v>1873.280892254302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28955.497039507805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2944.5772861440796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31934.975587706202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6386.9951175412407</v>
      </c>
      <c r="M84" s="862"/>
      <c r="N84" s="51"/>
    </row>
    <row r="85" spans="1:14">
      <c r="B85" s="89" t="s">
        <v>973</v>
      </c>
      <c r="C85" s="90"/>
      <c r="D85" s="90"/>
      <c r="E85" s="90"/>
      <c r="F85" s="90"/>
      <c r="G85" s="90"/>
      <c r="H85" s="90"/>
      <c r="I85" s="87"/>
      <c r="J85" s="88"/>
      <c r="K85" s="304">
        <v>0.05</v>
      </c>
      <c r="L85" s="861">
        <f>N79*K85</f>
        <v>1596.7487793853102</v>
      </c>
      <c r="M85" s="862"/>
      <c r="N85" s="51"/>
    </row>
    <row r="86" spans="1:14" ht="15.75" thickBot="1">
      <c r="B86" s="91" t="s">
        <v>974</v>
      </c>
      <c r="C86" s="92"/>
      <c r="D86" s="92"/>
      <c r="E86" s="92"/>
      <c r="F86" s="92"/>
      <c r="G86" s="92"/>
      <c r="H86" s="92"/>
      <c r="I86" s="93"/>
      <c r="J86" s="94"/>
      <c r="K86" s="305">
        <v>0.05</v>
      </c>
      <c r="L86" s="863">
        <f>N79*K86</f>
        <v>1596.7487793853102</v>
      </c>
      <c r="M86" s="864"/>
      <c r="N86" s="51"/>
    </row>
    <row r="87" spans="1:14" ht="15.75" thickBot="1">
      <c r="B87" s="827" t="s">
        <v>953</v>
      </c>
      <c r="C87" s="828"/>
      <c r="D87" s="828"/>
      <c r="E87" s="828"/>
      <c r="F87" s="828"/>
      <c r="G87" s="828"/>
      <c r="H87" s="828"/>
      <c r="I87" s="828"/>
      <c r="J87" s="828"/>
      <c r="K87" s="828"/>
      <c r="L87" s="828"/>
      <c r="M87" s="829"/>
      <c r="N87" s="52">
        <f>L84+L85+L86</f>
        <v>9580.4926763118619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41515.468264018062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1727</v>
      </c>
      <c r="C31" s="967" t="s">
        <v>2052</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43643.913543011317</v>
      </c>
      <c r="L36" s="270"/>
      <c r="M36" s="336">
        <v>8000</v>
      </c>
      <c r="N36" s="272">
        <f>K36/M36</f>
        <v>5.4554891928764144</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29.445772861440798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34.901262054317215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512</v>
      </c>
      <c r="B48" s="43" t="str">
        <f>VLOOKUP(A48,MATERIALES!A5:D372,3,FALSE)</f>
        <v>Manto Permanente (Protección de Taludes)</v>
      </c>
      <c r="C48" s="281"/>
      <c r="D48" s="281"/>
      <c r="E48" s="281"/>
      <c r="F48" s="281"/>
      <c r="G48" s="281"/>
      <c r="H48" s="281"/>
      <c r="I48" s="281"/>
      <c r="J48" s="311" t="str">
        <f>VLOOKUP(A48,MATERIALES!A4:D639,2,FALSE)</f>
        <v>m2</v>
      </c>
      <c r="K48" s="486">
        <v>1.05</v>
      </c>
      <c r="L48" s="267"/>
      <c r="M48" s="402">
        <f>VLOOKUP(A48,MATERIALES!A5:D395,4,FALSE)</f>
        <v>11811.541011994928</v>
      </c>
      <c r="N48" s="272">
        <f>K48*M48</f>
        <v>12402.118062594674</v>
      </c>
    </row>
    <row r="49" spans="1:14">
      <c r="A49" s="170" t="s">
        <v>584</v>
      </c>
      <c r="B49" s="43" t="str">
        <f>VLOOKUP(A49,MATERIALES!A6:D372,3,FALSE)</f>
        <v>Mezcla Fértil</v>
      </c>
      <c r="C49" s="425"/>
      <c r="D49" s="425"/>
      <c r="E49" s="425"/>
      <c r="F49" s="425"/>
      <c r="G49" s="425"/>
      <c r="H49" s="425"/>
      <c r="I49" s="425"/>
      <c r="J49" s="312" t="str">
        <f>VLOOKUP(A49,MATERIALES!A5:D640,2,FALSE)</f>
        <v>m2</v>
      </c>
      <c r="K49" s="486">
        <v>1</v>
      </c>
      <c r="L49" s="421"/>
      <c r="M49" s="402">
        <f>VLOOKUP(A49,MATERIALES!A6:D396,4,FALSE)</f>
        <v>21891.752296345727</v>
      </c>
      <c r="N49" s="272">
        <f>K49*M49</f>
        <v>21891.752296345727</v>
      </c>
    </row>
    <row r="50" spans="1:14">
      <c r="A50" s="170" t="s">
        <v>827</v>
      </c>
      <c r="B50" s="43" t="str">
        <f>VLOOKUP(A50,MATERIALES!A6:D372,3,FALSE)</f>
        <v>Anclaje para fijación del manto</v>
      </c>
      <c r="C50" s="425"/>
      <c r="D50" s="425"/>
      <c r="E50" s="425"/>
      <c r="F50" s="425"/>
      <c r="G50" s="425"/>
      <c r="H50" s="425"/>
      <c r="I50" s="425"/>
      <c r="J50" s="312" t="str">
        <f>VLOOKUP(A50,MATERIALES!A6:D641,2,FALSE)</f>
        <v>u</v>
      </c>
      <c r="K50" s="486">
        <v>2</v>
      </c>
      <c r="L50" s="421"/>
      <c r="M50" s="402">
        <f>VLOOKUP(A50,MATERIALES!A6:D397,4,FALSE)</f>
        <v>936.64044612715099</v>
      </c>
      <c r="N50" s="272">
        <f>K50*M50</f>
        <v>1873.280892254302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36167.151251194708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2944.5772861440796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39146.6297993931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7829.3259598786208</v>
      </c>
      <c r="M84" s="862"/>
      <c r="N84" s="51"/>
    </row>
    <row r="85" spans="1:14">
      <c r="B85" s="89" t="s">
        <v>973</v>
      </c>
      <c r="C85" s="90"/>
      <c r="D85" s="90"/>
      <c r="E85" s="90"/>
      <c r="F85" s="90"/>
      <c r="G85" s="90"/>
      <c r="H85" s="90"/>
      <c r="I85" s="87"/>
      <c r="J85" s="88"/>
      <c r="K85" s="304">
        <v>0.05</v>
      </c>
      <c r="L85" s="861">
        <f>N79*K85</f>
        <v>1957.3314899696552</v>
      </c>
      <c r="M85" s="862"/>
      <c r="N85" s="51"/>
    </row>
    <row r="86" spans="1:14" ht="15.75" thickBot="1">
      <c r="B86" s="91" t="s">
        <v>974</v>
      </c>
      <c r="C86" s="92"/>
      <c r="D86" s="92"/>
      <c r="E86" s="92"/>
      <c r="F86" s="92"/>
      <c r="G86" s="92"/>
      <c r="H86" s="92"/>
      <c r="I86" s="93"/>
      <c r="J86" s="94"/>
      <c r="K86" s="305">
        <v>0.05</v>
      </c>
      <c r="L86" s="863">
        <f>N79*K86</f>
        <v>1957.3314899696552</v>
      </c>
      <c r="M86" s="864"/>
      <c r="N86" s="51"/>
    </row>
    <row r="87" spans="1:14" ht="15.75" thickBot="1">
      <c r="B87" s="827" t="s">
        <v>953</v>
      </c>
      <c r="C87" s="828"/>
      <c r="D87" s="828"/>
      <c r="E87" s="828"/>
      <c r="F87" s="828"/>
      <c r="G87" s="828"/>
      <c r="H87" s="828"/>
      <c r="I87" s="828"/>
      <c r="J87" s="828"/>
      <c r="K87" s="828"/>
      <c r="L87" s="828"/>
      <c r="M87" s="829"/>
      <c r="N87" s="52">
        <f>L84+L85+L86</f>
        <v>11743.988939817933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50890.61873921103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119</v>
      </c>
      <c r="B36" s="840" t="str">
        <f>VLOOKUP(A36,EQUIPOS!A6:D154,3,FALSE)</f>
        <v xml:space="preserve">Bomba de concreto, Producción: 30 m3/h, POTENCIA: 67 HP, MAX PRESION DE CONCRETO: 1150 PSI
</v>
      </c>
      <c r="C36" s="841"/>
      <c r="D36" s="841"/>
      <c r="E36" s="841"/>
      <c r="F36" s="841"/>
      <c r="G36" s="841"/>
      <c r="H36" s="842"/>
      <c r="I36" s="267"/>
      <c r="J36" s="268"/>
      <c r="K36" s="269">
        <f>VLOOKUP(A36,EQUIPOS!A6:D163,4,FALSE)</f>
        <v>59531.01535171939</v>
      </c>
      <c r="L36" s="270"/>
      <c r="M36" s="336">
        <v>100</v>
      </c>
      <c r="N36" s="272">
        <f>K36/M36</f>
        <v>595.31015351719395</v>
      </c>
    </row>
    <row r="37" spans="1:14">
      <c r="A37" s="113" t="s">
        <v>138</v>
      </c>
      <c r="B37" s="840" t="str">
        <f>VLOOKUP(A37,EQUIPOS!A7:D154,3,FALSE)</f>
        <v>Camioneta D-300</v>
      </c>
      <c r="C37" s="841"/>
      <c r="D37" s="841"/>
      <c r="E37" s="841"/>
      <c r="F37" s="841"/>
      <c r="G37" s="841"/>
      <c r="H37" s="842"/>
      <c r="I37" s="421"/>
      <c r="J37" s="422"/>
      <c r="K37" s="269">
        <f>VLOOKUP(A37,EQUIPOS!A7:D164,4,FALSE)</f>
        <v>43643.913543011317</v>
      </c>
      <c r="L37" s="335"/>
      <c r="M37" s="336">
        <v>1000</v>
      </c>
      <c r="N37" s="272">
        <f>K37/M37</f>
        <v>43.643913543011315</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4.4631027951800997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643.4171698553854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585</v>
      </c>
      <c r="B48" s="43" t="str">
        <f>VLOOKUP(A48,MATERIALES!A5:D372,3,FALSE)</f>
        <v>Mortero 1:3</v>
      </c>
      <c r="C48" s="281"/>
      <c r="D48" s="281"/>
      <c r="E48" s="281"/>
      <c r="F48" s="281"/>
      <c r="G48" s="281"/>
      <c r="H48" s="281"/>
      <c r="I48" s="281"/>
      <c r="J48" s="311" t="str">
        <f>VLOOKUP(A48,MATERIALES!A4:D639,2,FALSE)</f>
        <v>m3</v>
      </c>
      <c r="K48" s="486">
        <v>0.1</v>
      </c>
      <c r="L48" s="267"/>
      <c r="M48" s="402">
        <f>VLOOKUP(A48,MATERIALES!A5:D395,4,FALSE)</f>
        <v>470302.79429710447</v>
      </c>
      <c r="N48" s="272">
        <f>K48*M48</f>
        <v>47030.279429710448</v>
      </c>
    </row>
    <row r="49" spans="1:14">
      <c r="A49" s="170" t="s">
        <v>739</v>
      </c>
      <c r="B49" s="43" t="str">
        <f>VLOOKUP(A49,MATERIALES!A6:D372,3,FALSE)</f>
        <v>Varilla 5/8</v>
      </c>
      <c r="C49" s="425"/>
      <c r="D49" s="425"/>
      <c r="E49" s="425"/>
      <c r="F49" s="425"/>
      <c r="G49" s="425"/>
      <c r="H49" s="425"/>
      <c r="I49" s="425"/>
      <c r="J49" s="312" t="str">
        <f>VLOOKUP(A49,MATERIALES!A5:D640,2,FALSE)</f>
        <v>kg</v>
      </c>
      <c r="K49" s="486">
        <v>1.1000000000000001</v>
      </c>
      <c r="L49" s="421"/>
      <c r="M49" s="402">
        <f>VLOOKUP(A49,MATERIALES!A6:D396,4,FALSE)</f>
        <v>4713.4341699180277</v>
      </c>
      <c r="N49" s="272">
        <f>K49*M49</f>
        <v>5184.7775869098305</v>
      </c>
    </row>
    <row r="50" spans="1:14">
      <c r="A50" s="170" t="s">
        <v>931</v>
      </c>
      <c r="B50" s="43" t="str">
        <f>VLOOKUP(A50,MATERIALES!A6:D372,3,FALSE)</f>
        <v>Malla Electrosoldada de 5/16</v>
      </c>
      <c r="C50" s="425"/>
      <c r="D50" s="425"/>
      <c r="E50" s="425"/>
      <c r="F50" s="425"/>
      <c r="G50" s="425"/>
      <c r="H50" s="425"/>
      <c r="I50" s="425"/>
      <c r="J50" s="312" t="str">
        <f>VLOOKUP(A50,MATERIALES!A6:D641,2,FALSE)</f>
        <v>m2</v>
      </c>
      <c r="K50" s="486">
        <v>1</v>
      </c>
      <c r="L50" s="421"/>
      <c r="M50" s="402">
        <f>VLOOKUP(A50,MATERIALES!A6:D397,4,FALSE)</f>
        <v>6497.8024555280044</v>
      </c>
      <c r="N50" s="272">
        <f>K50*M50</f>
        <v>6497.8024555280044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58712.859472148288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446.31027951800996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59802.586921521681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11960.517384304338</v>
      </c>
      <c r="M84" s="862"/>
      <c r="N84" s="51"/>
    </row>
    <row r="85" spans="1:14">
      <c r="B85" s="89" t="s">
        <v>973</v>
      </c>
      <c r="C85" s="90"/>
      <c r="D85" s="90"/>
      <c r="E85" s="90"/>
      <c r="F85" s="90"/>
      <c r="G85" s="90"/>
      <c r="H85" s="90"/>
      <c r="I85" s="87"/>
      <c r="J85" s="88"/>
      <c r="K85" s="304">
        <v>0.05</v>
      </c>
      <c r="L85" s="861">
        <f>N79*K85</f>
        <v>2990.1293460760844</v>
      </c>
      <c r="M85" s="862"/>
      <c r="N85" s="51"/>
    </row>
    <row r="86" spans="1:14" ht="15.75" thickBot="1">
      <c r="B86" s="91" t="s">
        <v>974</v>
      </c>
      <c r="C86" s="92"/>
      <c r="D86" s="92"/>
      <c r="E86" s="92"/>
      <c r="F86" s="92"/>
      <c r="G86" s="92"/>
      <c r="H86" s="92"/>
      <c r="I86" s="93"/>
      <c r="J86" s="94"/>
      <c r="K86" s="305">
        <v>0.05</v>
      </c>
      <c r="L86" s="863">
        <f>N79*K86</f>
        <v>2990.1293460760844</v>
      </c>
      <c r="M86" s="864"/>
      <c r="N86" s="51"/>
    </row>
    <row r="87" spans="1:14" ht="15.75" thickBot="1">
      <c r="B87" s="827" t="s">
        <v>953</v>
      </c>
      <c r="C87" s="828"/>
      <c r="D87" s="828"/>
      <c r="E87" s="828"/>
      <c r="F87" s="828"/>
      <c r="G87" s="828"/>
      <c r="H87" s="828"/>
      <c r="I87" s="828"/>
      <c r="J87" s="828"/>
      <c r="K87" s="828"/>
      <c r="L87" s="828"/>
      <c r="M87" s="829"/>
      <c r="N87" s="52">
        <f>L84+L85+L86</f>
        <v>17940.776076456506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77743.362997978184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312.95247499999999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VLOOKUP(A48,MATERIALES!A4:D639,2,FALSE)</f>
        <v>m3</v>
      </c>
      <c r="K48" s="486">
        <v>0.5</v>
      </c>
      <c r="L48" s="267"/>
      <c r="M48" s="402">
        <f>VLOOKUP(A48,MATERIALES!A5:D395,4,FALSE)</f>
        <v>54427.769000980603</v>
      </c>
      <c r="N48" s="272">
        <f>K48*M48</f>
        <v>27213.884500490301</v>
      </c>
    </row>
    <row r="49" spans="1:14">
      <c r="A49" s="170" t="s">
        <v>914</v>
      </c>
      <c r="B49" s="43" t="str">
        <f>VLOOKUP(A49,MATERIALES!A6:D372,3,FALSE)</f>
        <v>Árbol de 1.2 m (Paisajístico)</v>
      </c>
      <c r="C49" s="425"/>
      <c r="D49" s="425"/>
      <c r="E49" s="425"/>
      <c r="F49" s="425"/>
      <c r="G49" s="425"/>
      <c r="H49" s="425"/>
      <c r="I49" s="425"/>
      <c r="J49" s="312" t="str">
        <f>VLOOKUP(A49,MATERIALES!A5:D640,2,FALSE)</f>
        <v>u</v>
      </c>
      <c r="K49" s="486">
        <v>1</v>
      </c>
      <c r="L49" s="421"/>
      <c r="M49" s="402">
        <f>VLOOKUP(A49,MATERIALES!A6:D396,4,FALSE)</f>
        <v>24273.498885548699</v>
      </c>
      <c r="N49" s="272">
        <f>K49*M49</f>
        <v>24273.498885548699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51487.383386039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6259.0494999999992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58059.385361039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11611.877072207801</v>
      </c>
      <c r="M84" s="862"/>
      <c r="N84" s="51"/>
    </row>
    <row r="85" spans="1:14">
      <c r="B85" s="89" t="s">
        <v>973</v>
      </c>
      <c r="C85" s="90"/>
      <c r="D85" s="90"/>
      <c r="E85" s="90"/>
      <c r="F85" s="90"/>
      <c r="G85" s="90"/>
      <c r="H85" s="90"/>
      <c r="I85" s="87"/>
      <c r="J85" s="88"/>
      <c r="K85" s="304">
        <v>0.05</v>
      </c>
      <c r="L85" s="861">
        <f>N79*K85</f>
        <v>2902.9692680519502</v>
      </c>
      <c r="M85" s="862"/>
      <c r="N85" s="51"/>
    </row>
    <row r="86" spans="1:14" ht="15.75" thickBot="1">
      <c r="B86" s="91" t="s">
        <v>974</v>
      </c>
      <c r="C86" s="92"/>
      <c r="D86" s="92"/>
      <c r="E86" s="92"/>
      <c r="F86" s="92"/>
      <c r="G86" s="92"/>
      <c r="H86" s="92"/>
      <c r="I86" s="93"/>
      <c r="J86" s="94"/>
      <c r="K86" s="305">
        <v>0.05</v>
      </c>
      <c r="L86" s="863">
        <f>N79*K86</f>
        <v>2902.9692680519502</v>
      </c>
      <c r="M86" s="864"/>
      <c r="N86" s="51"/>
    </row>
    <row r="87" spans="1:14" ht="15.75" thickBot="1">
      <c r="B87" s="827" t="s">
        <v>953</v>
      </c>
      <c r="C87" s="828"/>
      <c r="D87" s="828"/>
      <c r="E87" s="828"/>
      <c r="F87" s="828"/>
      <c r="G87" s="828"/>
      <c r="H87" s="828"/>
      <c r="I87" s="828"/>
      <c r="J87" s="828"/>
      <c r="K87" s="828"/>
      <c r="L87" s="828"/>
      <c r="M87" s="829"/>
      <c r="N87" s="52">
        <f>L84+L85+L86</f>
        <v>17417.815608311703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75477.200969350699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N76*M41</f>
        <v>104317.49166666667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913</v>
      </c>
      <c r="B48" s="43" t="str">
        <f>VLOOKUP(A48,MATERIALES!A6:D372,3,FALSE)</f>
        <v>Árbol de 0.6 m (Protector)</v>
      </c>
      <c r="C48" s="425"/>
      <c r="D48" s="425"/>
      <c r="E48" s="425"/>
      <c r="F48" s="425"/>
      <c r="G48" s="425"/>
      <c r="H48" s="425"/>
      <c r="I48" s="425"/>
      <c r="J48" s="318" t="str">
        <f>VLOOKUP(A48,MATERIALES!A4:D639,2,FALSE)</f>
        <v>u</v>
      </c>
      <c r="K48" s="486">
        <v>1100</v>
      </c>
      <c r="L48" s="421"/>
      <c r="M48" s="402">
        <f>VLOOKUP(A48,MATERIALES!A6:D396,4,FALSE)</f>
        <v>802.43271798373735</v>
      </c>
      <c r="N48" s="272">
        <f>K48*M48</f>
        <v>882675.98978211114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7" t="s">
        <v>953</v>
      </c>
      <c r="C54" s="828"/>
      <c r="D54" s="828"/>
      <c r="E54" s="828"/>
      <c r="F54" s="828"/>
      <c r="G54" s="828"/>
      <c r="H54" s="828"/>
      <c r="I54" s="828"/>
      <c r="J54" s="828"/>
      <c r="K54" s="828"/>
      <c r="L54" s="828"/>
      <c r="M54" s="829"/>
      <c r="N54" s="394">
        <f>SUM(N48:N53)</f>
        <v>882675.98978211114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9"/>
      <c r="M64" s="1000"/>
      <c r="N64" s="485"/>
    </row>
    <row r="65" spans="1:15" ht="15.75" thickBot="1">
      <c r="B65" s="827" t="s">
        <v>953</v>
      </c>
      <c r="C65" s="828"/>
      <c r="D65" s="828"/>
      <c r="E65" s="828"/>
      <c r="F65" s="828"/>
      <c r="G65" s="828"/>
      <c r="H65" s="828"/>
      <c r="I65" s="828"/>
      <c r="J65" s="828"/>
      <c r="K65" s="828"/>
      <c r="L65" s="828"/>
      <c r="M65" s="829"/>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979"/>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7" t="s">
        <v>953</v>
      </c>
      <c r="C76" s="828"/>
      <c r="D76" s="828"/>
      <c r="E76" s="828"/>
      <c r="F76" s="828"/>
      <c r="G76" s="828"/>
      <c r="H76" s="828"/>
      <c r="I76" s="828"/>
      <c r="J76" s="828"/>
      <c r="K76" s="828"/>
      <c r="L76" s="828"/>
      <c r="M76" s="829"/>
      <c r="N76" s="301">
        <f>SUM(N70:N75)</f>
        <v>2086349.8333333333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3073343.314782111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614668.66295642219</v>
      </c>
      <c r="M83" s="862"/>
      <c r="N83" s="51"/>
    </row>
    <row r="84" spans="1:14">
      <c r="B84" s="89" t="s">
        <v>973</v>
      </c>
      <c r="C84" s="90"/>
      <c r="D84" s="90"/>
      <c r="E84" s="90"/>
      <c r="F84" s="90"/>
      <c r="G84" s="90"/>
      <c r="H84" s="90"/>
      <c r="I84" s="87"/>
      <c r="J84" s="88"/>
      <c r="K84" s="304">
        <v>0.05</v>
      </c>
      <c r="L84" s="861">
        <f>N78*K84</f>
        <v>153667.16573910555</v>
      </c>
      <c r="M84" s="862"/>
      <c r="N84" s="51"/>
    </row>
    <row r="85" spans="1:14" ht="15.75" thickBot="1">
      <c r="B85" s="91" t="s">
        <v>974</v>
      </c>
      <c r="C85" s="92"/>
      <c r="D85" s="92"/>
      <c r="E85" s="92"/>
      <c r="F85" s="92"/>
      <c r="G85" s="92"/>
      <c r="H85" s="92"/>
      <c r="I85" s="93"/>
      <c r="J85" s="94"/>
      <c r="K85" s="305">
        <v>0.05</v>
      </c>
      <c r="L85" s="863">
        <f>N78*K85</f>
        <v>153667.16573910555</v>
      </c>
      <c r="M85" s="864"/>
      <c r="N85" s="51"/>
    </row>
    <row r="86" spans="1:14" ht="15.75" thickBot="1">
      <c r="B86" s="827" t="s">
        <v>953</v>
      </c>
      <c r="C86" s="828"/>
      <c r="D86" s="828"/>
      <c r="E86" s="828"/>
      <c r="F86" s="828"/>
      <c r="G86" s="828"/>
      <c r="H86" s="828"/>
      <c r="I86" s="828"/>
      <c r="J86" s="828"/>
      <c r="K86" s="828"/>
      <c r="L86" s="828"/>
      <c r="M86" s="829"/>
      <c r="N86" s="52">
        <f>L83+L84+L85</f>
        <v>922002.99443463329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3995346.3092167443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8.5" customHeight="1" thickBot="1">
      <c r="A31" t="s">
        <v>1845</v>
      </c>
      <c r="B31" s="107" t="s">
        <v>1166</v>
      </c>
      <c r="C31" s="1001" t="s">
        <v>2193</v>
      </c>
      <c r="D31" s="1002"/>
      <c r="E31" s="1002"/>
      <c r="F31" s="1002"/>
      <c r="G31" s="1002"/>
      <c r="H31" s="1002"/>
      <c r="I31" s="1002"/>
      <c r="J31" s="1002"/>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71" t="s">
        <v>373</v>
      </c>
      <c r="B36" s="840" t="str">
        <f>VLOOKUP(A36,EQUIPOS!A6:D154,3,FALSE)</f>
        <v>Volqueta 6 m3</v>
      </c>
      <c r="C36" s="841"/>
      <c r="D36" s="841"/>
      <c r="E36" s="841"/>
      <c r="F36" s="841"/>
      <c r="G36" s="841"/>
      <c r="H36" s="842"/>
      <c r="I36" s="267"/>
      <c r="J36" s="268"/>
      <c r="K36" s="269">
        <f>VLOOKUP(A36,EQUIPOS!A6:D161,4,FALSE)</f>
        <v>68800.0643871762</v>
      </c>
      <c r="L36" s="270"/>
      <c r="M36" s="455">
        <v>81</v>
      </c>
      <c r="N36" s="272">
        <f>K36/M36</f>
        <v>849.38351095279256</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849.38351095279256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849.38351095279256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169.87670219055852</v>
      </c>
      <c r="M83" s="862"/>
      <c r="N83" s="51"/>
    </row>
    <row r="84" spans="1:14">
      <c r="B84" s="89" t="s">
        <v>973</v>
      </c>
      <c r="C84" s="90"/>
      <c r="D84" s="90"/>
      <c r="E84" s="90"/>
      <c r="F84" s="90"/>
      <c r="G84" s="90"/>
      <c r="H84" s="90"/>
      <c r="I84" s="87"/>
      <c r="J84" s="88"/>
      <c r="K84" s="304">
        <v>0.05</v>
      </c>
      <c r="L84" s="861">
        <f>N78*K84</f>
        <v>42.46917554763963</v>
      </c>
      <c r="M84" s="862"/>
      <c r="N84" s="51"/>
    </row>
    <row r="85" spans="1:14" ht="15.75" thickBot="1">
      <c r="B85" s="91" t="s">
        <v>974</v>
      </c>
      <c r="C85" s="92"/>
      <c r="D85" s="92"/>
      <c r="E85" s="92"/>
      <c r="F85" s="92"/>
      <c r="G85" s="92"/>
      <c r="H85" s="92"/>
      <c r="I85" s="93"/>
      <c r="J85" s="94"/>
      <c r="K85" s="305">
        <v>0.05</v>
      </c>
      <c r="L85" s="863">
        <f>N78*K85</f>
        <v>42.46917554763963</v>
      </c>
      <c r="M85" s="864"/>
      <c r="N85" s="51"/>
    </row>
    <row r="86" spans="1:14" ht="15.75" thickBot="1">
      <c r="B86" s="827" t="s">
        <v>953</v>
      </c>
      <c r="C86" s="828"/>
      <c r="D86" s="828"/>
      <c r="E86" s="828"/>
      <c r="F86" s="828"/>
      <c r="G86" s="828"/>
      <c r="H86" s="828"/>
      <c r="I86" s="828"/>
      <c r="J86" s="828"/>
      <c r="K86" s="828"/>
      <c r="L86" s="828"/>
      <c r="M86" s="829"/>
      <c r="N86" s="52">
        <f>L83+L84+L85</f>
        <v>254.81505328583776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1104.1985642386303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107" t="s">
        <v>1167</v>
      </c>
      <c r="C31" s="1001" t="s">
        <v>2196</v>
      </c>
      <c r="D31" s="1002"/>
      <c r="E31" s="1002"/>
      <c r="F31" s="1002"/>
      <c r="G31" s="1002"/>
      <c r="H31" s="1002"/>
      <c r="I31" s="1002"/>
      <c r="J31" s="1002"/>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68800.0643871762</v>
      </c>
      <c r="L36" s="270"/>
      <c r="M36" s="283">
        <v>66</v>
      </c>
      <c r="N36" s="272">
        <f>K36/M36</f>
        <v>1042.4252179875182</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1042.4252179875182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1042.4252179875182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208.48504359750365</v>
      </c>
      <c r="M83" s="862"/>
      <c r="N83" s="51"/>
    </row>
    <row r="84" spans="1:14">
      <c r="B84" s="89" t="s">
        <v>973</v>
      </c>
      <c r="C84" s="90"/>
      <c r="D84" s="90"/>
      <c r="E84" s="90"/>
      <c r="F84" s="90"/>
      <c r="G84" s="90"/>
      <c r="H84" s="90"/>
      <c r="I84" s="87"/>
      <c r="J84" s="88"/>
      <c r="K84" s="304">
        <v>0.05</v>
      </c>
      <c r="L84" s="861">
        <f>N78*K84</f>
        <v>52.121260899375912</v>
      </c>
      <c r="M84" s="862"/>
      <c r="N84" s="51"/>
    </row>
    <row r="85" spans="1:14" ht="15.75" thickBot="1">
      <c r="B85" s="91" t="s">
        <v>974</v>
      </c>
      <c r="C85" s="92"/>
      <c r="D85" s="92"/>
      <c r="E85" s="92"/>
      <c r="F85" s="92"/>
      <c r="G85" s="92"/>
      <c r="H85" s="92"/>
      <c r="I85" s="93"/>
      <c r="J85" s="94"/>
      <c r="K85" s="305">
        <v>0.05</v>
      </c>
      <c r="L85" s="863">
        <f>N78*K85</f>
        <v>52.121260899375912</v>
      </c>
      <c r="M85" s="864"/>
      <c r="N85" s="51"/>
    </row>
    <row r="86" spans="1:14" ht="15.75" thickBot="1">
      <c r="B86" s="827" t="s">
        <v>953</v>
      </c>
      <c r="C86" s="828"/>
      <c r="D86" s="828"/>
      <c r="E86" s="828"/>
      <c r="F86" s="828"/>
      <c r="G86" s="828"/>
      <c r="H86" s="828"/>
      <c r="I86" s="828"/>
      <c r="J86" s="828"/>
      <c r="K86" s="828"/>
      <c r="L86" s="828"/>
      <c r="M86" s="829"/>
      <c r="N86" s="52">
        <f>L83+L84+L85</f>
        <v>312.72756539625544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1355.1527833837736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5" t="s">
        <v>942</v>
      </c>
      <c r="C27" s="1006"/>
      <c r="D27" s="1006"/>
      <c r="E27" s="1006"/>
      <c r="F27" s="1006"/>
      <c r="G27" s="1006"/>
      <c r="H27" s="1006"/>
      <c r="I27" s="1006"/>
      <c r="J27" s="1006"/>
      <c r="K27" s="1006"/>
      <c r="L27" s="1006"/>
      <c r="M27" s="1006"/>
      <c r="N27" s="1007"/>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2" t="s">
        <v>2215</v>
      </c>
      <c r="L29" s="1008" t="s">
        <v>945</v>
      </c>
      <c r="M29" s="100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68800.0643871762</v>
      </c>
      <c r="L36" s="270"/>
      <c r="M36" s="283">
        <v>66</v>
      </c>
      <c r="N36" s="272">
        <f>K36/M36</f>
        <v>1042.4252179875182</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1042.4252179875182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1042.4252179875182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208.48504359750365</v>
      </c>
      <c r="M83" s="862"/>
      <c r="N83" s="51"/>
    </row>
    <row r="84" spans="1:14">
      <c r="B84" s="89" t="s">
        <v>973</v>
      </c>
      <c r="C84" s="90"/>
      <c r="D84" s="90"/>
      <c r="E84" s="90"/>
      <c r="F84" s="90"/>
      <c r="G84" s="90"/>
      <c r="H84" s="90"/>
      <c r="I84" s="87"/>
      <c r="J84" s="88"/>
      <c r="K84" s="304">
        <v>0.05</v>
      </c>
      <c r="L84" s="861">
        <f>N78*K84</f>
        <v>52.121260899375912</v>
      </c>
      <c r="M84" s="862"/>
      <c r="N84" s="51"/>
    </row>
    <row r="85" spans="1:14" ht="15.75" thickBot="1">
      <c r="B85" s="91" t="s">
        <v>974</v>
      </c>
      <c r="C85" s="92"/>
      <c r="D85" s="92"/>
      <c r="E85" s="92"/>
      <c r="F85" s="92"/>
      <c r="G85" s="92"/>
      <c r="H85" s="92"/>
      <c r="I85" s="93"/>
      <c r="J85" s="94"/>
      <c r="K85" s="305">
        <v>0.05</v>
      </c>
      <c r="L85" s="863">
        <f>N78*K85</f>
        <v>52.121260899375912</v>
      </c>
      <c r="M85" s="864"/>
      <c r="N85" s="51"/>
    </row>
    <row r="86" spans="1:14" ht="15.75" thickBot="1">
      <c r="B86" s="827" t="s">
        <v>953</v>
      </c>
      <c r="C86" s="828"/>
      <c r="D86" s="828"/>
      <c r="E86" s="828"/>
      <c r="F86" s="828"/>
      <c r="G86" s="828"/>
      <c r="H86" s="828"/>
      <c r="I86" s="828"/>
      <c r="J86" s="828"/>
      <c r="K86" s="828"/>
      <c r="L86" s="828"/>
      <c r="M86" s="829"/>
      <c r="N86" s="52">
        <f>L83+L84+L85</f>
        <v>312.72756539625544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1355.1527833837736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D3627CF4-0FFC-4883-97EC-257C22B5EE5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B70E306-CD29-4F2F-911A-0290994C1312}">
  <ds:schemaRefs>
    <ds:schemaRef ds:uri="http://schemas.microsoft.com/sharepoint/v3/contenttype/forms"/>
  </ds:schemaRefs>
</ds:datastoreItem>
</file>

<file path=customXml/itemProps3.xml><?xml version="1.0" encoding="utf-8"?>
<ds:datastoreItem xmlns:ds="http://schemas.openxmlformats.org/officeDocument/2006/customXml" ds:itemID="{DD3A1230-BE00-49D3-9C8D-98AC6745A38E}">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2021-08-10T20:24:45Z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