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comments1.xml" ContentType="application/vnd.openxmlformats-officedocument.spreadsheetml.comments+xml"/>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5E774DF7-EF02-4F7D-B870-1B41150C07B8}" xr6:coauthVersionLast="45" xr6:coauthVersionMax="45" xr10:uidLastSave="{00000000-0000-0000-0000-000000000000}"/>
  <bookViews>
    <workbookView xWindow="3420" yWindow="342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45" i="2" l="1"/>
  <c r="D46" i="2"/>
  <c r="D67" i="2" l="1"/>
  <c r="D64" i="2"/>
  <c r="D38" i="2" s="1"/>
  <c r="D51" i="2"/>
  <c r="D52" i="2" s="1"/>
  <c r="D47" i="2"/>
  <c r="D37" i="2"/>
  <c r="D9" i="2"/>
  <c r="D33" i="2" l="1"/>
  <c r="D31" i="2"/>
  <c r="D35" i="2"/>
  <c r="D39" i="2"/>
  <c r="D32" i="2"/>
  <c r="D36" i="2"/>
  <c r="D29" i="2"/>
  <c r="D34" i="2"/>
  <c r="M70" i="374"/>
  <c r="B77" i="244" l="1"/>
  <c r="M58" i="244"/>
  <c r="N58" i="244" s="1"/>
  <c r="J58" i="244"/>
  <c r="B58" i="244"/>
  <c r="B57" i="244"/>
  <c r="K44" i="244"/>
  <c r="N44" i="244" s="1"/>
  <c r="B44" i="244"/>
  <c r="K77" i="244" l="1"/>
  <c r="N77" i="244" l="1"/>
  <c r="I77" i="244"/>
  <c r="L59" i="25"/>
  <c r="L59" i="23"/>
  <c r="B48" i="276" l="1"/>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B48" i="367"/>
  <c r="K71" i="366"/>
  <c r="B71" i="366"/>
  <c r="M49" i="366"/>
  <c r="N49" i="366" s="1"/>
  <c r="J49" i="366"/>
  <c r="B49" i="366"/>
  <c r="M48" i="366"/>
  <c r="N48" i="366" s="1"/>
  <c r="B48" i="366"/>
  <c r="K72" i="365"/>
  <c r="N72" i="365" s="1"/>
  <c r="B72" i="365"/>
  <c r="K71" i="365"/>
  <c r="N71" i="365" s="1"/>
  <c r="B71" i="365"/>
  <c r="M50" i="365"/>
  <c r="N50" i="365" s="1"/>
  <c r="J50" i="365"/>
  <c r="B50" i="365"/>
  <c r="M49" i="365"/>
  <c r="N49" i="365" s="1"/>
  <c r="J49" i="365"/>
  <c r="B49" i="365"/>
  <c r="M48" i="365"/>
  <c r="N48" i="365" s="1"/>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B48" i="364"/>
  <c r="K36" i="364"/>
  <c r="N36" i="364" s="1"/>
  <c r="B36" i="364"/>
  <c r="K72" i="363"/>
  <c r="N72" i="363" s="1"/>
  <c r="B72" i="363"/>
  <c r="K71" i="363"/>
  <c r="N71" i="363" s="1"/>
  <c r="B71" i="363"/>
  <c r="M50" i="363"/>
  <c r="N50" i="363" s="1"/>
  <c r="J50" i="363"/>
  <c r="B50" i="363"/>
  <c r="M49" i="363"/>
  <c r="N49" i="363" s="1"/>
  <c r="J49" i="363"/>
  <c r="B49" i="363"/>
  <c r="M48" i="363"/>
  <c r="N48" i="363" s="1"/>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B48" i="360"/>
  <c r="K72" i="359"/>
  <c r="B72" i="359"/>
  <c r="K71" i="359"/>
  <c r="B71" i="359"/>
  <c r="M50" i="359"/>
  <c r="N50" i="359" s="1"/>
  <c r="J50" i="359"/>
  <c r="B50" i="359"/>
  <c r="M49" i="359"/>
  <c r="N49" i="359" s="1"/>
  <c r="J49" i="359"/>
  <c r="B49" i="359"/>
  <c r="M48" i="359"/>
  <c r="N48" i="359" s="1"/>
  <c r="B48" i="359"/>
  <c r="K72" i="357"/>
  <c r="B72" i="357"/>
  <c r="K71" i="357"/>
  <c r="B71" i="357"/>
  <c r="M49" i="357"/>
  <c r="N49" i="357" s="1"/>
  <c r="J49" i="357"/>
  <c r="B49" i="357"/>
  <c r="M48" i="357"/>
  <c r="N48" i="357" s="1"/>
  <c r="B48" i="357"/>
  <c r="K72" i="356"/>
  <c r="N72" i="356" s="1"/>
  <c r="B72" i="356"/>
  <c r="K71" i="356"/>
  <c r="N71" i="356" s="1"/>
  <c r="B71" i="356"/>
  <c r="M49" i="356"/>
  <c r="N49" i="356" s="1"/>
  <c r="J49" i="356"/>
  <c r="B49" i="356"/>
  <c r="M48" i="356"/>
  <c r="N48" i="356" s="1"/>
  <c r="B48" i="356"/>
  <c r="K72" i="355"/>
  <c r="B72" i="355"/>
  <c r="K71" i="355"/>
  <c r="B71" i="355"/>
  <c r="M49" i="355"/>
  <c r="N49" i="355" s="1"/>
  <c r="J49" i="355"/>
  <c r="B49" i="355"/>
  <c r="M48" i="355"/>
  <c r="N48" i="355" s="1"/>
  <c r="B48" i="355"/>
  <c r="K72" i="354"/>
  <c r="N72" i="354" s="1"/>
  <c r="B72" i="354"/>
  <c r="K71" i="354"/>
  <c r="N71" i="354" s="1"/>
  <c r="B71" i="354"/>
  <c r="M49" i="354"/>
  <c r="N49" i="354" s="1"/>
  <c r="J49" i="354"/>
  <c r="B49" i="354"/>
  <c r="M48" i="354"/>
  <c r="N48" i="354" s="1"/>
  <c r="B48" i="354"/>
  <c r="K72" i="353"/>
  <c r="B72" i="353"/>
  <c r="K71" i="353"/>
  <c r="B71" i="353"/>
  <c r="M48" i="353"/>
  <c r="N48" i="353" s="1"/>
  <c r="B48" i="353"/>
  <c r="K72" i="352"/>
  <c r="B72" i="352"/>
  <c r="K71" i="352"/>
  <c r="B71" i="352"/>
  <c r="M48" i="352"/>
  <c r="N48" i="352" s="1"/>
  <c r="N55" i="352" s="1"/>
  <c r="B48" i="352"/>
  <c r="K72" i="351"/>
  <c r="B72" i="351"/>
  <c r="K71" i="351"/>
  <c r="B71" i="351"/>
  <c r="M48" i="351"/>
  <c r="N48" i="351" s="1"/>
  <c r="N55" i="351" s="1"/>
  <c r="B48" i="351"/>
  <c r="K72" i="350"/>
  <c r="B72" i="350"/>
  <c r="K71" i="350"/>
  <c r="B71" i="350"/>
  <c r="M48" i="350"/>
  <c r="N48" i="350" s="1"/>
  <c r="N55" i="350" s="1"/>
  <c r="B48" i="350"/>
  <c r="K36" i="350"/>
  <c r="N36" i="350" s="1"/>
  <c r="B36" i="350"/>
  <c r="K72" i="348"/>
  <c r="N72" i="348" s="1"/>
  <c r="B72" i="348"/>
  <c r="K71" i="348"/>
  <c r="N71" i="348" s="1"/>
  <c r="B71" i="348"/>
  <c r="M50" i="348"/>
  <c r="N50" i="348" s="1"/>
  <c r="J50" i="348"/>
  <c r="B50" i="348"/>
  <c r="M49" i="348"/>
  <c r="N49" i="348" s="1"/>
  <c r="J49" i="348"/>
  <c r="B49" i="348"/>
  <c r="M48" i="348"/>
  <c r="N48" i="348" s="1"/>
  <c r="B48" i="348"/>
  <c r="K72" i="347"/>
  <c r="N72" i="347" s="1"/>
  <c r="B72" i="347"/>
  <c r="K71" i="347"/>
  <c r="N71" i="347" s="1"/>
  <c r="B71" i="347"/>
  <c r="M51" i="347"/>
  <c r="N51" i="347" s="1"/>
  <c r="J51" i="347"/>
  <c r="B51" i="347"/>
  <c r="M50" i="347"/>
  <c r="N50" i="347" s="1"/>
  <c r="J50" i="347"/>
  <c r="B50" i="347"/>
  <c r="M49" i="347"/>
  <c r="N49" i="347" s="1"/>
  <c r="J49" i="347"/>
  <c r="B49" i="347"/>
  <c r="M48" i="347"/>
  <c r="N48" i="347" s="1"/>
  <c r="B48" i="347"/>
  <c r="K71" i="346"/>
  <c r="B71" i="346"/>
  <c r="M49" i="346"/>
  <c r="N49" i="346" s="1"/>
  <c r="J49" i="346"/>
  <c r="B49" i="346"/>
  <c r="M48" i="346"/>
  <c r="N48" i="346" s="1"/>
  <c r="B48" i="346"/>
  <c r="K71" i="345"/>
  <c r="B71" i="345"/>
  <c r="M50" i="345"/>
  <c r="N50" i="345" s="1"/>
  <c r="J50" i="345"/>
  <c r="B50" i="345"/>
  <c r="M49" i="345"/>
  <c r="N49" i="345" s="1"/>
  <c r="J49" i="345"/>
  <c r="B49" i="345"/>
  <c r="M48" i="345"/>
  <c r="N48" i="345" s="1"/>
  <c r="B48" i="345"/>
  <c r="K72" i="344"/>
  <c r="B72" i="344"/>
  <c r="K71" i="344"/>
  <c r="B71" i="344"/>
  <c r="M49" i="344"/>
  <c r="N49" i="344" s="1"/>
  <c r="J49" i="344"/>
  <c r="B49" i="344"/>
  <c r="M48" i="344"/>
  <c r="N48" i="344" s="1"/>
  <c r="B48" i="344"/>
  <c r="K36" i="344"/>
  <c r="N36" i="344" s="1"/>
  <c r="B36" i="344"/>
  <c r="K71" i="343"/>
  <c r="N71" i="343" s="1"/>
  <c r="N77" i="343" s="1"/>
  <c r="N41" i="343" s="1"/>
  <c r="N43" i="343" s="1"/>
  <c r="B71" i="343"/>
  <c r="M48" i="343"/>
  <c r="N48" i="343" s="1"/>
  <c r="N55" i="343" s="1"/>
  <c r="B48" i="343"/>
  <c r="K72" i="342"/>
  <c r="N72" i="342" s="1"/>
  <c r="B72" i="342"/>
  <c r="K71" i="342"/>
  <c r="N71" i="342" s="1"/>
  <c r="B71" i="342"/>
  <c r="M50" i="342"/>
  <c r="N50" i="342" s="1"/>
  <c r="J50" i="342"/>
  <c r="B50" i="342"/>
  <c r="M49" i="342"/>
  <c r="N49" i="342" s="1"/>
  <c r="J49" i="342"/>
  <c r="B49" i="342"/>
  <c r="M48" i="342"/>
  <c r="N48" i="342" s="1"/>
  <c r="B48" i="342"/>
  <c r="K36" i="342"/>
  <c r="N36" i="342" s="1"/>
  <c r="B36" i="342"/>
  <c r="K71" i="340"/>
  <c r="N71" i="340" s="1"/>
  <c r="N77" i="340" s="1"/>
  <c r="N41" i="340" s="1"/>
  <c r="N43" i="340" s="1"/>
  <c r="B71" i="340"/>
  <c r="M48" i="340"/>
  <c r="N48" i="340" s="1"/>
  <c r="N55" i="340" s="1"/>
  <c r="B48" i="340"/>
  <c r="K71" i="371"/>
  <c r="N71" i="371" s="1"/>
  <c r="N77" i="371" s="1"/>
  <c r="N41" i="371" s="1"/>
  <c r="N43" i="371" s="1"/>
  <c r="B71" i="371"/>
  <c r="M48" i="371"/>
  <c r="N48" i="371" s="1"/>
  <c r="N55" i="371" s="1"/>
  <c r="B48" i="371"/>
  <c r="K71" i="339"/>
  <c r="N71" i="339" s="1"/>
  <c r="N77" i="339" s="1"/>
  <c r="N41" i="339" s="1"/>
  <c r="N43" i="339" s="1"/>
  <c r="B71" i="339"/>
  <c r="M48" i="339"/>
  <c r="N48" i="339" s="1"/>
  <c r="N55" i="339" s="1"/>
  <c r="B48" i="339"/>
  <c r="K72" i="337"/>
  <c r="N72" i="337" s="1"/>
  <c r="B72" i="337"/>
  <c r="K71" i="337"/>
  <c r="N71" i="337" s="1"/>
  <c r="B71" i="337"/>
  <c r="M49" i="337"/>
  <c r="N49" i="337" s="1"/>
  <c r="J49" i="337"/>
  <c r="B49" i="337"/>
  <c r="M48" i="337"/>
  <c r="N48" i="337" s="1"/>
  <c r="B48" i="337"/>
  <c r="K36" i="337"/>
  <c r="N36" i="337" s="1"/>
  <c r="B36" i="337"/>
  <c r="K71" i="336"/>
  <c r="B71" i="336"/>
  <c r="M49" i="336"/>
  <c r="N49" i="336" s="1"/>
  <c r="J49" i="336"/>
  <c r="B49" i="336"/>
  <c r="M48" i="336"/>
  <c r="N48" i="336" s="1"/>
  <c r="B48" i="336"/>
  <c r="K36" i="336"/>
  <c r="N36" i="336" s="1"/>
  <c r="B36" i="336"/>
  <c r="K72" i="335"/>
  <c r="B72" i="335"/>
  <c r="K71" i="335"/>
  <c r="B71" i="335"/>
  <c r="M50" i="335"/>
  <c r="N50" i="335" s="1"/>
  <c r="J50" i="335"/>
  <c r="B50" i="335"/>
  <c r="M49" i="335"/>
  <c r="N49" i="335" s="1"/>
  <c r="J49" i="335"/>
  <c r="B49" i="335"/>
  <c r="M48" i="335"/>
  <c r="N48" i="335" s="1"/>
  <c r="B48" i="335"/>
  <c r="K36" i="335"/>
  <c r="N36" i="335" s="1"/>
  <c r="B36" i="335"/>
  <c r="K72" i="334"/>
  <c r="N72" i="334" s="1"/>
  <c r="B72" i="334"/>
  <c r="K71" i="334"/>
  <c r="N71" i="334" s="1"/>
  <c r="B71" i="334"/>
  <c r="M50" i="334"/>
  <c r="N50" i="334" s="1"/>
  <c r="J50" i="334"/>
  <c r="B50" i="334"/>
  <c r="M49" i="334"/>
  <c r="N49" i="334" s="1"/>
  <c r="J49" i="334"/>
  <c r="B49" i="334"/>
  <c r="M48" i="334"/>
  <c r="N48" i="334" s="1"/>
  <c r="B48" i="334"/>
  <c r="K36" i="334"/>
  <c r="N36" i="334" s="1"/>
  <c r="B36" i="334"/>
  <c r="K72" i="333"/>
  <c r="N72" i="333" s="1"/>
  <c r="B72" i="333"/>
  <c r="K71" i="333"/>
  <c r="N71" i="333" s="1"/>
  <c r="B71" i="333"/>
  <c r="M49" i="333"/>
  <c r="N49" i="333" s="1"/>
  <c r="J49" i="333"/>
  <c r="B49" i="333"/>
  <c r="M48" i="333"/>
  <c r="N48" i="333" s="1"/>
  <c r="B48" i="333"/>
  <c r="K37" i="333"/>
  <c r="N37" i="333" s="1"/>
  <c r="B37" i="333"/>
  <c r="K36" i="333"/>
  <c r="N36" i="333" s="1"/>
  <c r="B36" i="333"/>
  <c r="K72" i="332"/>
  <c r="N72" i="332" s="1"/>
  <c r="B72" i="332"/>
  <c r="K71" i="332"/>
  <c r="N71" i="332" s="1"/>
  <c r="B71" i="332"/>
  <c r="M49" i="332"/>
  <c r="N49" i="332" s="1"/>
  <c r="J49" i="332"/>
  <c r="B49" i="332"/>
  <c r="M48" i="332"/>
  <c r="N48" i="332" s="1"/>
  <c r="B48" i="332"/>
  <c r="K37" i="332"/>
  <c r="N37" i="332" s="1"/>
  <c r="B37" i="332"/>
  <c r="K36" i="332"/>
  <c r="N36" i="332" s="1"/>
  <c r="B36" i="332"/>
  <c r="K72" i="331"/>
  <c r="B72" i="331"/>
  <c r="K71" i="331"/>
  <c r="B71" i="331"/>
  <c r="M50" i="331"/>
  <c r="N50" i="331" s="1"/>
  <c r="J50" i="331"/>
  <c r="B50" i="331"/>
  <c r="M49" i="331"/>
  <c r="N49" i="331" s="1"/>
  <c r="J49" i="331"/>
  <c r="B49" i="331"/>
  <c r="M48" i="331"/>
  <c r="N48" i="331" s="1"/>
  <c r="B48" i="331"/>
  <c r="K37" i="331"/>
  <c r="N37" i="331" s="1"/>
  <c r="B37" i="331"/>
  <c r="K36" i="331"/>
  <c r="N36" i="331" s="1"/>
  <c r="B36" i="331"/>
  <c r="K72" i="330"/>
  <c r="B72" i="330"/>
  <c r="K71" i="330"/>
  <c r="B71" i="330"/>
  <c r="M49" i="330"/>
  <c r="N49" i="330" s="1"/>
  <c r="J49" i="330"/>
  <c r="B49" i="330"/>
  <c r="M48" i="330"/>
  <c r="N48" i="330" s="1"/>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B48" i="329"/>
  <c r="K37" i="329"/>
  <c r="N37" i="329" s="1"/>
  <c r="B37" i="329"/>
  <c r="K36" i="329"/>
  <c r="N36" i="329" s="1"/>
  <c r="B36" i="329"/>
  <c r="K72" i="328"/>
  <c r="N72" i="328" s="1"/>
  <c r="B72" i="328"/>
  <c r="K71" i="328"/>
  <c r="N71" i="328" s="1"/>
  <c r="B71" i="328"/>
  <c r="M49" i="328"/>
  <c r="N49" i="328" s="1"/>
  <c r="J49" i="328"/>
  <c r="B49" i="328"/>
  <c r="M48" i="328"/>
  <c r="N48" i="328" s="1"/>
  <c r="B48" i="328"/>
  <c r="K71" i="327"/>
  <c r="N71" i="327" s="1"/>
  <c r="N77" i="327" s="1"/>
  <c r="N41" i="327" s="1"/>
  <c r="N43" i="327" s="1"/>
  <c r="B71" i="327"/>
  <c r="M48" i="327"/>
  <c r="N48" i="327" s="1"/>
  <c r="N55" i="327" s="1"/>
  <c r="B48" i="327"/>
  <c r="K70" i="325"/>
  <c r="N70" i="325" s="1"/>
  <c r="B70" i="325"/>
  <c r="K69" i="325"/>
  <c r="N69" i="325" s="1"/>
  <c r="B69" i="325"/>
  <c r="K58" i="325"/>
  <c r="B58" i="325"/>
  <c r="M49" i="325"/>
  <c r="N49" i="325" s="1"/>
  <c r="B49" i="325"/>
  <c r="M48" i="325"/>
  <c r="N48" i="325" s="1"/>
  <c r="B48" i="325"/>
  <c r="K38" i="325"/>
  <c r="N38" i="325" s="1"/>
  <c r="B38" i="325"/>
  <c r="K37" i="325"/>
  <c r="N37" i="325" s="1"/>
  <c r="B37" i="325"/>
  <c r="K36" i="325"/>
  <c r="N36" i="325" s="1"/>
  <c r="B36" i="325"/>
  <c r="K72" i="323"/>
  <c r="N72" i="323" s="1"/>
  <c r="B72" i="323"/>
  <c r="K71" i="323"/>
  <c r="N71" i="323" s="1"/>
  <c r="B71" i="323"/>
  <c r="M48" i="323"/>
  <c r="N48" i="323" s="1"/>
  <c r="N55" i="323" s="1"/>
  <c r="B48" i="323"/>
  <c r="K72" i="322"/>
  <c r="N72" i="322" s="1"/>
  <c r="B72" i="322"/>
  <c r="K71" i="322"/>
  <c r="N71" i="322" s="1"/>
  <c r="B71" i="322"/>
  <c r="M48" i="322"/>
  <c r="N48" i="322" s="1"/>
  <c r="N55" i="322" s="1"/>
  <c r="B48" i="322"/>
  <c r="K72" i="321"/>
  <c r="N72" i="321" s="1"/>
  <c r="B72" i="321"/>
  <c r="K71" i="321"/>
  <c r="N71" i="321" s="1"/>
  <c r="B71" i="321"/>
  <c r="M48" i="321"/>
  <c r="N48" i="321" s="1"/>
  <c r="N55" i="321" s="1"/>
  <c r="B48" i="321"/>
  <c r="K72" i="320"/>
  <c r="B72" i="320"/>
  <c r="K71" i="320"/>
  <c r="B71" i="320"/>
  <c r="M48" i="320"/>
  <c r="N48" i="320" s="1"/>
  <c r="N55" i="320" s="1"/>
  <c r="B48" i="320"/>
  <c r="K72" i="319"/>
  <c r="B72" i="319"/>
  <c r="K71" i="319"/>
  <c r="B71" i="319"/>
  <c r="K60" i="319"/>
  <c r="B60" i="319"/>
  <c r="M51" i="319"/>
  <c r="N51" i="319" s="1"/>
  <c r="J51" i="319"/>
  <c r="B51" i="319"/>
  <c r="M50" i="319"/>
  <c r="N50" i="319" s="1"/>
  <c r="J50" i="319"/>
  <c r="B50" i="319"/>
  <c r="M49" i="319"/>
  <c r="N49" i="319" s="1"/>
  <c r="J49" i="319"/>
  <c r="B49" i="319"/>
  <c r="M48" i="319"/>
  <c r="N48" i="319" s="1"/>
  <c r="B48" i="319"/>
  <c r="K72" i="318"/>
  <c r="B72" i="318"/>
  <c r="K71" i="318"/>
  <c r="B71" i="318"/>
  <c r="K60" i="318"/>
  <c r="B60" i="318"/>
  <c r="M51" i="318"/>
  <c r="N51" i="318" s="1"/>
  <c r="J51" i="318"/>
  <c r="B51" i="318"/>
  <c r="M50" i="318"/>
  <c r="N50" i="318" s="1"/>
  <c r="J50" i="318"/>
  <c r="B50" i="318"/>
  <c r="M49" i="318"/>
  <c r="N49" i="318" s="1"/>
  <c r="J49" i="318"/>
  <c r="B49" i="318"/>
  <c r="M48" i="318"/>
  <c r="N48" i="318" s="1"/>
  <c r="B48" i="318"/>
  <c r="K72" i="317"/>
  <c r="B72" i="317"/>
  <c r="K71" i="317"/>
  <c r="B71" i="317"/>
  <c r="K60" i="317"/>
  <c r="B60" i="317"/>
  <c r="M51" i="317"/>
  <c r="N51" i="317" s="1"/>
  <c r="J51" i="317"/>
  <c r="B51" i="317"/>
  <c r="M50" i="317"/>
  <c r="N50" i="317" s="1"/>
  <c r="J50" i="317"/>
  <c r="B50" i="317"/>
  <c r="M49" i="317"/>
  <c r="N49" i="317" s="1"/>
  <c r="J49" i="317"/>
  <c r="B49" i="317"/>
  <c r="M48" i="317"/>
  <c r="N48" i="317" s="1"/>
  <c r="B48" i="317"/>
  <c r="K72" i="316"/>
  <c r="B72" i="316"/>
  <c r="K71" i="316"/>
  <c r="B71" i="316"/>
  <c r="K60" i="316"/>
  <c r="B60" i="316"/>
  <c r="M51" i="316"/>
  <c r="N51" i="316" s="1"/>
  <c r="J51" i="316"/>
  <c r="B51" i="316"/>
  <c r="M50" i="316"/>
  <c r="N50" i="316" s="1"/>
  <c r="J50" i="316"/>
  <c r="B50" i="316"/>
  <c r="M49" i="316"/>
  <c r="N49" i="316" s="1"/>
  <c r="J49" i="316"/>
  <c r="B49" i="316"/>
  <c r="M48" i="316"/>
  <c r="N48" i="316" s="1"/>
  <c r="B48" i="316"/>
  <c r="K72" i="315"/>
  <c r="B72" i="315"/>
  <c r="K71" i="315"/>
  <c r="B71" i="315"/>
  <c r="K60" i="315"/>
  <c r="B60" i="315"/>
  <c r="M51" i="315"/>
  <c r="N51" i="315" s="1"/>
  <c r="J51" i="315"/>
  <c r="B51" i="315"/>
  <c r="M50" i="315"/>
  <c r="N50" i="315" s="1"/>
  <c r="J50" i="315"/>
  <c r="B50" i="315"/>
  <c r="M49" i="315"/>
  <c r="N49" i="315" s="1"/>
  <c r="J49" i="315"/>
  <c r="B49" i="315"/>
  <c r="M48" i="315"/>
  <c r="N48" i="315" s="1"/>
  <c r="B48" i="315"/>
  <c r="K72" i="314"/>
  <c r="B72" i="314"/>
  <c r="K71" i="314"/>
  <c r="B71" i="314"/>
  <c r="K60" i="314"/>
  <c r="B60" i="314"/>
  <c r="M51" i="314"/>
  <c r="N51" i="314" s="1"/>
  <c r="J51" i="314"/>
  <c r="B51" i="314"/>
  <c r="M50" i="314"/>
  <c r="N50" i="314" s="1"/>
  <c r="J50" i="314"/>
  <c r="B50" i="314"/>
  <c r="M49" i="314"/>
  <c r="N49" i="314" s="1"/>
  <c r="J49" i="314"/>
  <c r="B49" i="314"/>
  <c r="M48" i="314"/>
  <c r="N48" i="314" s="1"/>
  <c r="B48" i="314"/>
  <c r="K72" i="313"/>
  <c r="B72" i="313"/>
  <c r="K71" i="313"/>
  <c r="B71" i="313"/>
  <c r="K60" i="313"/>
  <c r="B60" i="313"/>
  <c r="M51" i="313"/>
  <c r="N51" i="313" s="1"/>
  <c r="J51" i="313"/>
  <c r="B51" i="313"/>
  <c r="M50" i="313"/>
  <c r="N50" i="313" s="1"/>
  <c r="J50" i="313"/>
  <c r="B50" i="313"/>
  <c r="M49" i="313"/>
  <c r="N49" i="313" s="1"/>
  <c r="J49" i="313"/>
  <c r="B49" i="313"/>
  <c r="M48" i="313"/>
  <c r="N48" i="313" s="1"/>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B48" i="312"/>
  <c r="K72" i="311"/>
  <c r="B72" i="311"/>
  <c r="K71" i="311"/>
  <c r="B71" i="311"/>
  <c r="K60" i="311"/>
  <c r="B60" i="311"/>
  <c r="M49" i="311"/>
  <c r="N49" i="311" s="1"/>
  <c r="J49" i="311"/>
  <c r="B49" i="311"/>
  <c r="M48" i="311"/>
  <c r="N48" i="311" s="1"/>
  <c r="B48" i="311"/>
  <c r="K37" i="311"/>
  <c r="N37" i="311" s="1"/>
  <c r="B37" i="311"/>
  <c r="K36" i="311"/>
  <c r="N36" i="311" s="1"/>
  <c r="B36" i="311"/>
  <c r="K70" i="310"/>
  <c r="B70" i="310"/>
  <c r="K69" i="310"/>
  <c r="B69" i="310"/>
  <c r="M49" i="310"/>
  <c r="N49" i="310" s="1"/>
  <c r="J49" i="310"/>
  <c r="B49" i="310"/>
  <c r="M48" i="310"/>
  <c r="N48" i="310" s="1"/>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B48" i="309"/>
  <c r="K37" i="309"/>
  <c r="N37" i="309" s="1"/>
  <c r="B37" i="309"/>
  <c r="K36" i="309"/>
  <c r="N36" i="309" s="1"/>
  <c r="B36" i="309"/>
  <c r="K72" i="308"/>
  <c r="N72" i="308" s="1"/>
  <c r="B72" i="308"/>
  <c r="K71" i="308"/>
  <c r="N71" i="308" s="1"/>
  <c r="N77" i="308" s="1"/>
  <c r="N41" i="308" s="1"/>
  <c r="B71" i="308"/>
  <c r="M48" i="308"/>
  <c r="N48" i="308" s="1"/>
  <c r="N55" i="308" s="1"/>
  <c r="B48" i="308"/>
  <c r="K36" i="308"/>
  <c r="N36" i="308" s="1"/>
  <c r="B36" i="308"/>
  <c r="K72" i="307"/>
  <c r="B72" i="307"/>
  <c r="K71" i="307"/>
  <c r="B71" i="307"/>
  <c r="M48" i="307"/>
  <c r="N48" i="307" s="1"/>
  <c r="N55" i="307" s="1"/>
  <c r="B48" i="307"/>
  <c r="K36" i="307"/>
  <c r="N36" i="307" s="1"/>
  <c r="B36" i="307"/>
  <c r="K71" i="306"/>
  <c r="N71" i="306" s="1"/>
  <c r="N77" i="306" s="1"/>
  <c r="N41" i="306" s="1"/>
  <c r="B71" i="306"/>
  <c r="K60" i="306"/>
  <c r="B60" i="306"/>
  <c r="M48" i="306"/>
  <c r="N48" i="306" s="1"/>
  <c r="N55" i="306" s="1"/>
  <c r="B48" i="306"/>
  <c r="K36" i="306"/>
  <c r="N36" i="306" s="1"/>
  <c r="B36" i="306"/>
  <c r="K69" i="305"/>
  <c r="N69" i="305" s="1"/>
  <c r="N75" i="305" s="1"/>
  <c r="N41" i="305" s="1"/>
  <c r="N43" i="305" s="1"/>
  <c r="B69" i="305"/>
  <c r="K58" i="305"/>
  <c r="B58" i="305"/>
  <c r="M48" i="305"/>
  <c r="N48" i="305" s="1"/>
  <c r="N53" i="305" s="1"/>
  <c r="B48" i="305"/>
  <c r="K69" i="304"/>
  <c r="B69" i="304"/>
  <c r="M48" i="304"/>
  <c r="N48" i="304" s="1"/>
  <c r="N53" i="304" s="1"/>
  <c r="B48" i="304"/>
  <c r="K69" i="303"/>
  <c r="N69" i="303" s="1"/>
  <c r="N75" i="303" s="1"/>
  <c r="N41" i="303" s="1"/>
  <c r="N43" i="303" s="1"/>
  <c r="B69" i="303"/>
  <c r="M48" i="303"/>
  <c r="N48" i="303" s="1"/>
  <c r="N53" i="303" s="1"/>
  <c r="B48" i="303"/>
  <c r="K70" i="302"/>
  <c r="N70" i="302" s="1"/>
  <c r="B70" i="302"/>
  <c r="K69" i="302"/>
  <c r="N69" i="302" s="1"/>
  <c r="B69" i="302"/>
  <c r="K58" i="302"/>
  <c r="B58" i="302"/>
  <c r="M49" i="302"/>
  <c r="N49" i="302" s="1"/>
  <c r="J49" i="302"/>
  <c r="B49" i="302"/>
  <c r="M48" i="302"/>
  <c r="N48" i="302" s="1"/>
  <c r="B48" i="302"/>
  <c r="K70" i="301"/>
  <c r="N70" i="301" s="1"/>
  <c r="B70" i="301"/>
  <c r="K69" i="301"/>
  <c r="N69" i="301" s="1"/>
  <c r="B69" i="301"/>
  <c r="K58" i="301"/>
  <c r="B58" i="301"/>
  <c r="M50" i="301"/>
  <c r="N50" i="301" s="1"/>
  <c r="J50" i="301"/>
  <c r="B50" i="301"/>
  <c r="M49" i="301"/>
  <c r="N49" i="301" s="1"/>
  <c r="J49" i="301"/>
  <c r="B49" i="301"/>
  <c r="M48" i="301"/>
  <c r="N48" i="301" s="1"/>
  <c r="B48" i="301"/>
  <c r="K70" i="300"/>
  <c r="B70" i="300"/>
  <c r="K69" i="300"/>
  <c r="B69" i="300"/>
  <c r="M48" i="300"/>
  <c r="N48" i="300" s="1"/>
  <c r="N53" i="300" s="1"/>
  <c r="B48" i="300"/>
  <c r="K70" i="299"/>
  <c r="N70" i="299" s="1"/>
  <c r="B70" i="299"/>
  <c r="K69" i="299"/>
  <c r="N69" i="299" s="1"/>
  <c r="B69" i="299"/>
  <c r="K58" i="299"/>
  <c r="B58" i="299"/>
  <c r="M49" i="299"/>
  <c r="N49" i="299" s="1"/>
  <c r="J49" i="299"/>
  <c r="B49" i="299"/>
  <c r="M48" i="299"/>
  <c r="N48" i="299" s="1"/>
  <c r="B48" i="299"/>
  <c r="K70" i="298"/>
  <c r="N70" i="298" s="1"/>
  <c r="B70" i="298"/>
  <c r="K69" i="298"/>
  <c r="N69" i="298" s="1"/>
  <c r="B69" i="298"/>
  <c r="K58" i="298"/>
  <c r="B58" i="298"/>
  <c r="M50" i="298"/>
  <c r="N50" i="298" s="1"/>
  <c r="J50" i="298"/>
  <c r="B50" i="298"/>
  <c r="M49" i="298"/>
  <c r="N49" i="298" s="1"/>
  <c r="J49" i="298"/>
  <c r="B49" i="298"/>
  <c r="M48" i="298"/>
  <c r="N48" i="298" s="1"/>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B48" i="297"/>
  <c r="K36" i="297"/>
  <c r="N36" i="297" s="1"/>
  <c r="B36" i="297"/>
  <c r="K72" i="296"/>
  <c r="N72" i="296" s="1"/>
  <c r="B72" i="296"/>
  <c r="K71" i="296"/>
  <c r="N71" i="296" s="1"/>
  <c r="B71" i="296"/>
  <c r="M49" i="296"/>
  <c r="N49" i="296" s="1"/>
  <c r="J49" i="296"/>
  <c r="B49" i="296"/>
  <c r="M48" i="296"/>
  <c r="N48" i="296" s="1"/>
  <c r="B48" i="296"/>
  <c r="K72" i="295"/>
  <c r="N72" i="295" s="1"/>
  <c r="B72" i="295"/>
  <c r="K71" i="295"/>
  <c r="N71" i="295" s="1"/>
  <c r="B71" i="295"/>
  <c r="K60" i="295"/>
  <c r="B60" i="295"/>
  <c r="M50" i="295"/>
  <c r="N50" i="295" s="1"/>
  <c r="J50" i="295"/>
  <c r="B50" i="295"/>
  <c r="M49" i="295"/>
  <c r="N49" i="295" s="1"/>
  <c r="J49" i="295"/>
  <c r="B49" i="295"/>
  <c r="M48" i="295"/>
  <c r="N48" i="295" s="1"/>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B48" i="290"/>
  <c r="K70" i="289"/>
  <c r="N70" i="289" s="1"/>
  <c r="B70" i="289"/>
  <c r="K69" i="289"/>
  <c r="N69" i="289" s="1"/>
  <c r="B69" i="289"/>
  <c r="M48" i="289"/>
  <c r="N48" i="289" s="1"/>
  <c r="N53" i="289" s="1"/>
  <c r="B48" i="289"/>
  <c r="K70" i="287"/>
  <c r="B70" i="287"/>
  <c r="K69" i="287"/>
  <c r="B69" i="287"/>
  <c r="K58" i="287"/>
  <c r="N58" i="287" s="1"/>
  <c r="M49" i="287"/>
  <c r="N49" i="287" s="1"/>
  <c r="J49" i="287"/>
  <c r="B49" i="287"/>
  <c r="M48" i="287"/>
  <c r="N48" i="287" s="1"/>
  <c r="B48" i="287"/>
  <c r="K37" i="287"/>
  <c r="N37" i="287" s="1"/>
  <c r="B37" i="287"/>
  <c r="K36" i="287"/>
  <c r="N36" i="287" s="1"/>
  <c r="B36" i="287"/>
  <c r="K70" i="286"/>
  <c r="N70" i="286" s="1"/>
  <c r="B70" i="286"/>
  <c r="K69" i="286"/>
  <c r="N69" i="286" s="1"/>
  <c r="B69" i="286"/>
  <c r="M49" i="286"/>
  <c r="N49" i="286" s="1"/>
  <c r="J49" i="286"/>
  <c r="B49" i="286"/>
  <c r="M48" i="286"/>
  <c r="N48" i="286" s="1"/>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B48" i="285"/>
  <c r="K36" i="285"/>
  <c r="N36" i="285" s="1"/>
  <c r="B36" i="285"/>
  <c r="K70" i="284"/>
  <c r="N70" i="284" s="1"/>
  <c r="B70" i="284"/>
  <c r="K69" i="284"/>
  <c r="N69" i="284" s="1"/>
  <c r="B69" i="284"/>
  <c r="M50" i="284"/>
  <c r="N50" i="284" s="1"/>
  <c r="J50" i="284"/>
  <c r="B50" i="284"/>
  <c r="M49" i="284"/>
  <c r="N49" i="284" s="1"/>
  <c r="J49" i="284"/>
  <c r="B49" i="284"/>
  <c r="M48" i="284"/>
  <c r="N48" i="284" s="1"/>
  <c r="B48" i="284"/>
  <c r="K36" i="284"/>
  <c r="N36" i="284" s="1"/>
  <c r="B36" i="284"/>
  <c r="K70" i="283"/>
  <c r="N70" i="283" s="1"/>
  <c r="B70" i="283"/>
  <c r="K69" i="283"/>
  <c r="N69" i="283" s="1"/>
  <c r="B69" i="283"/>
  <c r="M50" i="283"/>
  <c r="N50" i="283" s="1"/>
  <c r="J50" i="283"/>
  <c r="B50" i="283"/>
  <c r="M49" i="283"/>
  <c r="N49" i="283" s="1"/>
  <c r="J49" i="283"/>
  <c r="B49" i="283"/>
  <c r="M48" i="283"/>
  <c r="N48" i="283" s="1"/>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B48" i="273"/>
  <c r="K36" i="273"/>
  <c r="N36" i="273" s="1"/>
  <c r="B36" i="273"/>
  <c r="K73" i="272"/>
  <c r="N73" i="272" s="1"/>
  <c r="B73" i="272"/>
  <c r="K72" i="272"/>
  <c r="N72" i="272" s="1"/>
  <c r="B72" i="272"/>
  <c r="L61" i="272"/>
  <c r="K61" i="272"/>
  <c r="B61" i="272"/>
  <c r="M49" i="272"/>
  <c r="N49" i="272" s="1"/>
  <c r="J49" i="272"/>
  <c r="B49" i="272"/>
  <c r="M48" i="272"/>
  <c r="N48" i="272" s="1"/>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B48" i="251"/>
  <c r="K36" i="251"/>
  <c r="N36" i="251" s="1"/>
  <c r="N43" i="251" s="1"/>
  <c r="B36" i="251"/>
  <c r="K72" i="250"/>
  <c r="N72" i="250" s="1"/>
  <c r="B72" i="250"/>
  <c r="K71" i="250"/>
  <c r="N71" i="250" s="1"/>
  <c r="B71" i="250"/>
  <c r="M48" i="250"/>
  <c r="N48" i="250" s="1"/>
  <c r="N55" i="250" s="1"/>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B48" i="243"/>
  <c r="M47" i="243"/>
  <c r="N47" i="243" s="1"/>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B48" i="242"/>
  <c r="M47" i="242"/>
  <c r="N47" i="242" s="1"/>
  <c r="B47" i="242"/>
  <c r="K38" i="242"/>
  <c r="N38" i="242" s="1"/>
  <c r="B38" i="242"/>
  <c r="K37" i="242"/>
  <c r="N37" i="242" s="1"/>
  <c r="B37" i="242"/>
  <c r="K36" i="242"/>
  <c r="N36" i="242" s="1"/>
  <c r="B36" i="242"/>
  <c r="K71" i="241"/>
  <c r="N71" i="241" s="1"/>
  <c r="N77" i="241" s="1"/>
  <c r="N41" i="241" s="1"/>
  <c r="N43" i="241" s="1"/>
  <c r="B71" i="241"/>
  <c r="B60" i="241"/>
  <c r="M48" i="241"/>
  <c r="N48" i="241" s="1"/>
  <c r="N55" i="241" s="1"/>
  <c r="B48" i="241"/>
  <c r="K71" i="240"/>
  <c r="N71" i="240" s="1"/>
  <c r="N77" i="240" s="1"/>
  <c r="N41" i="240" s="1"/>
  <c r="N43" i="240" s="1"/>
  <c r="B71" i="240"/>
  <c r="B60" i="240"/>
  <c r="M48" i="240"/>
  <c r="N48" i="240" s="1"/>
  <c r="N55" i="240" s="1"/>
  <c r="B48" i="240"/>
  <c r="K71" i="239"/>
  <c r="N71" i="239" s="1"/>
  <c r="N77" i="239" s="1"/>
  <c r="B71" i="239"/>
  <c r="B60" i="239"/>
  <c r="M48" i="239"/>
  <c r="N48" i="239" s="1"/>
  <c r="N55" i="239" s="1"/>
  <c r="B48" i="239"/>
  <c r="K71" i="238"/>
  <c r="N71" i="238" s="1"/>
  <c r="N77" i="238" s="1"/>
  <c r="N41" i="238" s="1"/>
  <c r="B71" i="238"/>
  <c r="B60" i="238"/>
  <c r="M49" i="238"/>
  <c r="N49" i="238" s="1"/>
  <c r="J49" i="238"/>
  <c r="B49" i="238"/>
  <c r="M48" i="238"/>
  <c r="N48" i="238" s="1"/>
  <c r="B48" i="238"/>
  <c r="K36" i="238"/>
  <c r="N36" i="238" s="1"/>
  <c r="B36" i="238"/>
  <c r="K71" i="237"/>
  <c r="N71" i="237" s="1"/>
  <c r="N77" i="237" s="1"/>
  <c r="N41" i="237" s="1"/>
  <c r="B71" i="237"/>
  <c r="B60" i="237"/>
  <c r="M49" i="237"/>
  <c r="N49" i="237" s="1"/>
  <c r="J49" i="237"/>
  <c r="B49" i="237"/>
  <c r="M48" i="237"/>
  <c r="N48" i="237" s="1"/>
  <c r="B48" i="237"/>
  <c r="K36" i="237"/>
  <c r="N36" i="237" s="1"/>
  <c r="B36" i="237"/>
  <c r="K71" i="236"/>
  <c r="N71" i="236" s="1"/>
  <c r="N77" i="236" s="1"/>
  <c r="N41" i="236" s="1"/>
  <c r="B71" i="236"/>
  <c r="B60" i="236"/>
  <c r="M49" i="236"/>
  <c r="N49" i="236" s="1"/>
  <c r="J49" i="236"/>
  <c r="B49" i="236"/>
  <c r="M48" i="236"/>
  <c r="N48" i="236" s="1"/>
  <c r="B48" i="236"/>
  <c r="K36" i="236"/>
  <c r="N36" i="236" s="1"/>
  <c r="B36" i="236"/>
  <c r="K71" i="235"/>
  <c r="N71" i="235" s="1"/>
  <c r="N77" i="235" s="1"/>
  <c r="N41" i="235" s="1"/>
  <c r="B71" i="235"/>
  <c r="B60" i="235"/>
  <c r="M49" i="235"/>
  <c r="N49" i="235" s="1"/>
  <c r="J49" i="235"/>
  <c r="B49" i="235"/>
  <c r="M48" i="235"/>
  <c r="N48" i="235" s="1"/>
  <c r="B48" i="235"/>
  <c r="K36" i="235"/>
  <c r="N36" i="235" s="1"/>
  <c r="B36" i="235"/>
  <c r="K71" i="234"/>
  <c r="N71" i="234" s="1"/>
  <c r="B71" i="234"/>
  <c r="K70" i="234"/>
  <c r="N70" i="234" s="1"/>
  <c r="B70" i="234"/>
  <c r="B59" i="234"/>
  <c r="M47" i="234"/>
  <c r="N47" i="234" s="1"/>
  <c r="B47" i="234"/>
  <c r="K37" i="234"/>
  <c r="N37" i="234" s="1"/>
  <c r="B37" i="234"/>
  <c r="K36" i="234"/>
  <c r="N36" i="234" s="1"/>
  <c r="B36" i="234"/>
  <c r="K35" i="234"/>
  <c r="N35" i="234" s="1"/>
  <c r="B35" i="234"/>
  <c r="K72" i="233"/>
  <c r="N72" i="233" s="1"/>
  <c r="B72" i="233"/>
  <c r="K71" i="233"/>
  <c r="N71" i="233" s="1"/>
  <c r="B71" i="233"/>
  <c r="K60" i="233"/>
  <c r="B60" i="233"/>
  <c r="N54" i="233"/>
  <c r="M48" i="233"/>
  <c r="N48" i="233" s="1"/>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B48" i="231"/>
  <c r="M47" i="231"/>
  <c r="N47" i="231" s="1"/>
  <c r="B47" i="231"/>
  <c r="K38" i="231"/>
  <c r="N38" i="231" s="1"/>
  <c r="B38" i="231"/>
  <c r="K37" i="231"/>
  <c r="N37" i="231" s="1"/>
  <c r="B37" i="231"/>
  <c r="K36" i="231"/>
  <c r="N36" i="231" s="1"/>
  <c r="B36" i="231"/>
  <c r="K68" i="229"/>
  <c r="N68" i="229" s="1"/>
  <c r="B68" i="229"/>
  <c r="K67" i="229"/>
  <c r="N67" i="229" s="1"/>
  <c r="B67" i="229"/>
  <c r="K56" i="229"/>
  <c r="B56" i="229"/>
  <c r="M47" i="229"/>
  <c r="N47" i="229" s="1"/>
  <c r="N51" i="229" s="1"/>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B48" i="228"/>
  <c r="M47" i="228"/>
  <c r="N47" i="228" s="1"/>
  <c r="B47" i="228"/>
  <c r="M46" i="228"/>
  <c r="N46" i="228" s="1"/>
  <c r="B46" i="228"/>
  <c r="M45" i="228"/>
  <c r="N45" i="228" s="1"/>
  <c r="B45" i="228"/>
  <c r="K36" i="228"/>
  <c r="N36" i="228" s="1"/>
  <c r="B36" i="228"/>
  <c r="K68" i="227"/>
  <c r="N68" i="227" s="1"/>
  <c r="B68" i="227"/>
  <c r="K67" i="227"/>
  <c r="N67" i="227" s="1"/>
  <c r="B67" i="227"/>
  <c r="K57" i="227"/>
  <c r="B57" i="227"/>
  <c r="M48" i="227"/>
  <c r="N48" i="227" s="1"/>
  <c r="N52" i="227" s="1"/>
  <c r="B48" i="227"/>
  <c r="K38" i="227"/>
  <c r="N38" i="227" s="1"/>
  <c r="B38" i="227"/>
  <c r="K37" i="227"/>
  <c r="N37" i="227" s="1"/>
  <c r="B37" i="227"/>
  <c r="K36" i="227"/>
  <c r="N36" i="227" s="1"/>
  <c r="B36" i="227"/>
  <c r="M49" i="226"/>
  <c r="N49" i="226" s="1"/>
  <c r="N54" i="226" s="1"/>
  <c r="J49" i="226"/>
  <c r="M49" i="225"/>
  <c r="N49" i="225" s="1"/>
  <c r="N54" i="225" s="1"/>
  <c r="J49" i="225"/>
  <c r="M49" i="224"/>
  <c r="N49" i="224" s="1"/>
  <c r="N54" i="224" s="1"/>
  <c r="J49" i="224"/>
  <c r="K78" i="221"/>
  <c r="N78" i="221" s="1"/>
  <c r="B78" i="221"/>
  <c r="K77" i="221"/>
  <c r="N77" i="221" s="1"/>
  <c r="B77" i="221"/>
  <c r="K66" i="221"/>
  <c r="B66" i="221"/>
  <c r="M59" i="221"/>
  <c r="N59" i="221" s="1"/>
  <c r="B59" i="221"/>
  <c r="M58" i="221"/>
  <c r="N58" i="221" s="1"/>
  <c r="B58" i="22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K71" i="215"/>
  <c r="N71" i="215" s="1"/>
  <c r="B71" i="215"/>
  <c r="K70" i="215"/>
  <c r="N70" i="215" s="1"/>
  <c r="B70" i="215"/>
  <c r="K59" i="215"/>
  <c r="B59" i="215"/>
  <c r="M49" i="215"/>
  <c r="N49" i="215" s="1"/>
  <c r="N54" i="215" s="1"/>
  <c r="J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B48" i="143"/>
  <c r="K37" i="143"/>
  <c r="N37" i="143" s="1"/>
  <c r="B37" i="143"/>
  <c r="K36" i="143"/>
  <c r="N36" i="143" s="1"/>
  <c r="B36" i="143"/>
  <c r="K70" i="144"/>
  <c r="N70" i="144" s="1"/>
  <c r="B70" i="144"/>
  <c r="K69" i="144"/>
  <c r="N69" i="144" s="1"/>
  <c r="B69" i="144"/>
  <c r="K58" i="144"/>
  <c r="B58" i="144"/>
  <c r="M49" i="144"/>
  <c r="N49" i="144" s="1"/>
  <c r="J49" i="144"/>
  <c r="B49" i="144"/>
  <c r="M48" i="144"/>
  <c r="N48" i="144" s="1"/>
  <c r="B48" i="144"/>
  <c r="K37" i="144"/>
  <c r="N37" i="144" s="1"/>
  <c r="B37" i="144"/>
  <c r="K36" i="144"/>
  <c r="N36" i="144" s="1"/>
  <c r="B36" i="144"/>
  <c r="K70" i="145"/>
  <c r="N70" i="145" s="1"/>
  <c r="B70" i="145"/>
  <c r="K69" i="145"/>
  <c r="N69" i="145" s="1"/>
  <c r="B69" i="145"/>
  <c r="K58" i="145"/>
  <c r="B58" i="145"/>
  <c r="M49" i="145"/>
  <c r="N49" i="145" s="1"/>
  <c r="J49" i="145"/>
  <c r="B49" i="145"/>
  <c r="M48" i="145"/>
  <c r="N48" i="145" s="1"/>
  <c r="B48" i="145"/>
  <c r="K37" i="145"/>
  <c r="N37" i="145" s="1"/>
  <c r="B37" i="145"/>
  <c r="K36" i="145"/>
  <c r="N36" i="145" s="1"/>
  <c r="B36" i="145"/>
  <c r="K70" i="146"/>
  <c r="N70" i="146" s="1"/>
  <c r="B70" i="146"/>
  <c r="K69" i="146"/>
  <c r="N69" i="146" s="1"/>
  <c r="B69" i="146"/>
  <c r="K58" i="146"/>
  <c r="B58" i="146"/>
  <c r="M49" i="146"/>
  <c r="N49" i="146" s="1"/>
  <c r="J49" i="146"/>
  <c r="B49" i="146"/>
  <c r="M48" i="146"/>
  <c r="N48" i="146" s="1"/>
  <c r="B48" i="146"/>
  <c r="K37" i="146"/>
  <c r="N37" i="146" s="1"/>
  <c r="B37" i="146"/>
  <c r="K36" i="146"/>
  <c r="N36" i="146" s="1"/>
  <c r="B36" i="146"/>
  <c r="K70" i="147"/>
  <c r="N70" i="147" s="1"/>
  <c r="B70" i="147"/>
  <c r="K69" i="147"/>
  <c r="N69" i="147" s="1"/>
  <c r="B69" i="147"/>
  <c r="K58" i="147"/>
  <c r="B58" i="147"/>
  <c r="M49" i="147"/>
  <c r="N49" i="147" s="1"/>
  <c r="J49" i="147"/>
  <c r="B49" i="147"/>
  <c r="M48" i="147"/>
  <c r="N48" i="147" s="1"/>
  <c r="B48" i="147"/>
  <c r="K37" i="147"/>
  <c r="N37" i="147" s="1"/>
  <c r="B37" i="147"/>
  <c r="K36" i="147"/>
  <c r="N36" i="147" s="1"/>
  <c r="B36" i="147"/>
  <c r="K71" i="148"/>
  <c r="N71" i="148" s="1"/>
  <c r="B71" i="148"/>
  <c r="K70" i="148"/>
  <c r="N70" i="148" s="1"/>
  <c r="B70" i="148"/>
  <c r="K59" i="148"/>
  <c r="B59" i="148"/>
  <c r="M49" i="148"/>
  <c r="N49" i="148" s="1"/>
  <c r="J49" i="148"/>
  <c r="B49" i="148"/>
  <c r="M48" i="148"/>
  <c r="N48" i="148" s="1"/>
  <c r="B48" i="148"/>
  <c r="K37" i="148"/>
  <c r="N37" i="148" s="1"/>
  <c r="B37" i="148"/>
  <c r="K36" i="148"/>
  <c r="N36" i="148" s="1"/>
  <c r="B36" i="148"/>
  <c r="K70" i="149"/>
  <c r="N70" i="149" s="1"/>
  <c r="B70" i="149"/>
  <c r="K69" i="149"/>
  <c r="N69" i="149" s="1"/>
  <c r="B69" i="149"/>
  <c r="K58" i="149"/>
  <c r="B58" i="149"/>
  <c r="M49" i="149"/>
  <c r="N49" i="149" s="1"/>
  <c r="J49" i="149"/>
  <c r="B49" i="149"/>
  <c r="M48" i="149"/>
  <c r="N48" i="149" s="1"/>
  <c r="B48" i="149"/>
  <c r="K37" i="149"/>
  <c r="N37" i="149" s="1"/>
  <c r="B37" i="149"/>
  <c r="K36" i="149"/>
  <c r="N36" i="149" s="1"/>
  <c r="B36" i="149"/>
  <c r="K70" i="142"/>
  <c r="N70" i="142" s="1"/>
  <c r="B70" i="142"/>
  <c r="K69" i="142"/>
  <c r="N69" i="142" s="1"/>
  <c r="B69" i="142"/>
  <c r="K58" i="142"/>
  <c r="B58" i="142"/>
  <c r="M49" i="142"/>
  <c r="N49" i="142" s="1"/>
  <c r="J49" i="142"/>
  <c r="B49" i="142"/>
  <c r="M48" i="142"/>
  <c r="N48" i="142" s="1"/>
  <c r="B48" i="142"/>
  <c r="K37" i="142"/>
  <c r="N37" i="142" s="1"/>
  <c r="B37" i="142"/>
  <c r="K36" i="142"/>
  <c r="N36" i="142" s="1"/>
  <c r="B36" i="142"/>
  <c r="K70" i="141"/>
  <c r="N70" i="141" s="1"/>
  <c r="B70" i="141"/>
  <c r="K69" i="141"/>
  <c r="N69" i="141" s="1"/>
  <c r="B69" i="141"/>
  <c r="K58" i="141"/>
  <c r="B58" i="141"/>
  <c r="M49" i="141"/>
  <c r="N49" i="141" s="1"/>
  <c r="B49" i="141"/>
  <c r="M48" i="141"/>
  <c r="N48" i="141" s="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B48" i="133"/>
  <c r="K39" i="133"/>
  <c r="N39" i="133" s="1"/>
  <c r="B39" i="133"/>
  <c r="K38" i="133"/>
  <c r="N38" i="133" s="1"/>
  <c r="B38" i="133"/>
  <c r="K37" i="133"/>
  <c r="N37" i="133" s="1"/>
  <c r="B37" i="133"/>
  <c r="K36" i="133"/>
  <c r="N36" i="133" s="1"/>
  <c r="B36" i="133"/>
  <c r="K70" i="132"/>
  <c r="N70" i="132" s="1"/>
  <c r="N76" i="132" s="1"/>
  <c r="N41" i="132" s="1"/>
  <c r="B70" i="132"/>
  <c r="K37" i="132"/>
  <c r="N37" i="132" s="1"/>
  <c r="B37" i="132"/>
  <c r="K36" i="132"/>
  <c r="N36" i="132" s="1"/>
  <c r="B36" i="132"/>
  <c r="K70" i="131"/>
  <c r="N70" i="131" s="1"/>
  <c r="N76" i="131" s="1"/>
  <c r="N41" i="131" s="1"/>
  <c r="B70" i="131"/>
  <c r="K37" i="131"/>
  <c r="N37" i="131" s="1"/>
  <c r="B37" i="131"/>
  <c r="K36" i="131"/>
  <c r="N36" i="131" s="1"/>
  <c r="B36" i="131"/>
  <c r="K70" i="130"/>
  <c r="N70" i="130" s="1"/>
  <c r="N76" i="130" s="1"/>
  <c r="N41" i="130" s="1"/>
  <c r="B70" i="130"/>
  <c r="K37" i="130"/>
  <c r="N37" i="130" s="1"/>
  <c r="B37" i="130"/>
  <c r="K36" i="130"/>
  <c r="N36" i="130" s="1"/>
  <c r="B36" i="130"/>
  <c r="K70" i="128"/>
  <c r="N70" i="128" s="1"/>
  <c r="N76" i="128" s="1"/>
  <c r="N41" i="128" s="1"/>
  <c r="B70" i="128"/>
  <c r="K37" i="128"/>
  <c r="N37" i="128" s="1"/>
  <c r="B37" i="128"/>
  <c r="K36" i="128"/>
  <c r="N36" i="128" s="1"/>
  <c r="B36" i="128"/>
  <c r="K70" i="208"/>
  <c r="N70" i="208" s="1"/>
  <c r="N76" i="208" s="1"/>
  <c r="N41" i="208" s="1"/>
  <c r="B70" i="208"/>
  <c r="K37" i="208"/>
  <c r="N37" i="208" s="1"/>
  <c r="B37" i="208"/>
  <c r="K36" i="208"/>
  <c r="N36" i="208" s="1"/>
  <c r="B36" i="208"/>
  <c r="K70" i="129"/>
  <c r="N70" i="129" s="1"/>
  <c r="N76" i="129" s="1"/>
  <c r="N41" i="129" s="1"/>
  <c r="B70" i="129"/>
  <c r="K37" i="129"/>
  <c r="N37" i="129" s="1"/>
  <c r="B37" i="129"/>
  <c r="K36" i="129"/>
  <c r="N36" i="129" s="1"/>
  <c r="B36" i="129"/>
  <c r="K70" i="127"/>
  <c r="N70" i="127" s="1"/>
  <c r="N75" i="127" s="1"/>
  <c r="N41" i="127" s="1"/>
  <c r="B70" i="127"/>
  <c r="K37" i="127"/>
  <c r="N37" i="127" s="1"/>
  <c r="B37" i="127"/>
  <c r="K36" i="127"/>
  <c r="N36" i="127" s="1"/>
  <c r="B36" i="127"/>
  <c r="K71" i="108"/>
  <c r="N71" i="108" s="1"/>
  <c r="B71" i="108"/>
  <c r="K70" i="108"/>
  <c r="N70" i="108" s="1"/>
  <c r="B70" i="108"/>
  <c r="K59" i="108"/>
  <c r="B59" i="108"/>
  <c r="K38" i="108"/>
  <c r="N38" i="108" s="1"/>
  <c r="B38" i="108"/>
  <c r="K37" i="108"/>
  <c r="N37" i="108" s="1"/>
  <c r="B37" i="108"/>
  <c r="K36" i="108"/>
  <c r="N36" i="108" s="1"/>
  <c r="B36" i="108"/>
  <c r="K71" i="107"/>
  <c r="N71" i="107" s="1"/>
  <c r="B71" i="107"/>
  <c r="K70" i="107"/>
  <c r="N70" i="107" s="1"/>
  <c r="B70" i="107"/>
  <c r="K59" i="107"/>
  <c r="B59" i="107"/>
  <c r="K38" i="107"/>
  <c r="N38" i="107" s="1"/>
  <c r="B38" i="107"/>
  <c r="K37" i="107"/>
  <c r="N37" i="107" s="1"/>
  <c r="B37" i="107"/>
  <c r="K36" i="107"/>
  <c r="N36" i="107" s="1"/>
  <c r="B36" i="107"/>
  <c r="K71" i="106"/>
  <c r="N71" i="106" s="1"/>
  <c r="B71" i="106"/>
  <c r="K70" i="106"/>
  <c r="N70" i="106" s="1"/>
  <c r="B70" i="106"/>
  <c r="K59" i="106"/>
  <c r="B59" i="106"/>
  <c r="M49" i="106"/>
  <c r="N49" i="106" s="1"/>
  <c r="J49" i="106"/>
  <c r="B49" i="106"/>
  <c r="K38" i="106"/>
  <c r="N38" i="106" s="1"/>
  <c r="B38" i="106"/>
  <c r="K37" i="106"/>
  <c r="N37" i="106" s="1"/>
  <c r="B37" i="106"/>
  <c r="K36" i="106"/>
  <c r="N36" i="106" s="1"/>
  <c r="B36" i="106"/>
  <c r="K71" i="105"/>
  <c r="N71" i="105" s="1"/>
  <c r="B71" i="105"/>
  <c r="K70" i="105"/>
  <c r="N70" i="105" s="1"/>
  <c r="B70" i="105"/>
  <c r="K59" i="105"/>
  <c r="B59" i="105"/>
  <c r="M49" i="105"/>
  <c r="N49" i="105" s="1"/>
  <c r="J49" i="105"/>
  <c r="B49" i="105"/>
  <c r="K38" i="105"/>
  <c r="N38" i="105" s="1"/>
  <c r="B38" i="105"/>
  <c r="K37" i="105"/>
  <c r="N37" i="105" s="1"/>
  <c r="B37" i="105"/>
  <c r="K36" i="105"/>
  <c r="N36" i="105" s="1"/>
  <c r="B36" i="105"/>
  <c r="K71" i="103"/>
  <c r="N71" i="103" s="1"/>
  <c r="B71" i="103"/>
  <c r="K70" i="103"/>
  <c r="N70" i="103" s="1"/>
  <c r="B70" i="103"/>
  <c r="K59" i="103"/>
  <c r="B59" i="103"/>
  <c r="K38" i="103"/>
  <c r="N38" i="103" s="1"/>
  <c r="B38" i="103"/>
  <c r="K37" i="103"/>
  <c r="N37" i="103" s="1"/>
  <c r="B37" i="103"/>
  <c r="K36" i="103"/>
  <c r="N36" i="103" s="1"/>
  <c r="B36" i="103"/>
  <c r="K71" i="102"/>
  <c r="N71" i="102" s="1"/>
  <c r="B71" i="102"/>
  <c r="K70" i="102"/>
  <c r="N70" i="102" s="1"/>
  <c r="B70" i="102"/>
  <c r="K59" i="102"/>
  <c r="B59" i="102"/>
  <c r="K38" i="102"/>
  <c r="N38" i="102" s="1"/>
  <c r="B38" i="102"/>
  <c r="K37" i="102"/>
  <c r="N37" i="102" s="1"/>
  <c r="B37" i="102"/>
  <c r="K36" i="102"/>
  <c r="N36" i="102" s="1"/>
  <c r="B36" i="102"/>
  <c r="K71" i="101"/>
  <c r="N71" i="101" s="1"/>
  <c r="B71" i="101"/>
  <c r="K70" i="101"/>
  <c r="N70" i="101" s="1"/>
  <c r="B70" i="101"/>
  <c r="K59" i="101"/>
  <c r="B59" i="101"/>
  <c r="K38" i="101"/>
  <c r="N38" i="101" s="1"/>
  <c r="B38" i="101"/>
  <c r="K37" i="101"/>
  <c r="N37" i="101" s="1"/>
  <c r="B37" i="101"/>
  <c r="K36" i="101"/>
  <c r="N36" i="101" s="1"/>
  <c r="B36" i="101"/>
  <c r="K71" i="100"/>
  <c r="N71" i="100" s="1"/>
  <c r="B71" i="100"/>
  <c r="K70" i="100"/>
  <c r="N70" i="100" s="1"/>
  <c r="B70" i="100"/>
  <c r="K59" i="100"/>
  <c r="B59" i="100"/>
  <c r="K38" i="100"/>
  <c r="N38" i="100" s="1"/>
  <c r="B38" i="100"/>
  <c r="K37" i="100"/>
  <c r="N37" i="100" s="1"/>
  <c r="B37" i="100"/>
  <c r="K36" i="100"/>
  <c r="N36" i="100" s="1"/>
  <c r="B36" i="100"/>
  <c r="K71" i="99"/>
  <c r="N71" i="99" s="1"/>
  <c r="B71" i="99"/>
  <c r="K70" i="99"/>
  <c r="N70" i="99" s="1"/>
  <c r="B70" i="99"/>
  <c r="K59" i="99"/>
  <c r="B59" i="99"/>
  <c r="M49" i="99"/>
  <c r="N49" i="99" s="1"/>
  <c r="J49" i="99"/>
  <c r="B49" i="99"/>
  <c r="K38" i="99"/>
  <c r="N38" i="99" s="1"/>
  <c r="B38" i="99"/>
  <c r="K37" i="99"/>
  <c r="N37" i="99" s="1"/>
  <c r="B37" i="99"/>
  <c r="K36" i="99"/>
  <c r="N36" i="99" s="1"/>
  <c r="B36" i="99"/>
  <c r="K71" i="98"/>
  <c r="N71" i="98" s="1"/>
  <c r="B71" i="98"/>
  <c r="K70" i="98"/>
  <c r="N70" i="98" s="1"/>
  <c r="B70" i="98"/>
  <c r="K59" i="98"/>
  <c r="B59" i="98"/>
  <c r="M49" i="98"/>
  <c r="N49" i="98" s="1"/>
  <c r="J49" i="98"/>
  <c r="B49" i="98"/>
  <c r="K38" i="98"/>
  <c r="N38" i="98" s="1"/>
  <c r="B38" i="98"/>
  <c r="K37" i="98"/>
  <c r="N37" i="98" s="1"/>
  <c r="B37" i="98"/>
  <c r="K36" i="98"/>
  <c r="N36" i="98" s="1"/>
  <c r="B36" i="98"/>
  <c r="K71" i="97"/>
  <c r="N71" i="97" s="1"/>
  <c r="B71" i="97"/>
  <c r="K70" i="97"/>
  <c r="N70" i="97" s="1"/>
  <c r="B70" i="97"/>
  <c r="K59" i="97"/>
  <c r="B59" i="97"/>
  <c r="M49" i="97"/>
  <c r="N49" i="97" s="1"/>
  <c r="J49" i="97"/>
  <c r="B49" i="97"/>
  <c r="K38" i="97"/>
  <c r="N38" i="97" s="1"/>
  <c r="B38" i="97"/>
  <c r="K37" i="97"/>
  <c r="N37" i="97" s="1"/>
  <c r="B37" i="97"/>
  <c r="K36" i="97"/>
  <c r="N36" i="97" s="1"/>
  <c r="B36" i="97"/>
  <c r="K71" i="96"/>
  <c r="N71" i="96" s="1"/>
  <c r="B71" i="96"/>
  <c r="K70" i="96"/>
  <c r="N70" i="96" s="1"/>
  <c r="B70" i="96"/>
  <c r="K59" i="96"/>
  <c r="B59" i="96"/>
  <c r="M49" i="96"/>
  <c r="N49" i="96" s="1"/>
  <c r="J49" i="96"/>
  <c r="B49" i="96"/>
  <c r="K38" i="96"/>
  <c r="N38" i="96" s="1"/>
  <c r="B38" i="96"/>
  <c r="K37" i="96"/>
  <c r="N37" i="96" s="1"/>
  <c r="B37" i="96"/>
  <c r="K36" i="96"/>
  <c r="N36" i="96" s="1"/>
  <c r="B36" i="96"/>
  <c r="K71" i="95"/>
  <c r="N71" i="95" s="1"/>
  <c r="B71" i="95"/>
  <c r="K70" i="95"/>
  <c r="N70" i="95" s="1"/>
  <c r="B70" i="95"/>
  <c r="K59" i="95"/>
  <c r="B59" i="95"/>
  <c r="K38" i="95"/>
  <c r="N38" i="95" s="1"/>
  <c r="B38" i="95"/>
  <c r="K37" i="95"/>
  <c r="N37" i="95" s="1"/>
  <c r="B37" i="95"/>
  <c r="K36" i="95"/>
  <c r="N36" i="95" s="1"/>
  <c r="B36" i="95"/>
  <c r="K71" i="94"/>
  <c r="N71" i="94" s="1"/>
  <c r="B71" i="94"/>
  <c r="K70" i="94"/>
  <c r="N70" i="94" s="1"/>
  <c r="B70" i="94"/>
  <c r="K59" i="94"/>
  <c r="B59" i="94"/>
  <c r="K38" i="94"/>
  <c r="N38" i="94" s="1"/>
  <c r="B38" i="94"/>
  <c r="K37" i="94"/>
  <c r="N37" i="94" s="1"/>
  <c r="B37" i="94"/>
  <c r="K36" i="94"/>
  <c r="N36" i="94" s="1"/>
  <c r="B36" i="94"/>
  <c r="K71" i="92"/>
  <c r="N71" i="92" s="1"/>
  <c r="B71" i="92"/>
  <c r="K70" i="92"/>
  <c r="N70" i="92" s="1"/>
  <c r="B70" i="92"/>
  <c r="K59" i="92"/>
  <c r="B59" i="92"/>
  <c r="K38" i="92"/>
  <c r="N38" i="92" s="1"/>
  <c r="B38" i="92"/>
  <c r="K37" i="92"/>
  <c r="N37" i="92" s="1"/>
  <c r="B37" i="92"/>
  <c r="K36" i="92"/>
  <c r="N36" i="92" s="1"/>
  <c r="B36" i="92"/>
  <c r="K71" i="91"/>
  <c r="N71" i="91" s="1"/>
  <c r="B71" i="91"/>
  <c r="K70" i="91"/>
  <c r="N70" i="91" s="1"/>
  <c r="B70" i="91"/>
  <c r="K59" i="91"/>
  <c r="B59" i="91"/>
  <c r="M49" i="91"/>
  <c r="N49" i="91" s="1"/>
  <c r="J49" i="91"/>
  <c r="B49" i="91"/>
  <c r="K36" i="91"/>
  <c r="N36" i="91" s="1"/>
  <c r="B36" i="91"/>
  <c r="K71" i="90"/>
  <c r="N71" i="90" s="1"/>
  <c r="B71" i="90"/>
  <c r="K70" i="90"/>
  <c r="N70" i="90" s="1"/>
  <c r="B70" i="90"/>
  <c r="K59" i="90"/>
  <c r="B59" i="90"/>
  <c r="M49" i="90"/>
  <c r="N49" i="90" s="1"/>
  <c r="J49" i="90"/>
  <c r="B49" i="90"/>
  <c r="K36" i="90"/>
  <c r="N36" i="90" s="1"/>
  <c r="B36" i="90"/>
  <c r="K71" i="89"/>
  <c r="N71" i="89" s="1"/>
  <c r="B71" i="89"/>
  <c r="K70" i="89"/>
  <c r="N70" i="89" s="1"/>
  <c r="B70" i="89"/>
  <c r="K59" i="89"/>
  <c r="B59" i="89"/>
  <c r="M49" i="89"/>
  <c r="N49" i="89" s="1"/>
  <c r="J49" i="89"/>
  <c r="B49" i="89"/>
  <c r="K36" i="89"/>
  <c r="N36" i="89" s="1"/>
  <c r="B36" i="89"/>
  <c r="K71" i="88"/>
  <c r="N71" i="88" s="1"/>
  <c r="B71" i="88"/>
  <c r="K70" i="88"/>
  <c r="N70" i="88" s="1"/>
  <c r="B70" i="88"/>
  <c r="K59" i="88"/>
  <c r="B59" i="88"/>
  <c r="M49" i="88"/>
  <c r="N49" i="88" s="1"/>
  <c r="J49" i="88"/>
  <c r="B49" i="88"/>
  <c r="K38" i="88"/>
  <c r="N38" i="88" s="1"/>
  <c r="B38" i="88"/>
  <c r="K37" i="88"/>
  <c r="N37" i="88" s="1"/>
  <c r="B37" i="88"/>
  <c r="K36" i="88"/>
  <c r="N36" i="88" s="1"/>
  <c r="B36" i="88"/>
  <c r="K71" i="87"/>
  <c r="N71" i="87" s="1"/>
  <c r="B71" i="87"/>
  <c r="K70" i="87"/>
  <c r="N70" i="87" s="1"/>
  <c r="B70" i="87"/>
  <c r="K59" i="87"/>
  <c r="B59" i="87"/>
  <c r="M49" i="87"/>
  <c r="N49" i="87" s="1"/>
  <c r="J49" i="87"/>
  <c r="B49" i="87"/>
  <c r="K38" i="87"/>
  <c r="N38" i="87" s="1"/>
  <c r="B38" i="87"/>
  <c r="K37" i="87"/>
  <c r="N37" i="87" s="1"/>
  <c r="B37" i="87"/>
  <c r="K36" i="87"/>
  <c r="N36" i="87" s="1"/>
  <c r="B36" i="87"/>
  <c r="K71" i="86"/>
  <c r="N71" i="86" s="1"/>
  <c r="B71" i="86"/>
  <c r="K70" i="86"/>
  <c r="N70" i="86" s="1"/>
  <c r="B70" i="86"/>
  <c r="K59" i="86"/>
  <c r="B59" i="86"/>
  <c r="M49" i="86"/>
  <c r="N49" i="86" s="1"/>
  <c r="J49" i="86"/>
  <c r="B49" i="86"/>
  <c r="K38" i="86"/>
  <c r="N38" i="86" s="1"/>
  <c r="B38" i="86"/>
  <c r="K37" i="86"/>
  <c r="N37" i="86" s="1"/>
  <c r="B37" i="86"/>
  <c r="K36" i="86"/>
  <c r="N36" i="86" s="1"/>
  <c r="B36" i="86"/>
  <c r="K71" i="85"/>
  <c r="N71" i="85" s="1"/>
  <c r="B71" i="85"/>
  <c r="K70" i="85"/>
  <c r="N70" i="85" s="1"/>
  <c r="B70" i="85"/>
  <c r="K59" i="85"/>
  <c r="B59" i="85"/>
  <c r="M49" i="85"/>
  <c r="N49" i="85" s="1"/>
  <c r="J49" i="85"/>
  <c r="B49" i="85"/>
  <c r="K36" i="85"/>
  <c r="N36" i="85" s="1"/>
  <c r="B36" i="85"/>
  <c r="K71" i="84"/>
  <c r="N71" i="84" s="1"/>
  <c r="B71" i="84"/>
  <c r="K70" i="84"/>
  <c r="N70" i="84" s="1"/>
  <c r="B70" i="84"/>
  <c r="K59" i="84"/>
  <c r="B59" i="84"/>
  <c r="M49" i="84"/>
  <c r="N49" i="84" s="1"/>
  <c r="J49" i="84"/>
  <c r="B49" i="84"/>
  <c r="K36" i="84"/>
  <c r="N36" i="84" s="1"/>
  <c r="B36" i="84"/>
  <c r="K71" i="83"/>
  <c r="N71" i="83" s="1"/>
  <c r="B71" i="83"/>
  <c r="K70" i="83"/>
  <c r="N70" i="83" s="1"/>
  <c r="B70" i="83"/>
  <c r="K59" i="83"/>
  <c r="B59" i="83"/>
  <c r="M49" i="83"/>
  <c r="N49" i="83" s="1"/>
  <c r="J49" i="83"/>
  <c r="B49" i="83"/>
  <c r="K36" i="83"/>
  <c r="N36" i="83" s="1"/>
  <c r="B36" i="83"/>
  <c r="K71" i="82"/>
  <c r="N71" i="82" s="1"/>
  <c r="B71" i="82"/>
  <c r="K70" i="82"/>
  <c r="N70" i="82" s="1"/>
  <c r="B70" i="82"/>
  <c r="K59" i="82"/>
  <c r="B59" i="82"/>
  <c r="M49" i="82"/>
  <c r="N49" i="82" s="1"/>
  <c r="J49" i="82"/>
  <c r="B49" i="82"/>
  <c r="K38" i="82"/>
  <c r="N38" i="82" s="1"/>
  <c r="B38" i="82"/>
  <c r="K37" i="82"/>
  <c r="N37" i="82" s="1"/>
  <c r="B37" i="82"/>
  <c r="K36" i="82"/>
  <c r="N36" i="82" s="1"/>
  <c r="B36" i="82"/>
  <c r="K71" i="81"/>
  <c r="N71" i="81" s="1"/>
  <c r="B71" i="81"/>
  <c r="K70" i="81"/>
  <c r="N70" i="81" s="1"/>
  <c r="B70" i="81"/>
  <c r="K59" i="81"/>
  <c r="B59" i="81"/>
  <c r="M49" i="81"/>
  <c r="N49" i="81" s="1"/>
  <c r="J49" i="81"/>
  <c r="B49" i="81"/>
  <c r="K38" i="81"/>
  <c r="N38" i="81" s="1"/>
  <c r="B38" i="81"/>
  <c r="K37" i="81"/>
  <c r="N37" i="81" s="1"/>
  <c r="B37" i="81"/>
  <c r="K36" i="81"/>
  <c r="N36" i="81" s="1"/>
  <c r="B36" i="81"/>
  <c r="K71" i="80"/>
  <c r="N71" i="80" s="1"/>
  <c r="B71" i="80"/>
  <c r="K70" i="80"/>
  <c r="N70" i="80" s="1"/>
  <c r="B70" i="80"/>
  <c r="K59" i="80"/>
  <c r="B59" i="80"/>
  <c r="M49" i="80"/>
  <c r="N49" i="80" s="1"/>
  <c r="J49" i="80"/>
  <c r="B49" i="80"/>
  <c r="K38" i="80"/>
  <c r="N38" i="80" s="1"/>
  <c r="B38" i="80"/>
  <c r="K37" i="80"/>
  <c r="N37" i="80" s="1"/>
  <c r="B37" i="80"/>
  <c r="K36" i="80"/>
  <c r="N36" i="80" s="1"/>
  <c r="B36" i="80"/>
  <c r="K71" i="79"/>
  <c r="N71" i="79" s="1"/>
  <c r="B71" i="79"/>
  <c r="K70" i="79"/>
  <c r="N70" i="79" s="1"/>
  <c r="B70" i="79"/>
  <c r="K59" i="79"/>
  <c r="B59" i="79"/>
  <c r="M49" i="79"/>
  <c r="N49" i="79" s="1"/>
  <c r="J49" i="79"/>
  <c r="B49" i="79"/>
  <c r="K38" i="79"/>
  <c r="N38" i="79" s="1"/>
  <c r="B38" i="79"/>
  <c r="K37" i="79"/>
  <c r="N37" i="79" s="1"/>
  <c r="B37" i="79"/>
  <c r="K36" i="79"/>
  <c r="N36" i="79" s="1"/>
  <c r="B36" i="79"/>
  <c r="M49" i="78"/>
  <c r="N49" i="78" s="1"/>
  <c r="J49" i="78"/>
  <c r="B49" i="78"/>
  <c r="M48" i="78"/>
  <c r="N48" i="78" s="1"/>
  <c r="B48" i="78"/>
  <c r="K70" i="75"/>
  <c r="N70" i="75" s="1"/>
  <c r="B70" i="75"/>
  <c r="K69" i="75"/>
  <c r="N69" i="75" s="1"/>
  <c r="B69" i="75"/>
  <c r="K58" i="75"/>
  <c r="B58" i="75"/>
  <c r="M49" i="75"/>
  <c r="N49" i="75" s="1"/>
  <c r="J49" i="75"/>
  <c r="B49" i="75"/>
  <c r="M48" i="75"/>
  <c r="N48" i="75" s="1"/>
  <c r="B48" i="75"/>
  <c r="K38" i="75"/>
  <c r="N38" i="75" s="1"/>
  <c r="B38" i="75"/>
  <c r="K37" i="75"/>
  <c r="N37" i="75" s="1"/>
  <c r="B37" i="75"/>
  <c r="K36" i="75"/>
  <c r="N36" i="75" s="1"/>
  <c r="B36" i="75"/>
  <c r="K70" i="74"/>
  <c r="N70" i="74" s="1"/>
  <c r="B70" i="74"/>
  <c r="K69" i="74"/>
  <c r="N69" i="74" s="1"/>
  <c r="B69" i="74"/>
  <c r="M48" i="74"/>
  <c r="N48" i="74" s="1"/>
  <c r="N53" i="74" s="1"/>
  <c r="B48" i="74"/>
  <c r="K38" i="74"/>
  <c r="N38" i="74" s="1"/>
  <c r="B38" i="74"/>
  <c r="K37" i="74"/>
  <c r="N37" i="74" s="1"/>
  <c r="B37" i="74"/>
  <c r="K36" i="74"/>
  <c r="N36" i="74" s="1"/>
  <c r="B36" i="74"/>
  <c r="K70" i="72"/>
  <c r="N70" i="72" s="1"/>
  <c r="B70" i="72"/>
  <c r="K69" i="72"/>
  <c r="N69" i="72" s="1"/>
  <c r="B69" i="72"/>
  <c r="M48" i="72"/>
  <c r="N48" i="72" s="1"/>
  <c r="N53" i="72" s="1"/>
  <c r="B48" i="72"/>
  <c r="K38" i="72"/>
  <c r="N38" i="72" s="1"/>
  <c r="B38" i="72"/>
  <c r="K37" i="72"/>
  <c r="N37" i="72" s="1"/>
  <c r="B37" i="72"/>
  <c r="K36" i="72"/>
  <c r="N36" i="72" s="1"/>
  <c r="B36" i="72"/>
  <c r="K71" i="71"/>
  <c r="B71" i="71"/>
  <c r="K70" i="71"/>
  <c r="B70" i="71"/>
  <c r="M49" i="71"/>
  <c r="N49" i="71" s="1"/>
  <c r="J49" i="71"/>
  <c r="B49" i="71"/>
  <c r="K38" i="71"/>
  <c r="N38" i="71" s="1"/>
  <c r="B38" i="71"/>
  <c r="K37" i="71"/>
  <c r="N37" i="71" s="1"/>
  <c r="B37" i="71"/>
  <c r="K36" i="71"/>
  <c r="N36" i="71" s="1"/>
  <c r="B36" i="71"/>
  <c r="N76" i="70"/>
  <c r="K71" i="69"/>
  <c r="B71" i="69"/>
  <c r="K70" i="69"/>
  <c r="B70" i="69"/>
  <c r="K38" i="69"/>
  <c r="N38" i="69" s="1"/>
  <c r="B38" i="69"/>
  <c r="K37" i="69"/>
  <c r="N37" i="69" s="1"/>
  <c r="B37" i="69"/>
  <c r="K36" i="69"/>
  <c r="N36" i="69" s="1"/>
  <c r="B36" i="69"/>
  <c r="K71" i="68"/>
  <c r="N71" i="68" s="1"/>
  <c r="B71" i="68"/>
  <c r="K70" i="68"/>
  <c r="N70" i="68" s="1"/>
  <c r="B70" i="68"/>
  <c r="M49" i="68"/>
  <c r="N49" i="68" s="1"/>
  <c r="J49" i="68"/>
  <c r="B49"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K71" i="65"/>
  <c r="N71" i="65" s="1"/>
  <c r="B71" i="65"/>
  <c r="K70" i="65"/>
  <c r="N70" i="65" s="1"/>
  <c r="B70" i="65"/>
  <c r="K71" i="64"/>
  <c r="N71" i="64" s="1"/>
  <c r="B71" i="64"/>
  <c r="K70" i="64"/>
  <c r="N70" i="64" s="1"/>
  <c r="B70" i="64"/>
  <c r="N48" i="64"/>
  <c r="N54" i="64" s="1"/>
  <c r="K71" i="63"/>
  <c r="N71" i="63" s="1"/>
  <c r="B71" i="63"/>
  <c r="K70" i="63"/>
  <c r="N70" i="63" s="1"/>
  <c r="B70"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K39" i="61"/>
  <c r="N39" i="61" s="1"/>
  <c r="B39" i="61"/>
  <c r="K38" i="61"/>
  <c r="N38" i="61" s="1"/>
  <c r="B38" i="61"/>
  <c r="K37" i="61"/>
  <c r="N37" i="61" s="1"/>
  <c r="B37" i="61"/>
  <c r="K36" i="61"/>
  <c r="N36" i="61" s="1"/>
  <c r="B36" i="61"/>
  <c r="K71" i="60"/>
  <c r="B71" i="60"/>
  <c r="K70" i="60"/>
  <c r="B70" i="60"/>
  <c r="K59" i="60"/>
  <c r="B59" i="60"/>
  <c r="K39" i="60"/>
  <c r="N39" i="60" s="1"/>
  <c r="B39" i="60"/>
  <c r="K38" i="60"/>
  <c r="N38" i="60" s="1"/>
  <c r="B38" i="60"/>
  <c r="K37" i="60"/>
  <c r="N37" i="60" s="1"/>
  <c r="B37" i="60"/>
  <c r="K36" i="60"/>
  <c r="N36" i="60" s="1"/>
  <c r="B36" i="60"/>
  <c r="K71" i="59"/>
  <c r="N71" i="59" s="1"/>
  <c r="B71" i="59"/>
  <c r="K70" i="59"/>
  <c r="N70" i="59" s="1"/>
  <c r="B70" i="59"/>
  <c r="K59" i="59"/>
  <c r="B59" i="59"/>
  <c r="K39" i="59"/>
  <c r="N39" i="59" s="1"/>
  <c r="B39" i="59"/>
  <c r="K38" i="59"/>
  <c r="N38" i="59" s="1"/>
  <c r="B38" i="59"/>
  <c r="K37" i="59"/>
  <c r="N37" i="59" s="1"/>
  <c r="B37" i="59"/>
  <c r="K36" i="59"/>
  <c r="N36" i="59" s="1"/>
  <c r="B36" i="59"/>
  <c r="K71" i="58"/>
  <c r="N71" i="58" s="1"/>
  <c r="B71" i="58"/>
  <c r="K70" i="58"/>
  <c r="N70" i="58" s="1"/>
  <c r="B70"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K37" i="50"/>
  <c r="N37" i="50" s="1"/>
  <c r="B37" i="50"/>
  <c r="K36" i="50"/>
  <c r="N36" i="50" s="1"/>
  <c r="B36" i="50"/>
  <c r="K70" i="49"/>
  <c r="B70"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K37" i="46"/>
  <c r="N37" i="46" s="1"/>
  <c r="B37" i="46"/>
  <c r="K36" i="46"/>
  <c r="N36" i="46" s="1"/>
  <c r="B36" i="46"/>
  <c r="K70" i="35"/>
  <c r="N70" i="35" s="1"/>
  <c r="N76" i="35" s="1"/>
  <c r="N42" i="35" s="1"/>
  <c r="B70" i="35"/>
  <c r="M50" i="35"/>
  <c r="N50" i="35" s="1"/>
  <c r="J50" i="35"/>
  <c r="B50" i="35"/>
  <c r="M49" i="35"/>
  <c r="N49" i="35" s="1"/>
  <c r="J49" i="35"/>
  <c r="B49" i="35"/>
  <c r="M48" i="35"/>
  <c r="N48" i="35" s="1"/>
  <c r="K37" i="35"/>
  <c r="N37" i="35" s="1"/>
  <c r="B37" i="35"/>
  <c r="K36" i="35"/>
  <c r="N36" i="35" s="1"/>
  <c r="B36" i="35"/>
  <c r="K70" i="45"/>
  <c r="N70" i="45" s="1"/>
  <c r="N76" i="45" s="1"/>
  <c r="N42" i="45" s="1"/>
  <c r="B70" i="45"/>
  <c r="M50" i="45"/>
  <c r="N50" i="45" s="1"/>
  <c r="J50" i="45"/>
  <c r="B50" i="45"/>
  <c r="M49" i="45"/>
  <c r="N49" i="45" s="1"/>
  <c r="J49" i="45"/>
  <c r="B49" i="45"/>
  <c r="M48" i="45"/>
  <c r="N48" i="45" s="1"/>
  <c r="K37" i="45"/>
  <c r="N37" i="45" s="1"/>
  <c r="B37" i="45"/>
  <c r="K36" i="45"/>
  <c r="N36" i="45" s="1"/>
  <c r="B36" i="45"/>
  <c r="K70" i="44"/>
  <c r="N70" i="44" s="1"/>
  <c r="N76" i="44" s="1"/>
  <c r="N42" i="44" s="1"/>
  <c r="B70" i="44"/>
  <c r="M50" i="44"/>
  <c r="N50" i="44" s="1"/>
  <c r="J50" i="44"/>
  <c r="B50" i="44"/>
  <c r="M49" i="44"/>
  <c r="N49" i="44" s="1"/>
  <c r="J49" i="44"/>
  <c r="B49" i="44"/>
  <c r="M48" i="44"/>
  <c r="N48" i="44" s="1"/>
  <c r="K36" i="44"/>
  <c r="N36" i="44" s="1"/>
  <c r="B36" i="44"/>
  <c r="K70" i="43"/>
  <c r="N70" i="43" s="1"/>
  <c r="N76" i="43" s="1"/>
  <c r="N42" i="43" s="1"/>
  <c r="B70" i="43"/>
  <c r="M50" i="43"/>
  <c r="N50" i="43" s="1"/>
  <c r="J50" i="43"/>
  <c r="B50" i="43"/>
  <c r="M49" i="43"/>
  <c r="N49" i="43" s="1"/>
  <c r="J49" i="43"/>
  <c r="B49" i="43"/>
  <c r="M48" i="43"/>
  <c r="N48" i="43" s="1"/>
  <c r="K37" i="43"/>
  <c r="N37" i="43" s="1"/>
  <c r="B37" i="43"/>
  <c r="K36" i="43"/>
  <c r="N36" i="43" s="1"/>
  <c r="B36" i="43"/>
  <c r="K70" i="42"/>
  <c r="N70" i="42" s="1"/>
  <c r="N76" i="42" s="1"/>
  <c r="N42" i="42" s="1"/>
  <c r="B70" i="42"/>
  <c r="M50" i="42"/>
  <c r="N50" i="42" s="1"/>
  <c r="J50" i="42"/>
  <c r="B50" i="42"/>
  <c r="M49" i="42"/>
  <c r="N49" i="42" s="1"/>
  <c r="J49" i="42"/>
  <c r="B49" i="42"/>
  <c r="M48" i="42"/>
  <c r="N48" i="42" s="1"/>
  <c r="K37" i="42"/>
  <c r="N37" i="42" s="1"/>
  <c r="B37" i="42"/>
  <c r="K36" i="42"/>
  <c r="N36" i="42" s="1"/>
  <c r="B36" i="42"/>
  <c r="K70" i="41"/>
  <c r="N70" i="41" s="1"/>
  <c r="N76" i="41" s="1"/>
  <c r="N42" i="41" s="1"/>
  <c r="B70" i="41"/>
  <c r="M50" i="41"/>
  <c r="N50" i="41" s="1"/>
  <c r="J50" i="41"/>
  <c r="B50" i="41"/>
  <c r="M49" i="41"/>
  <c r="N49" i="41" s="1"/>
  <c r="J49" i="41"/>
  <c r="B49" i="41"/>
  <c r="M48" i="41"/>
  <c r="N48" i="41" s="1"/>
  <c r="K36" i="41"/>
  <c r="N36" i="41" s="1"/>
  <c r="B36" i="41"/>
  <c r="K70" i="40"/>
  <c r="N70" i="40" s="1"/>
  <c r="N76" i="40" s="1"/>
  <c r="N42" i="40" s="1"/>
  <c r="B70" i="40"/>
  <c r="M50" i="40"/>
  <c r="N50" i="40" s="1"/>
  <c r="J50" i="40"/>
  <c r="B50" i="40"/>
  <c r="M49" i="40"/>
  <c r="N49" i="40" s="1"/>
  <c r="J49" i="40"/>
  <c r="B49" i="40"/>
  <c r="M48" i="40"/>
  <c r="N48" i="40" s="1"/>
  <c r="K37" i="40"/>
  <c r="N37" i="40" s="1"/>
  <c r="B37" i="40"/>
  <c r="K36" i="40"/>
  <c r="N36" i="40" s="1"/>
  <c r="B36" i="40"/>
  <c r="K70" i="39"/>
  <c r="N70" i="39" s="1"/>
  <c r="N76" i="39" s="1"/>
  <c r="N42" i="39" s="1"/>
  <c r="B70" i="39"/>
  <c r="M50" i="39"/>
  <c r="N50" i="39" s="1"/>
  <c r="J50" i="39"/>
  <c r="B50" i="39"/>
  <c r="M49" i="39"/>
  <c r="N49" i="39" s="1"/>
  <c r="J49" i="39"/>
  <c r="B49" i="39"/>
  <c r="M48" i="39"/>
  <c r="N48" i="39" s="1"/>
  <c r="K37" i="39"/>
  <c r="N37" i="39" s="1"/>
  <c r="B37" i="39"/>
  <c r="K36" i="39"/>
  <c r="N36" i="39" s="1"/>
  <c r="B36" i="39"/>
  <c r="K70" i="38"/>
  <c r="N70" i="38" s="1"/>
  <c r="N76" i="38" s="1"/>
  <c r="N42" i="38" s="1"/>
  <c r="B70" i="38"/>
  <c r="M50" i="38"/>
  <c r="N50" i="38" s="1"/>
  <c r="J50" i="38"/>
  <c r="B50" i="38"/>
  <c r="M49" i="38"/>
  <c r="N49" i="38" s="1"/>
  <c r="J49" i="38"/>
  <c r="B49" i="38"/>
  <c r="M48" i="38"/>
  <c r="N48" i="38" s="1"/>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88" l="1"/>
  <c r="N41" i="88" s="1"/>
  <c r="N77" i="333"/>
  <c r="N41" i="333" s="1"/>
  <c r="N43" i="306"/>
  <c r="N76" i="242"/>
  <c r="N40" i="242" s="1"/>
  <c r="N76" i="231"/>
  <c r="N40" i="231" s="1"/>
  <c r="N76" i="94"/>
  <c r="N41" i="94" s="1"/>
  <c r="N43" i="94" s="1"/>
  <c r="N76" i="82"/>
  <c r="N41" i="82" s="1"/>
  <c r="N43" i="82" s="1"/>
  <c r="N76" i="144"/>
  <c r="N41" i="144" s="1"/>
  <c r="N43" i="144" s="1"/>
  <c r="N83" i="279"/>
  <c r="N46" i="279" s="1"/>
  <c r="N48" i="279" s="1"/>
  <c r="N81" i="282"/>
  <c r="N44" i="282" s="1"/>
  <c r="N46" i="282" s="1"/>
  <c r="N75" i="289"/>
  <c r="N41" i="289" s="1"/>
  <c r="N43" i="289" s="1"/>
  <c r="N76" i="56"/>
  <c r="N42" i="56" s="1"/>
  <c r="N43" i="56" s="1"/>
  <c r="N78" i="56" s="1"/>
  <c r="L85" i="56" s="1"/>
  <c r="N76" i="67"/>
  <c r="N41" i="67" s="1"/>
  <c r="N76" i="68"/>
  <c r="N41" i="68" s="1"/>
  <c r="N43" i="68" s="1"/>
  <c r="N76" i="84"/>
  <c r="N41" i="84" s="1"/>
  <c r="N43" i="84" s="1"/>
  <c r="N76" i="90"/>
  <c r="N41" i="90" s="1"/>
  <c r="N43" i="90" s="1"/>
  <c r="N76" i="102"/>
  <c r="N41" i="102" s="1"/>
  <c r="N43" i="102" s="1"/>
  <c r="N80" i="164"/>
  <c r="N46" i="164" s="1"/>
  <c r="N48" i="164" s="1"/>
  <c r="N83" i="165"/>
  <c r="N49" i="165" s="1"/>
  <c r="N81" i="170"/>
  <c r="N47" i="170" s="1"/>
  <c r="N49" i="170" s="1"/>
  <c r="N81" i="176"/>
  <c r="N47" i="176" s="1"/>
  <c r="N81" i="171"/>
  <c r="N47" i="171" s="1"/>
  <c r="N49" i="171" s="1"/>
  <c r="N81" i="178"/>
  <c r="N47" i="178" s="1"/>
  <c r="N49" i="178" s="1"/>
  <c r="N80" i="179"/>
  <c r="N46" i="179" s="1"/>
  <c r="N48" i="179" s="1"/>
  <c r="N80" i="180"/>
  <c r="N46" i="180" s="1"/>
  <c r="N48" i="180" s="1"/>
  <c r="N80" i="177"/>
  <c r="N46" i="177" s="1"/>
  <c r="N48" i="177" s="1"/>
  <c r="N80" i="181"/>
  <c r="N46" i="181" s="1"/>
  <c r="N80" i="183"/>
  <c r="N46" i="183" s="1"/>
  <c r="N48" i="183" s="1"/>
  <c r="N80" i="184"/>
  <c r="N46" i="184" s="1"/>
  <c r="N81" i="185"/>
  <c r="N47" i="185" s="1"/>
  <c r="N81" i="186"/>
  <c r="N47" i="186" s="1"/>
  <c r="N80" i="188"/>
  <c r="N46" i="188" s="1"/>
  <c r="N48" i="188" s="1"/>
  <c r="N81" i="187"/>
  <c r="N47" i="187" s="1"/>
  <c r="N77" i="233"/>
  <c r="N41" i="233" s="1"/>
  <c r="N43" i="233" s="1"/>
  <c r="N76" i="243"/>
  <c r="N40" i="243" s="1"/>
  <c r="N77" i="323"/>
  <c r="N79" i="323" s="1"/>
  <c r="L85" i="323" s="1"/>
  <c r="N77" i="328"/>
  <c r="N41" i="328" s="1"/>
  <c r="N43" i="328" s="1"/>
  <c r="N77" i="337"/>
  <c r="N41" i="337" s="1"/>
  <c r="N43" i="337" s="1"/>
  <c r="N76" i="92"/>
  <c r="N41" i="92" s="1"/>
  <c r="N75" i="133"/>
  <c r="N41" i="133" s="1"/>
  <c r="N43" i="133" s="1"/>
  <c r="N76" i="134"/>
  <c r="N41" i="134" s="1"/>
  <c r="N43" i="134" s="1"/>
  <c r="N76" i="135"/>
  <c r="N41" i="135" s="1"/>
  <c r="N43" i="135" s="1"/>
  <c r="N76" i="136"/>
  <c r="N41" i="136" s="1"/>
  <c r="N76" i="65"/>
  <c r="N41" i="65" s="1"/>
  <c r="N43" i="65" s="1"/>
  <c r="N91" i="260"/>
  <c r="N47" i="260" s="1"/>
  <c r="N81" i="266"/>
  <c r="N41" i="266" s="1"/>
  <c r="N43" i="266" s="1"/>
  <c r="N78" i="272"/>
  <c r="N41" i="272" s="1"/>
  <c r="N43" i="272" s="1"/>
  <c r="N79" i="50"/>
  <c r="N42" i="50" s="1"/>
  <c r="N43" i="50" s="1"/>
  <c r="N76" i="19"/>
  <c r="N42" i="19" s="1"/>
  <c r="N43" i="19" s="1"/>
  <c r="N43" i="22"/>
  <c r="N76" i="24"/>
  <c r="N42" i="24" s="1"/>
  <c r="N76" i="25"/>
  <c r="N42" i="25" s="1"/>
  <c r="N43" i="25" s="1"/>
  <c r="N75" i="72"/>
  <c r="N41" i="72" s="1"/>
  <c r="N75" i="74"/>
  <c r="N41" i="74" s="1"/>
  <c r="N76" i="79"/>
  <c r="N41" i="79" s="1"/>
  <c r="N76" i="81"/>
  <c r="N41" i="81" s="1"/>
  <c r="N43" i="81" s="1"/>
  <c r="N76" i="87"/>
  <c r="N41" i="87" s="1"/>
  <c r="N43" i="87" s="1"/>
  <c r="N76" i="106"/>
  <c r="N41" i="106" s="1"/>
  <c r="N43" i="106" s="1"/>
  <c r="N77" i="254"/>
  <c r="N41" i="254" s="1"/>
  <c r="N77" i="294"/>
  <c r="N41" i="294" s="1"/>
  <c r="N43" i="294" s="1"/>
  <c r="N75" i="299"/>
  <c r="N41" i="299" s="1"/>
  <c r="N43" i="299" s="1"/>
  <c r="N76" i="63"/>
  <c r="N41" i="63" s="1"/>
  <c r="N43" i="63" s="1"/>
  <c r="N76" i="95"/>
  <c r="N41" i="95" s="1"/>
  <c r="N76" i="97"/>
  <c r="N41" i="97" s="1"/>
  <c r="N43" i="97" s="1"/>
  <c r="N76" i="99"/>
  <c r="N41" i="99" s="1"/>
  <c r="N76" i="103"/>
  <c r="N41" i="103" s="1"/>
  <c r="N81" i="154"/>
  <c r="N47" i="154" s="1"/>
  <c r="N73" i="229"/>
  <c r="N40" i="229" s="1"/>
  <c r="N42" i="229" s="1"/>
  <c r="N77" i="258"/>
  <c r="N41" i="258" s="1"/>
  <c r="N78" i="270"/>
  <c r="N41" i="270" s="1"/>
  <c r="N43" i="270" s="1"/>
  <c r="N78" i="271"/>
  <c r="N41" i="271" s="1"/>
  <c r="N43" i="271" s="1"/>
  <c r="N75" i="291"/>
  <c r="N41" i="291" s="1"/>
  <c r="N43" i="291" s="1"/>
  <c r="N77" i="334"/>
  <c r="N41" i="334" s="1"/>
  <c r="N43" i="334" s="1"/>
  <c r="N75" i="283"/>
  <c r="N41" i="283" s="1"/>
  <c r="N43" i="283" s="1"/>
  <c r="N75" i="292"/>
  <c r="N41" i="292" s="1"/>
  <c r="N43" i="292" s="1"/>
  <c r="N53" i="325"/>
  <c r="N76" i="26"/>
  <c r="N42" i="26" s="1"/>
  <c r="N76" i="96"/>
  <c r="N41" i="96" s="1"/>
  <c r="N43" i="96" s="1"/>
  <c r="N76" i="98"/>
  <c r="N41" i="98" s="1"/>
  <c r="N76" i="101"/>
  <c r="N41" i="101" s="1"/>
  <c r="N43" i="101" s="1"/>
  <c r="N76" i="107"/>
  <c r="N41" i="107" s="1"/>
  <c r="N43" i="107" s="1"/>
  <c r="N76" i="137"/>
  <c r="N41" i="137" s="1"/>
  <c r="N76" i="146"/>
  <c r="N41" i="146" s="1"/>
  <c r="N84" i="220"/>
  <c r="N46" i="220" s="1"/>
  <c r="N48" i="220" s="1"/>
  <c r="N83" i="221"/>
  <c r="N46" i="221" s="1"/>
  <c r="N72" i="227"/>
  <c r="N41" i="227" s="1"/>
  <c r="N43" i="227" s="1"/>
  <c r="N78" i="273"/>
  <c r="N41" i="273" s="1"/>
  <c r="N43" i="273" s="1"/>
  <c r="N75" i="293"/>
  <c r="N41" i="293" s="1"/>
  <c r="N43" i="293" s="1"/>
  <c r="N77" i="295"/>
  <c r="N41" i="295" s="1"/>
  <c r="N43" i="295" s="1"/>
  <c r="N75" i="325"/>
  <c r="N41" i="325" s="1"/>
  <c r="N43" i="325" s="1"/>
  <c r="N77" i="329"/>
  <c r="N41" i="329" s="1"/>
  <c r="N76" i="61"/>
  <c r="N42" i="61" s="1"/>
  <c r="N43" i="61" s="1"/>
  <c r="N76" i="64"/>
  <c r="N41" i="64" s="1"/>
  <c r="N43" i="64" s="1"/>
  <c r="N76" i="83"/>
  <c r="N41" i="83" s="1"/>
  <c r="N43" i="83" s="1"/>
  <c r="N76" i="85"/>
  <c r="N41" i="85" s="1"/>
  <c r="N43" i="85" s="1"/>
  <c r="N76" i="89"/>
  <c r="N41" i="89" s="1"/>
  <c r="N43" i="89" s="1"/>
  <c r="N76" i="91"/>
  <c r="N41" i="91" s="1"/>
  <c r="N43" i="91" s="1"/>
  <c r="N76" i="100"/>
  <c r="N41" i="100" s="1"/>
  <c r="N43" i="100" s="1"/>
  <c r="N80" i="160"/>
  <c r="N46" i="160" s="1"/>
  <c r="N77" i="193"/>
  <c r="N43" i="193" s="1"/>
  <c r="N45" i="193" s="1"/>
  <c r="N78" i="232"/>
  <c r="N41" i="232" s="1"/>
  <c r="N76" i="234"/>
  <c r="N40" i="234" s="1"/>
  <c r="N42" i="234" s="1"/>
  <c r="N79" i="244"/>
  <c r="N45" i="244" s="1"/>
  <c r="N47" i="244" s="1"/>
  <c r="N87" i="246"/>
  <c r="N45" i="246" s="1"/>
  <c r="N47" i="246" s="1"/>
  <c r="N77" i="250"/>
  <c r="N41" i="250" s="1"/>
  <c r="N43" i="250" s="1"/>
  <c r="N79" i="250" s="1"/>
  <c r="N81" i="280"/>
  <c r="N44" i="280" s="1"/>
  <c r="N46" i="280" s="1"/>
  <c r="N75" i="290"/>
  <c r="N41" i="290" s="1"/>
  <c r="N43" i="290" s="1"/>
  <c r="N77" i="321"/>
  <c r="N79" i="321" s="1"/>
  <c r="L85" i="321" s="1"/>
  <c r="N77" i="342"/>
  <c r="N41" i="342" s="1"/>
  <c r="N43" i="342" s="1"/>
  <c r="N77" i="347"/>
  <c r="N41" i="347" s="1"/>
  <c r="N43" i="347" s="1"/>
  <c r="N77" i="364"/>
  <c r="N41" i="364" s="1"/>
  <c r="N43" i="364" s="1"/>
  <c r="N43" i="31"/>
  <c r="N77" i="262"/>
  <c r="N41" i="262" s="1"/>
  <c r="N75" i="286"/>
  <c r="N41" i="286" s="1"/>
  <c r="N43" i="286" s="1"/>
  <c r="N77" i="348"/>
  <c r="N41" i="348" s="1"/>
  <c r="N43" i="348" s="1"/>
  <c r="N77" i="354"/>
  <c r="N41" i="354" s="1"/>
  <c r="N43" i="354" s="1"/>
  <c r="N77" i="363"/>
  <c r="N41" i="363" s="1"/>
  <c r="N43" i="363" s="1"/>
  <c r="N77" i="365"/>
  <c r="N41" i="365" s="1"/>
  <c r="N43" i="365" s="1"/>
  <c r="N75" i="75"/>
  <c r="N41" i="75" s="1"/>
  <c r="N43" i="75" s="1"/>
  <c r="N76" i="80"/>
  <c r="N41" i="80" s="1"/>
  <c r="N43" i="80" s="1"/>
  <c r="N76" i="86"/>
  <c r="N41" i="86" s="1"/>
  <c r="N43" i="86" s="1"/>
  <c r="N76" i="105"/>
  <c r="N41" i="105" s="1"/>
  <c r="N43" i="105" s="1"/>
  <c r="N76" i="108"/>
  <c r="N41" i="108" s="1"/>
  <c r="N43" i="108" s="1"/>
  <c r="N77" i="259"/>
  <c r="N41" i="259" s="1"/>
  <c r="N81" i="267"/>
  <c r="N41" i="267" s="1"/>
  <c r="N43" i="267" s="1"/>
  <c r="N75" i="302"/>
  <c r="N41" i="302" s="1"/>
  <c r="N43" i="302" s="1"/>
  <c r="N77" i="362"/>
  <c r="N41" i="362" s="1"/>
  <c r="N43" i="362" s="1"/>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N79" i="306" s="1"/>
  <c r="L8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76" i="138"/>
  <c r="N41" i="138" s="1"/>
  <c r="N43" i="138" s="1"/>
  <c r="N76" i="209"/>
  <c r="N41" i="209" s="1"/>
  <c r="N76" i="53"/>
  <c r="N76" i="58"/>
  <c r="N42" i="58" s="1"/>
  <c r="N4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48" i="160"/>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74"/>
  <c r="N77"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I70" i="49"/>
  <c r="N78" i="64"/>
  <c r="L83" i="64" s="1"/>
  <c r="N70" i="71"/>
  <c r="I70" i="71"/>
  <c r="N71" i="71"/>
  <c r="I71" i="71"/>
  <c r="N43" i="79"/>
  <c r="N43" i="7"/>
  <c r="I70" i="16"/>
  <c r="I70" i="17"/>
  <c r="I71" i="17"/>
  <c r="N59" i="22"/>
  <c r="N65" i="22" s="1"/>
  <c r="I70" i="22"/>
  <c r="N43" i="34"/>
  <c r="N43" i="37"/>
  <c r="N43" i="45"/>
  <c r="N43" i="35"/>
  <c r="N43" i="46"/>
  <c r="N78" i="46" s="1"/>
  <c r="N43" i="52"/>
  <c r="N70" i="54"/>
  <c r="I70" i="54"/>
  <c r="N71" i="54"/>
  <c r="I71" i="54"/>
  <c r="N70" i="60"/>
  <c r="I70" i="60"/>
  <c r="N71" i="60"/>
  <c r="I71" i="60"/>
  <c r="N70" i="66"/>
  <c r="I70" i="66"/>
  <c r="N71" i="66"/>
  <c r="I71" i="66"/>
  <c r="N70" i="69"/>
  <c r="I70" i="69"/>
  <c r="N71" i="69"/>
  <c r="I71" i="69"/>
  <c r="N43" i="72"/>
  <c r="N77" i="72" s="1"/>
  <c r="L84" i="72" s="1"/>
  <c r="N43" i="127"/>
  <c r="N43" i="129"/>
  <c r="N43" i="208"/>
  <c r="N43" i="128"/>
  <c r="N43" i="130"/>
  <c r="N43" i="131"/>
  <c r="N43" i="132"/>
  <c r="I70" i="80"/>
  <c r="I71" i="80"/>
  <c r="I70" i="84"/>
  <c r="I71" i="84"/>
  <c r="I70" i="86"/>
  <c r="I71" i="86"/>
  <c r="I70" i="90"/>
  <c r="I71" i="90"/>
  <c r="N43" i="92"/>
  <c r="I70" i="96"/>
  <c r="I71" i="96"/>
  <c r="I70" i="106"/>
  <c r="I71" i="106"/>
  <c r="I70" i="107"/>
  <c r="I71" i="107"/>
  <c r="I70" i="108"/>
  <c r="I71" i="108"/>
  <c r="N43" i="136"/>
  <c r="I69" i="149"/>
  <c r="I70" i="149"/>
  <c r="I70" i="148"/>
  <c r="I71" i="148"/>
  <c r="I69" i="145"/>
  <c r="I70" i="145"/>
  <c r="I69" i="144"/>
  <c r="I70" i="144"/>
  <c r="N49" i="154"/>
  <c r="I75" i="154"/>
  <c r="I76" i="154"/>
  <c r="I77" i="154"/>
  <c r="N77" i="157"/>
  <c r="N81" i="157" s="1"/>
  <c r="N47" i="157" s="1"/>
  <c r="N49" i="157" s="1"/>
  <c r="I77" i="157"/>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43" i="9"/>
  <c r="N43" i="16"/>
  <c r="N78" i="16" s="1"/>
  <c r="L84" i="16" s="1"/>
  <c r="N43" i="41"/>
  <c r="N43" i="42"/>
  <c r="N43" i="43"/>
  <c r="N43" i="44"/>
  <c r="N43" i="59"/>
  <c r="N43" i="88"/>
  <c r="N43" i="95"/>
  <c r="N43" i="98"/>
  <c r="N43" i="103"/>
  <c r="N43" i="209"/>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8" i="181"/>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1" i="239"/>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81" i="268"/>
  <c r="N41" i="268" s="1"/>
  <c r="N43" i="268" s="1"/>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53" i="133"/>
  <c r="N53" i="135"/>
  <c r="N53" i="209"/>
  <c r="N50" i="228"/>
  <c r="N58" i="248"/>
  <c r="N55" i="254"/>
  <c r="N56" i="271"/>
  <c r="N56" i="273"/>
  <c r="N81" i="249"/>
  <c r="N43" i="249" s="1"/>
  <c r="N45" i="249" s="1"/>
  <c r="N64" i="249"/>
  <c r="N65" i="249"/>
  <c r="I73" i="249"/>
  <c r="I74" i="249"/>
  <c r="I76" i="249"/>
  <c r="I80" i="246"/>
  <c r="I81" i="246"/>
  <c r="I83" i="246"/>
  <c r="I84" i="246"/>
  <c r="N54" i="34"/>
  <c r="N54" i="37"/>
  <c r="N54" i="44"/>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54" i="40"/>
  <c r="N54" i="35"/>
  <c r="N53" i="140"/>
  <c r="N54" i="148"/>
  <c r="N53" i="146"/>
  <c r="N59" i="162"/>
  <c r="N59" i="171"/>
  <c r="N58" i="179"/>
  <c r="N58" i="177"/>
  <c r="N59" i="182"/>
  <c r="N58" i="184"/>
  <c r="N59" i="186"/>
  <c r="N54" i="42"/>
  <c r="N53" i="78"/>
  <c r="N77" i="78" s="1"/>
  <c r="L82" i="78" s="1"/>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8" i="160"/>
  <c r="N59" i="168"/>
  <c r="N59" i="176"/>
  <c r="N59" i="178"/>
  <c r="N58" i="180"/>
  <c r="N58" i="181"/>
  <c r="N55" i="235"/>
  <c r="N55" i="236"/>
  <c r="N55" i="237"/>
  <c r="N55" i="238"/>
  <c r="N59" i="282"/>
  <c r="N53" i="287"/>
  <c r="N53" i="290"/>
  <c r="N53" i="292"/>
  <c r="N55" i="295"/>
  <c r="N53" i="310"/>
  <c r="N55" i="312"/>
  <c r="N55" i="314"/>
  <c r="N55" i="316"/>
  <c r="N55" i="318"/>
  <c r="N55" i="354"/>
  <c r="N55" i="363"/>
  <c r="N55" i="364"/>
  <c r="L83" i="67"/>
  <c r="I70" i="38"/>
  <c r="N43" i="38"/>
  <c r="L84" i="28"/>
  <c r="L83" i="28"/>
  <c r="L85" i="28"/>
  <c r="I70" i="15"/>
  <c r="N76" i="12"/>
  <c r="N42" i="12" s="1"/>
  <c r="N43" i="12" s="1"/>
  <c r="I70" i="12"/>
  <c r="L83" i="51" l="1"/>
  <c r="N81" i="248"/>
  <c r="N43" i="248" s="1"/>
  <c r="N45" i="248" s="1"/>
  <c r="N83" i="248" s="1"/>
  <c r="L88" i="248" s="1"/>
  <c r="N78" i="31"/>
  <c r="L83" i="31" s="1"/>
  <c r="N79" i="347"/>
  <c r="L84" i="347" s="1"/>
  <c r="N43" i="137"/>
  <c r="N78" i="37"/>
  <c r="L85" i="37" s="1"/>
  <c r="L83" i="47"/>
  <c r="N78" i="22"/>
  <c r="L84" i="22" s="1"/>
  <c r="N79" i="354"/>
  <c r="L84" i="354" s="1"/>
  <c r="N79" i="364"/>
  <c r="L86" i="364" s="1"/>
  <c r="N78" i="7"/>
  <c r="L84" i="7" s="1"/>
  <c r="P43" i="7"/>
  <c r="L82" i="289"/>
  <c r="L84" i="67"/>
  <c r="N86" i="67" s="1"/>
  <c r="N88" i="67" s="1"/>
  <c r="D58" i="5" s="1"/>
  <c r="N78" i="25"/>
  <c r="L85" i="25" s="1"/>
  <c r="L84" i="78"/>
  <c r="N85" i="78" s="1"/>
  <c r="N87" i="78" s="1"/>
  <c r="D69" i="5" s="1"/>
  <c r="L86" i="323"/>
  <c r="N78" i="21"/>
  <c r="L84" i="21" s="1"/>
  <c r="L83" i="7"/>
  <c r="L85" i="51"/>
  <c r="N86" i="51" s="1"/>
  <c r="N88" i="51" s="1"/>
  <c r="D43" i="5" s="1"/>
  <c r="L83" i="78"/>
  <c r="L86" i="356"/>
  <c r="L83" i="289"/>
  <c r="L84" i="226"/>
  <c r="N86" i="226" s="1"/>
  <c r="N88" i="226" s="1"/>
  <c r="D187" i="5" s="1"/>
  <c r="N78" i="39"/>
  <c r="L85" i="39" s="1"/>
  <c r="N93" i="260"/>
  <c r="L99" i="260" s="1"/>
  <c r="N78" i="43"/>
  <c r="L85" i="43" s="1"/>
  <c r="N78" i="34"/>
  <c r="L83" i="34" s="1"/>
  <c r="N80" i="275"/>
  <c r="L87" i="275" s="1"/>
  <c r="L84" i="74"/>
  <c r="L82" i="74"/>
  <c r="L83" i="74"/>
  <c r="N78" i="42"/>
  <c r="L85" i="42" s="1"/>
  <c r="L84" i="253"/>
  <c r="N79" i="333"/>
  <c r="L85" i="46"/>
  <c r="L83" i="46"/>
  <c r="N78" i="38"/>
  <c r="L85" i="38" s="1"/>
  <c r="L82" i="72"/>
  <c r="N79" i="363"/>
  <c r="L84" i="363" s="1"/>
  <c r="L86" i="340"/>
  <c r="L86" i="327"/>
  <c r="L84" i="303"/>
  <c r="N77" i="75"/>
  <c r="L83" i="75" s="1"/>
  <c r="N79" i="296"/>
  <c r="L84" i="340"/>
  <c r="L86" i="339"/>
  <c r="L84" i="327"/>
  <c r="L82" i="303"/>
  <c r="N79" i="365"/>
  <c r="L85" i="365" s="1"/>
  <c r="L89" i="218"/>
  <c r="L85" i="356"/>
  <c r="L85" i="226"/>
  <c r="L84" i="224"/>
  <c r="N79" i="254"/>
  <c r="L84" i="254" s="1"/>
  <c r="L59" i="108"/>
  <c r="N59" i="108" s="1"/>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s="1"/>
  <c r="N6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N78" i="143" s="1"/>
  <c r="L84" i="143" s="1"/>
  <c r="L58" i="147"/>
  <c r="N58" i="147" s="1"/>
  <c r="N64" i="147" s="1"/>
  <c r="N78" i="147" s="1"/>
  <c r="L59" i="90"/>
  <c r="N59" i="90" s="1"/>
  <c r="N65" i="90" s="1"/>
  <c r="L59" i="88"/>
  <c r="N59" i="88" s="1"/>
  <c r="N65" i="88" s="1"/>
  <c r="L59" i="86"/>
  <c r="N59" i="86" s="1"/>
  <c r="N65" i="86" s="1"/>
  <c r="L59" i="84"/>
  <c r="N59" i="84" s="1"/>
  <c r="N65" i="84" s="1"/>
  <c r="L59" i="82"/>
  <c r="N59" i="82" s="1"/>
  <c r="N65" i="82" s="1"/>
  <c r="L59" i="80"/>
  <c r="N59" i="80" s="1"/>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5" i="7"/>
  <c r="N86" i="7" s="1"/>
  <c r="N88" i="7" s="1"/>
  <c r="D3" i="5" s="1"/>
  <c r="L84" i="46"/>
  <c r="L84" i="339"/>
  <c r="N83" i="282"/>
  <c r="L90" i="282" s="1"/>
  <c r="N79" i="256"/>
  <c r="L84" i="256" s="1"/>
  <c r="N78" i="35"/>
  <c r="N77" i="284"/>
  <c r="L84" i="284" s="1"/>
  <c r="L88" i="218"/>
  <c r="N90" i="218" s="1"/>
  <c r="N92" i="218" s="1"/>
  <c r="D180" i="5" s="1"/>
  <c r="L85" i="253"/>
  <c r="N78" i="33"/>
  <c r="L83" i="33" s="1"/>
  <c r="L84" i="64"/>
  <c r="N78" i="53"/>
  <c r="L85" i="53" s="1"/>
  <c r="L84" i="348"/>
  <c r="L86" i="328"/>
  <c r="N79" i="312"/>
  <c r="L86" i="312" s="1"/>
  <c r="N80" i="272"/>
  <c r="L85" i="272" s="1"/>
  <c r="L85" i="32"/>
  <c r="L84" i="31"/>
  <c r="L84" i="32"/>
  <c r="L85" i="31"/>
  <c r="N79" i="264"/>
  <c r="L86" i="264" s="1"/>
  <c r="N74" i="227"/>
  <c r="L79" i="227" s="1"/>
  <c r="N79" i="261"/>
  <c r="L84" i="261" s="1"/>
  <c r="L82" i="305"/>
  <c r="L83" i="305"/>
  <c r="N79" i="295"/>
  <c r="L86" i="295" s="1"/>
  <c r="L87" i="281"/>
  <c r="N78" i="243"/>
  <c r="L83" i="243" s="1"/>
  <c r="L84" i="306"/>
  <c r="N79" i="332"/>
  <c r="L85" i="332" s="1"/>
  <c r="N78" i="9"/>
  <c r="L84" i="9" s="1"/>
  <c r="N80" i="273"/>
  <c r="L86" i="273" s="1"/>
  <c r="N78" i="19"/>
  <c r="L85" i="19" s="1"/>
  <c r="N79" i="334"/>
  <c r="L84" i="334" s="1"/>
  <c r="L84" i="34"/>
  <c r="L85" i="47"/>
  <c r="L83" i="72"/>
  <c r="L86" i="360"/>
  <c r="L86" i="348"/>
  <c r="N79" i="342"/>
  <c r="L85" i="342" s="1"/>
  <c r="N78" i="40"/>
  <c r="L84" i="40" s="1"/>
  <c r="L87" i="277"/>
  <c r="L86" i="277"/>
  <c r="L85" i="250"/>
  <c r="L84" i="250"/>
  <c r="N69" i="181"/>
  <c r="N82" i="181" s="1"/>
  <c r="L89" i="181" s="1"/>
  <c r="N78" i="45"/>
  <c r="L85" i="45" s="1"/>
  <c r="N78" i="36"/>
  <c r="N80" i="274"/>
  <c r="L86" i="274" s="1"/>
  <c r="N79" i="263"/>
  <c r="L85" i="263" s="1"/>
  <c r="N79" i="259"/>
  <c r="L84" i="259" s="1"/>
  <c r="N77" i="283"/>
  <c r="N81" i="244"/>
  <c r="L88" i="244" s="1"/>
  <c r="N79" i="346"/>
  <c r="L86" i="346" s="1"/>
  <c r="N78" i="17"/>
  <c r="N78" i="23"/>
  <c r="L85" i="367"/>
  <c r="L83" i="367"/>
  <c r="L84" i="367"/>
  <c r="N78" i="20"/>
  <c r="L83" i="20" s="1"/>
  <c r="L84" i="305"/>
  <c r="N79" i="362"/>
  <c r="N79" i="329"/>
  <c r="L84" i="55"/>
  <c r="L83" i="55"/>
  <c r="L85" i="55"/>
  <c r="N68" i="249"/>
  <c r="N83" i="249" s="1"/>
  <c r="L90" i="249" s="1"/>
  <c r="L85" i="57"/>
  <c r="L83" i="57"/>
  <c r="N79" i="345"/>
  <c r="N80" i="174"/>
  <c r="N46" i="174" s="1"/>
  <c r="N48" i="174" s="1"/>
  <c r="N82" i="174" s="1"/>
  <c r="L89" i="174" s="1"/>
  <c r="N79" i="247"/>
  <c r="L84" i="247" s="1"/>
  <c r="N78" i="41"/>
  <c r="L84" i="41" s="1"/>
  <c r="N78" i="242"/>
  <c r="L85" i="242" s="1"/>
  <c r="N88" i="252"/>
  <c r="L93" i="252" s="1"/>
  <c r="L84" i="57"/>
  <c r="L86" i="347"/>
  <c r="L85" i="371"/>
  <c r="L86" i="343"/>
  <c r="L86" i="321"/>
  <c r="L85" i="328"/>
  <c r="L84" i="323"/>
  <c r="L86" i="250"/>
  <c r="L85" i="224"/>
  <c r="N85" i="245"/>
  <c r="L91" i="245" s="1"/>
  <c r="L85" i="306"/>
  <c r="N79" i="337"/>
  <c r="N78" i="44"/>
  <c r="N86" i="11"/>
  <c r="N88" i="11" s="1"/>
  <c r="D319" i="5" s="1"/>
  <c r="L85" i="14"/>
  <c r="L85" i="16"/>
  <c r="N75" i="287"/>
  <c r="N41" i="287" s="1"/>
  <c r="N43" i="287" s="1"/>
  <c r="N75" i="285"/>
  <c r="N41" i="285" s="1"/>
  <c r="N43" i="285" s="1"/>
  <c r="N81" i="182"/>
  <c r="N47" i="182" s="1"/>
  <c r="N49" i="182" s="1"/>
  <c r="N76" i="69"/>
  <c r="N41" i="69" s="1"/>
  <c r="N43" i="69" s="1"/>
  <c r="N76" i="66"/>
  <c r="N41" i="66" s="1"/>
  <c r="N43" i="66" s="1"/>
  <c r="N76" i="60"/>
  <c r="N42" i="60" s="1"/>
  <c r="N43" i="60" s="1"/>
  <c r="N76" i="54"/>
  <c r="N78" i="54" s="1"/>
  <c r="N78" i="48"/>
  <c r="N42" i="48" s="1"/>
  <c r="N43" i="48" s="1"/>
  <c r="N80" i="48" s="1"/>
  <c r="N76" i="71"/>
  <c r="N41" i="71" s="1"/>
  <c r="N43"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D234" i="5"/>
  <c r="L83" i="56"/>
  <c r="L84" i="56"/>
  <c r="N86" i="28"/>
  <c r="N88" i="28" s="1"/>
  <c r="D20" i="5" s="1"/>
  <c r="L85" i="18"/>
  <c r="L83" i="18"/>
  <c r="L85" i="15"/>
  <c r="L83" i="15"/>
  <c r="N78" i="12"/>
  <c r="L85" i="12" s="1"/>
  <c r="N69" i="184" l="1"/>
  <c r="N82" i="184" s="1"/>
  <c r="L88" i="184" s="1"/>
  <c r="N77" i="287"/>
  <c r="L82" i="75"/>
  <c r="N78" i="137"/>
  <c r="L83" i="137" s="1"/>
  <c r="N86" i="47"/>
  <c r="N88" i="47" s="1"/>
  <c r="D39" i="5" s="1"/>
  <c r="L83" i="37"/>
  <c r="L84" i="37"/>
  <c r="N86" i="37" s="1"/>
  <c r="N88" i="37" s="1"/>
  <c r="D28" i="5" s="1"/>
  <c r="L86" i="354"/>
  <c r="N70" i="266"/>
  <c r="N83" i="266" s="1"/>
  <c r="L88" i="266" s="1"/>
  <c r="N70" i="176"/>
  <c r="N83" i="176" s="1"/>
  <c r="L88" i="176" s="1"/>
  <c r="N70" i="168"/>
  <c r="N83" i="168" s="1"/>
  <c r="L90" i="168" s="1"/>
  <c r="N64" i="297"/>
  <c r="N77" i="297" s="1"/>
  <c r="L82" i="297" s="1"/>
  <c r="N69" i="164"/>
  <c r="N82" i="164" s="1"/>
  <c r="L87" i="164" s="1"/>
  <c r="N69" i="180"/>
  <c r="N82" i="180" s="1"/>
  <c r="L89" i="180" s="1"/>
  <c r="N70" i="267"/>
  <c r="N83" i="267" s="1"/>
  <c r="L88" i="267" s="1"/>
  <c r="N70" i="178"/>
  <c r="N83" i="178" s="1"/>
  <c r="L89" i="178" s="1"/>
  <c r="N79" i="316"/>
  <c r="L84" i="316" s="1"/>
  <c r="N79" i="318"/>
  <c r="L85" i="318" s="1"/>
  <c r="N79" i="313"/>
  <c r="L84" i="313" s="1"/>
  <c r="L85" i="354"/>
  <c r="L85" i="21"/>
  <c r="L84" i="75"/>
  <c r="L84" i="364"/>
  <c r="L83" i="21"/>
  <c r="N87" i="371"/>
  <c r="N89" i="371" s="1"/>
  <c r="D293" i="5" s="1"/>
  <c r="L85" i="22"/>
  <c r="L85" i="364"/>
  <c r="L83" i="22"/>
  <c r="N87" i="253"/>
  <c r="N89" i="253" s="1"/>
  <c r="D213" i="5" s="1"/>
  <c r="L83" i="30"/>
  <c r="N79" i="317"/>
  <c r="L86" i="317" s="1"/>
  <c r="L84" i="26"/>
  <c r="L83" i="26"/>
  <c r="L83" i="38"/>
  <c r="L84" i="25"/>
  <c r="L83" i="25"/>
  <c r="L86" i="251"/>
  <c r="L86" i="254"/>
  <c r="N86" i="224"/>
  <c r="N88" i="224" s="1"/>
  <c r="D185" i="5" s="1"/>
  <c r="N85" i="72"/>
  <c r="N87" i="72" s="1"/>
  <c r="D63" i="5" s="1"/>
  <c r="L84" i="38"/>
  <c r="L88" i="282"/>
  <c r="L83" i="286"/>
  <c r="N85" i="289"/>
  <c r="N87" i="289" s="1"/>
  <c r="D245" i="5" s="1"/>
  <c r="N86" i="64"/>
  <c r="N88" i="64" s="1"/>
  <c r="D55" i="5" s="1"/>
  <c r="N85" i="74"/>
  <c r="N87" i="74" s="1"/>
  <c r="D65" i="5" s="1"/>
  <c r="N85" i="303"/>
  <c r="N87" i="303" s="1"/>
  <c r="D259" i="5" s="1"/>
  <c r="N87" i="323"/>
  <c r="N89" i="323" s="1"/>
  <c r="D279" i="5" s="1"/>
  <c r="N87" i="327"/>
  <c r="N89" i="327" s="1"/>
  <c r="D281" i="5" s="1"/>
  <c r="L84" i="39"/>
  <c r="N87" i="339"/>
  <c r="N89" i="339" s="1"/>
  <c r="D292" i="5" s="1"/>
  <c r="L83" i="39"/>
  <c r="L82" i="302"/>
  <c r="L83" i="302"/>
  <c r="N87" i="340"/>
  <c r="N89" i="340" s="1"/>
  <c r="D294" i="5" s="1"/>
  <c r="N87" i="328"/>
  <c r="N89" i="328" s="1"/>
  <c r="D282" i="5" s="1"/>
  <c r="N87" i="356"/>
  <c r="N89" i="356" s="1"/>
  <c r="D308" i="5" s="1"/>
  <c r="L86" i="275"/>
  <c r="L85" i="240"/>
  <c r="L85" i="363"/>
  <c r="L85" i="254"/>
  <c r="L84" i="43"/>
  <c r="L98" i="260"/>
  <c r="L84" i="42"/>
  <c r="L100" i="260"/>
  <c r="L83" i="43"/>
  <c r="L86" i="363"/>
  <c r="L85" i="41"/>
  <c r="L84" i="135"/>
  <c r="L85" i="275"/>
  <c r="L86" i="332"/>
  <c r="L84" i="332"/>
  <c r="L84" i="346"/>
  <c r="L87" i="274"/>
  <c r="N87" i="321"/>
  <c r="N89" i="321" s="1"/>
  <c r="D277" i="5" s="1"/>
  <c r="L89" i="282"/>
  <c r="L85" i="215"/>
  <c r="L86" i="241"/>
  <c r="L85" i="241"/>
  <c r="N87" i="343"/>
  <c r="N89" i="343" s="1"/>
  <c r="D296" i="5" s="1"/>
  <c r="L86" i="256"/>
  <c r="L84" i="342"/>
  <c r="L85" i="336"/>
  <c r="L82" i="286"/>
  <c r="N72" i="165"/>
  <c r="N85" i="165" s="1"/>
  <c r="L91" i="165" s="1"/>
  <c r="N70" i="171"/>
  <c r="N83" i="171" s="1"/>
  <c r="L90" i="171" s="1"/>
  <c r="N70" i="268"/>
  <c r="N83" i="268" s="1"/>
  <c r="L90" i="268" s="1"/>
  <c r="L83" i="298"/>
  <c r="L84" i="298"/>
  <c r="L83" i="147"/>
  <c r="L85" i="147"/>
  <c r="N69" i="179"/>
  <c r="N82" i="179" s="1"/>
  <c r="L89" i="179" s="1"/>
  <c r="N69" i="177"/>
  <c r="N82" i="177" s="1"/>
  <c r="L89" i="177" s="1"/>
  <c r="L83" i="24"/>
  <c r="L86" i="232"/>
  <c r="L85" i="138"/>
  <c r="L82" i="284"/>
  <c r="N79" i="311"/>
  <c r="L84" i="311" s="1"/>
  <c r="N79" i="315"/>
  <c r="L84" i="315" s="1"/>
  <c r="N79" i="319"/>
  <c r="L84" i="319" s="1"/>
  <c r="L83" i="284"/>
  <c r="L84" i="30"/>
  <c r="L84" i="27"/>
  <c r="N90" i="219"/>
  <c r="N92" i="219" s="1"/>
  <c r="D181" i="5" s="1"/>
  <c r="N86" i="46"/>
  <c r="N88" i="46" s="1"/>
  <c r="D38" i="5" s="1"/>
  <c r="L83" i="142"/>
  <c r="L84" i="142"/>
  <c r="L85" i="142"/>
  <c r="L84" i="262"/>
  <c r="L86" i="262"/>
  <c r="L85" i="262"/>
  <c r="L84" i="333"/>
  <c r="L86" i="333"/>
  <c r="L84" i="24"/>
  <c r="L85" i="232"/>
  <c r="L85" i="213"/>
  <c r="L84" i="147"/>
  <c r="L83" i="215"/>
  <c r="L84" i="19"/>
  <c r="L83" i="19"/>
  <c r="N79" i="239"/>
  <c r="L85" i="239" s="1"/>
  <c r="N77" i="285"/>
  <c r="L84" i="285" s="1"/>
  <c r="L84" i="365"/>
  <c r="L86" i="240"/>
  <c r="L86" i="365"/>
  <c r="L83" i="42"/>
  <c r="L85" i="135"/>
  <c r="L82" i="298"/>
  <c r="L84" i="251"/>
  <c r="L85" i="27"/>
  <c r="L85" i="333"/>
  <c r="N66" i="294"/>
  <c r="N79" i="294" s="1"/>
  <c r="L85" i="294" s="1"/>
  <c r="N70" i="157"/>
  <c r="N83" i="157" s="1"/>
  <c r="L90" i="157" s="1"/>
  <c r="L82" i="325"/>
  <c r="L86" i="342"/>
  <c r="N86" i="55"/>
  <c r="N88" i="55" s="1"/>
  <c r="D47" i="5" s="1"/>
  <c r="L84" i="33"/>
  <c r="L84" i="296"/>
  <c r="L86" i="296"/>
  <c r="L85" i="296"/>
  <c r="L84" i="214"/>
  <c r="L85" i="214"/>
  <c r="L83" i="214"/>
  <c r="N87" i="360"/>
  <c r="N89" i="360" s="1"/>
  <c r="D311" i="5" s="1"/>
  <c r="N61" i="228"/>
  <c r="N74" i="228" s="1"/>
  <c r="L79" i="228" s="1"/>
  <c r="N87" i="348"/>
  <c r="N89" i="348" s="1"/>
  <c r="D301" i="5" s="1"/>
  <c r="L85" i="149"/>
  <c r="L84" i="149"/>
  <c r="L83" i="149"/>
  <c r="L84" i="213"/>
  <c r="L85" i="256"/>
  <c r="N87" i="347"/>
  <c r="N89" i="347" s="1"/>
  <c r="D300" i="5" s="1"/>
  <c r="L84" i="325"/>
  <c r="L84" i="53"/>
  <c r="N86" i="34"/>
  <c r="N88" i="34" s="1"/>
  <c r="D26" i="5" s="1"/>
  <c r="L85" i="334"/>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4" i="336"/>
  <c r="N70" i="162"/>
  <c r="N83" i="162" s="1"/>
  <c r="L83" i="53"/>
  <c r="L83" i="35"/>
  <c r="L84" i="35"/>
  <c r="L85" i="35"/>
  <c r="N88" i="277"/>
  <c r="N90" i="277" s="1"/>
  <c r="D235" i="5" s="1"/>
  <c r="L85" i="261"/>
  <c r="N88" i="281"/>
  <c r="N90" i="281" s="1"/>
  <c r="D238" i="5" s="1"/>
  <c r="L83" i="297"/>
  <c r="L84" i="243"/>
  <c r="N82" i="172"/>
  <c r="L88" i="172" s="1"/>
  <c r="L83" i="290"/>
  <c r="L87" i="244"/>
  <c r="L84" i="139"/>
  <c r="L82" i="290"/>
  <c r="L85" i="295"/>
  <c r="L88" i="217"/>
  <c r="L83" i="291"/>
  <c r="L82" i="190"/>
  <c r="N83" i="182"/>
  <c r="L89" i="182" s="1"/>
  <c r="L84" i="209"/>
  <c r="L85" i="265"/>
  <c r="L87" i="273"/>
  <c r="L84" i="312"/>
  <c r="L82" i="292"/>
  <c r="L85" i="139"/>
  <c r="L82" i="299"/>
  <c r="L90" i="154"/>
  <c r="L85" i="233"/>
  <c r="L84" i="299"/>
  <c r="L84" i="295"/>
  <c r="L88" i="174"/>
  <c r="L85" i="134"/>
  <c r="L84" i="291"/>
  <c r="L80" i="227"/>
  <c r="N79" i="150"/>
  <c r="L84" i="150" s="1"/>
  <c r="L83" i="143"/>
  <c r="L84" i="136"/>
  <c r="L84" i="265"/>
  <c r="N86" i="31"/>
  <c r="N88" i="31" s="1"/>
  <c r="D23" i="5" s="1"/>
  <c r="L87" i="217"/>
  <c r="L83" i="212"/>
  <c r="L85" i="243"/>
  <c r="L84" i="138"/>
  <c r="L85" i="231"/>
  <c r="L83" i="231"/>
  <c r="N83" i="158"/>
  <c r="L90" i="158" s="1"/>
  <c r="L81" i="227"/>
  <c r="L83" i="309"/>
  <c r="L87" i="272"/>
  <c r="L86" i="272"/>
  <c r="L87" i="160"/>
  <c r="L88" i="160"/>
  <c r="L89" i="160"/>
  <c r="L86" i="247"/>
  <c r="L92" i="245"/>
  <c r="L82" i="191"/>
  <c r="L84" i="191"/>
  <c r="L82" i="309"/>
  <c r="N86" i="32"/>
  <c r="N88" i="32" s="1"/>
  <c r="D24" i="5" s="1"/>
  <c r="L86" i="244"/>
  <c r="L85" i="312"/>
  <c r="L83" i="292"/>
  <c r="L90" i="155"/>
  <c r="L84" i="212"/>
  <c r="L90" i="245"/>
  <c r="L89" i="154"/>
  <c r="L85" i="264"/>
  <c r="N87" i="306"/>
  <c r="N89" i="306" s="1"/>
  <c r="D262" i="5" s="1"/>
  <c r="L84" i="264"/>
  <c r="L86" i="261"/>
  <c r="L84" i="257"/>
  <c r="L85" i="257"/>
  <c r="L83" i="136"/>
  <c r="L82" i="293"/>
  <c r="N85" i="305"/>
  <c r="N87" i="305" s="1"/>
  <c r="D261" i="5" s="1"/>
  <c r="L88" i="180"/>
  <c r="L87" i="180"/>
  <c r="L83" i="144"/>
  <c r="L85" i="143"/>
  <c r="L84" i="133"/>
  <c r="L83" i="293"/>
  <c r="L84" i="190"/>
  <c r="L83" i="133"/>
  <c r="L84" i="140"/>
  <c r="L84" i="258"/>
  <c r="L85" i="273"/>
  <c r="L86" i="233"/>
  <c r="L83" i="140"/>
  <c r="L83" i="209"/>
  <c r="L89" i="266"/>
  <c r="L83" i="301"/>
  <c r="L84" i="301"/>
  <c r="L85" i="9"/>
  <c r="L83" i="9"/>
  <c r="L88" i="188"/>
  <c r="L89" i="188"/>
  <c r="L89" i="185"/>
  <c r="L87" i="183"/>
  <c r="L89" i="170"/>
  <c r="L88" i="170"/>
  <c r="L85" i="23"/>
  <c r="L84" i="23"/>
  <c r="L83" i="23"/>
  <c r="L86" i="263"/>
  <c r="L84" i="263"/>
  <c r="L84" i="36"/>
  <c r="L85" i="36"/>
  <c r="L89" i="184"/>
  <c r="L87" i="184"/>
  <c r="L83" i="134"/>
  <c r="L87" i="174"/>
  <c r="L84" i="144"/>
  <c r="L85" i="247"/>
  <c r="L88" i="185"/>
  <c r="L90" i="187"/>
  <c r="L85" i="346"/>
  <c r="L85" i="137"/>
  <c r="L84" i="137"/>
  <c r="L85" i="258"/>
  <c r="N87" i="250"/>
  <c r="N89" i="250" s="1"/>
  <c r="D210" i="5" s="1"/>
  <c r="L83" i="36"/>
  <c r="L83" i="17"/>
  <c r="L85" i="17"/>
  <c r="L84" i="17"/>
  <c r="L84" i="283"/>
  <c r="L82" i="283"/>
  <c r="L83" i="283"/>
  <c r="L83" i="45"/>
  <c r="L84" i="45"/>
  <c r="L85" i="40"/>
  <c r="L83" i="40"/>
  <c r="L84" i="141"/>
  <c r="L85" i="141"/>
  <c r="L83" i="141"/>
  <c r="N86" i="57"/>
  <c r="N88" i="57" s="1"/>
  <c r="D53" i="5" s="1"/>
  <c r="N86" i="367"/>
  <c r="N88" i="367" s="1"/>
  <c r="D317" i="5" s="1"/>
  <c r="L89" i="155"/>
  <c r="L89" i="249"/>
  <c r="N86" i="216"/>
  <c r="N88" i="216" s="1"/>
  <c r="D178" i="5" s="1"/>
  <c r="N86" i="14"/>
  <c r="N88" i="14" s="1"/>
  <c r="D6" i="5" s="1"/>
  <c r="N85" i="75"/>
  <c r="N87" i="75" s="1"/>
  <c r="D66" i="5" s="1"/>
  <c r="L86" i="271"/>
  <c r="L88" i="249"/>
  <c r="L85" i="271"/>
  <c r="L85" i="353"/>
  <c r="N86" i="16"/>
  <c r="N88" i="16" s="1"/>
  <c r="D8" i="5" s="1"/>
  <c r="L83" i="242"/>
  <c r="L84" i="362"/>
  <c r="L86" i="362"/>
  <c r="L85" i="362"/>
  <c r="L86" i="329"/>
  <c r="L85" i="329"/>
  <c r="L84" i="329"/>
  <c r="L84" i="20"/>
  <c r="L85" i="20"/>
  <c r="N87" i="322"/>
  <c r="N89" i="322" s="1"/>
  <c r="D278" i="5" s="1"/>
  <c r="L83" i="148"/>
  <c r="L85" i="148"/>
  <c r="L84" i="242"/>
  <c r="L83" i="41"/>
  <c r="L84" i="345"/>
  <c r="L86" i="345"/>
  <c r="L85" i="345"/>
  <c r="N85" i="304"/>
  <c r="N87" i="304" s="1"/>
  <c r="D260" i="5" s="1"/>
  <c r="N87" i="308"/>
  <c r="N89" i="308" s="1"/>
  <c r="D264" i="5" s="1"/>
  <c r="L89" i="248"/>
  <c r="L89" i="183"/>
  <c r="L81" i="229"/>
  <c r="L95" i="252"/>
  <c r="L87" i="181"/>
  <c r="L83" i="145"/>
  <c r="L84" i="193"/>
  <c r="L86" i="193"/>
  <c r="L82" i="229"/>
  <c r="L90" i="248"/>
  <c r="L94" i="252"/>
  <c r="L85" i="44"/>
  <c r="L83" i="44"/>
  <c r="L84" i="44"/>
  <c r="L84" i="337"/>
  <c r="L86" i="337"/>
  <c r="L85" i="337"/>
  <c r="L84" i="287"/>
  <c r="L83" i="287"/>
  <c r="L82" i="287"/>
  <c r="L85" i="48"/>
  <c r="L87" i="48"/>
  <c r="L86" i="48"/>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L88" i="181"/>
  <c r="L84" i="145"/>
  <c r="L89" i="186"/>
  <c r="L83" i="192"/>
  <c r="L89" i="187"/>
  <c r="L84" i="330"/>
  <c r="L84" i="353"/>
  <c r="L84" i="366"/>
  <c r="L86" i="366"/>
  <c r="L84" i="307"/>
  <c r="L86" i="307"/>
  <c r="L85" i="307"/>
  <c r="L82" i="300"/>
  <c r="L84" i="300"/>
  <c r="L83" i="300"/>
  <c r="L86" i="352"/>
  <c r="L84" i="352"/>
  <c r="L85" i="352"/>
  <c r="L94" i="246"/>
  <c r="L95" i="246"/>
  <c r="L96" i="246"/>
  <c r="N86" i="225"/>
  <c r="N88" i="225" s="1"/>
  <c r="D186" i="5" s="1"/>
  <c r="L91" i="220"/>
  <c r="L93" i="220"/>
  <c r="L82" i="192"/>
  <c r="L90" i="186"/>
  <c r="L85" i="146"/>
  <c r="L83" i="146"/>
  <c r="L84" i="146"/>
  <c r="N86" i="56"/>
  <c r="N88" i="56" s="1"/>
  <c r="D48" i="5" s="1"/>
  <c r="N87" i="354"/>
  <c r="N89" i="354" s="1"/>
  <c r="D306" i="5" s="1"/>
  <c r="N86" i="15"/>
  <c r="N88" i="15" s="1"/>
  <c r="D7" i="5" s="1"/>
  <c r="L83" i="12"/>
  <c r="L84" i="12"/>
  <c r="L85" i="317" l="1"/>
  <c r="L84" i="317"/>
  <c r="L90" i="176"/>
  <c r="L90" i="266"/>
  <c r="L89" i="176"/>
  <c r="N91" i="176" s="1"/>
  <c r="N93" i="176" s="1"/>
  <c r="D155" i="5" s="1"/>
  <c r="L84" i="297"/>
  <c r="N85" i="297" s="1"/>
  <c r="N87" i="297" s="1"/>
  <c r="D253" i="5" s="1"/>
  <c r="L90" i="178"/>
  <c r="L86" i="313"/>
  <c r="L85" i="313"/>
  <c r="N86" i="21"/>
  <c r="N88" i="21" s="1"/>
  <c r="D13" i="5" s="1"/>
  <c r="L88" i="164"/>
  <c r="L89" i="164"/>
  <c r="N86" i="19"/>
  <c r="N88" i="19" s="1"/>
  <c r="D11" i="5" s="1"/>
  <c r="N86" i="25"/>
  <c r="N88" i="25" s="1"/>
  <c r="D17" i="5" s="1"/>
  <c r="N86" i="22"/>
  <c r="N88" i="22" s="1"/>
  <c r="D14" i="5" s="1"/>
  <c r="N87" i="364"/>
  <c r="N89" i="364" s="1"/>
  <c r="D314" i="5" s="1"/>
  <c r="N86" i="27"/>
  <c r="N88" i="27" s="1"/>
  <c r="D19" i="5" s="1"/>
  <c r="N86" i="26"/>
  <c r="N88" i="26" s="1"/>
  <c r="D18" i="5" s="1"/>
  <c r="L85" i="316"/>
  <c r="L86" i="316"/>
  <c r="L86" i="318"/>
  <c r="L88" i="178"/>
  <c r="L84" i="318"/>
  <c r="L90" i="267"/>
  <c r="N91" i="267" s="1"/>
  <c r="N93" i="267" s="1"/>
  <c r="D226" i="5" s="1"/>
  <c r="L89" i="267"/>
  <c r="N86" i="30"/>
  <c r="N88" i="30" s="1"/>
  <c r="D22" i="5" s="1"/>
  <c r="N87" i="251"/>
  <c r="N89" i="251" s="1"/>
  <c r="D211" i="5" s="1"/>
  <c r="N87" i="254"/>
  <c r="N89" i="254" s="1"/>
  <c r="D214" i="5" s="1"/>
  <c r="N86" i="38"/>
  <c r="N88" i="38" s="1"/>
  <c r="D29" i="5" s="1"/>
  <c r="N91" i="282"/>
  <c r="N93" i="282" s="1"/>
  <c r="D239" i="5" s="1"/>
  <c r="N85" i="284"/>
  <c r="N87" i="284" s="1"/>
  <c r="D241" i="5" s="1"/>
  <c r="L85" i="311"/>
  <c r="L86" i="239"/>
  <c r="N85" i="286"/>
  <c r="N87" i="286" s="1"/>
  <c r="D243" i="5" s="1"/>
  <c r="N85" i="302"/>
  <c r="N87" i="302" s="1"/>
  <c r="N86" i="41"/>
  <c r="N88" i="41" s="1"/>
  <c r="D32" i="5" s="1"/>
  <c r="L84" i="239"/>
  <c r="L85" i="319"/>
  <c r="L87" i="179"/>
  <c r="N86" i="215"/>
  <c r="N88" i="215" s="1"/>
  <c r="D177" i="5" s="1"/>
  <c r="L88" i="171"/>
  <c r="L89" i="171"/>
  <c r="N88" i="275"/>
  <c r="N90" i="275" s="1"/>
  <c r="D233" i="5" s="1"/>
  <c r="N87" i="240"/>
  <c r="N89" i="240" s="1"/>
  <c r="D200" i="5" s="1"/>
  <c r="N86" i="39"/>
  <c r="N88" i="39" s="1"/>
  <c r="D30" i="5" s="1"/>
  <c r="N87" i="241"/>
  <c r="N89" i="241" s="1"/>
  <c r="D201" i="5" s="1"/>
  <c r="N86" i="43"/>
  <c r="N88" i="43" s="1"/>
  <c r="D34" i="5" s="1"/>
  <c r="N87" i="363"/>
  <c r="N89" i="363" s="1"/>
  <c r="D313" i="5" s="1"/>
  <c r="N86" i="42"/>
  <c r="N88" i="42" s="1"/>
  <c r="D33" i="5" s="1"/>
  <c r="N86" i="209"/>
  <c r="N88" i="209" s="1"/>
  <c r="D131" i="5" s="1"/>
  <c r="N86" i="138"/>
  <c r="N88" i="138" s="1"/>
  <c r="D129" i="5" s="1"/>
  <c r="L89" i="268"/>
  <c r="L89" i="157"/>
  <c r="L89" i="189"/>
  <c r="L88" i="157"/>
  <c r="N88" i="232"/>
  <c r="N90" i="232" s="1"/>
  <c r="D192" i="5" s="1"/>
  <c r="N87" i="346"/>
  <c r="N89" i="346" s="1"/>
  <c r="D299" i="5" s="1"/>
  <c r="N91" i="249"/>
  <c r="N93" i="249" s="1"/>
  <c r="D209" i="5" s="1"/>
  <c r="N86" i="142"/>
  <c r="N88" i="142" s="1"/>
  <c r="D134" i="5" s="1"/>
  <c r="N87" i="342"/>
  <c r="N89" i="342" s="1"/>
  <c r="D295" i="5" s="1"/>
  <c r="N86" i="135"/>
  <c r="N88" i="135" s="1"/>
  <c r="D126" i="5" s="1"/>
  <c r="L92" i="165"/>
  <c r="N86" i="213"/>
  <c r="N88" i="213" s="1"/>
  <c r="D175" i="5" s="1"/>
  <c r="L86" i="315"/>
  <c r="N87" i="365"/>
  <c r="N89" i="365" s="1"/>
  <c r="D315" i="5" s="1"/>
  <c r="N101" i="260"/>
  <c r="N103" i="260" s="1"/>
  <c r="D219" i="5" s="1"/>
  <c r="L85" i="315"/>
  <c r="L82" i="285"/>
  <c r="L90" i="165"/>
  <c r="N87" i="332"/>
  <c r="N89" i="332" s="1"/>
  <c r="D286" i="5" s="1"/>
  <c r="N85" i="298"/>
  <c r="N87" i="298" s="1"/>
  <c r="D254" i="5" s="1"/>
  <c r="L86" i="294"/>
  <c r="N87" i="336"/>
  <c r="N89" i="336" s="1"/>
  <c r="D290" i="5" s="1"/>
  <c r="N86" i="140"/>
  <c r="N88" i="140" s="1"/>
  <c r="D132" i="5" s="1"/>
  <c r="N85" i="325"/>
  <c r="N87" i="325" s="1"/>
  <c r="D280" i="5" s="1"/>
  <c r="N86" i="147"/>
  <c r="N88" i="147" s="1"/>
  <c r="D137" i="5" s="1"/>
  <c r="N88" i="274"/>
  <c r="N90" i="274" s="1"/>
  <c r="D232" i="5" s="1"/>
  <c r="N87" i="256"/>
  <c r="N89" i="256" s="1"/>
  <c r="D215" i="5" s="1"/>
  <c r="N86" i="33"/>
  <c r="N88" i="33" s="1"/>
  <c r="D25" i="5" s="1"/>
  <c r="L87" i="189"/>
  <c r="L87" i="177"/>
  <c r="L88" i="268"/>
  <c r="L88" i="177"/>
  <c r="N87" i="262"/>
  <c r="N89" i="262" s="1"/>
  <c r="D221" i="5" s="1"/>
  <c r="N90" i="217"/>
  <c r="N92" i="217" s="1"/>
  <c r="D179" i="5" s="1"/>
  <c r="N86" i="53"/>
  <c r="N88" i="53" s="1"/>
  <c r="D45" i="5" s="1"/>
  <c r="N82" i="227"/>
  <c r="N84" i="227" s="1"/>
  <c r="D188" i="5" s="1"/>
  <c r="L84" i="294"/>
  <c r="N87" i="333"/>
  <c r="N89" i="333" s="1"/>
  <c r="D287" i="5" s="1"/>
  <c r="N86" i="149"/>
  <c r="N88" i="149" s="1"/>
  <c r="D135" i="5" s="1"/>
  <c r="N86" i="231"/>
  <c r="N88" i="231" s="1"/>
  <c r="D191" i="5" s="1"/>
  <c r="N87" i="264"/>
  <c r="N89" i="264" s="1"/>
  <c r="D223" i="5" s="1"/>
  <c r="N87" i="235"/>
  <c r="N89" i="235" s="1"/>
  <c r="D195" i="5" s="1"/>
  <c r="N86" i="24"/>
  <c r="N88" i="24" s="1"/>
  <c r="D16" i="5" s="1"/>
  <c r="N87" i="238"/>
  <c r="N89" i="238" s="1"/>
  <c r="D198" i="5" s="1"/>
  <c r="L86" i="319"/>
  <c r="L86" i="311"/>
  <c r="L83" i="285"/>
  <c r="L88" i="179"/>
  <c r="N87" i="295"/>
  <c r="N89" i="295" s="1"/>
  <c r="D251" i="5" s="1"/>
  <c r="N86" i="29"/>
  <c r="N88" i="29" s="1"/>
  <c r="D21" i="5" s="1"/>
  <c r="N86" i="9"/>
  <c r="N88" i="9" s="1"/>
  <c r="D4" i="5" s="1"/>
  <c r="N86" i="214"/>
  <c r="N88" i="214" s="1"/>
  <c r="D176" i="5" s="1"/>
  <c r="N87" i="353"/>
  <c r="N89" i="353" s="1"/>
  <c r="D305" i="5" s="1"/>
  <c r="L80" i="228"/>
  <c r="N85" i="291"/>
  <c r="N87" i="291" s="1"/>
  <c r="D247" i="5" s="1"/>
  <c r="L81" i="228"/>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5" i="292"/>
  <c r="N87" i="292" s="1"/>
  <c r="D248" i="5" s="1"/>
  <c r="L89" i="172"/>
  <c r="L89" i="158"/>
  <c r="N85" i="190"/>
  <c r="N87" i="190" s="1"/>
  <c r="D170" i="5" s="1"/>
  <c r="N86" i="139"/>
  <c r="N88" i="139" s="1"/>
  <c r="D130" i="5" s="1"/>
  <c r="N85" i="290"/>
  <c r="N87" i="290" s="1"/>
  <c r="D246" i="5" s="1"/>
  <c r="N91" i="154"/>
  <c r="N93" i="154" s="1"/>
  <c r="D143" i="5" s="1"/>
  <c r="N86" i="243"/>
  <c r="N88" i="243" s="1"/>
  <c r="D203" i="5" s="1"/>
  <c r="L88" i="182"/>
  <c r="L90" i="182"/>
  <c r="N89" i="244"/>
  <c r="N91" i="244" s="1"/>
  <c r="D204" i="5" s="1"/>
  <c r="N87" i="265"/>
  <c r="N89" i="265" s="1"/>
  <c r="D224" i="5" s="1"/>
  <c r="N86" i="212"/>
  <c r="N88" i="212" s="1"/>
  <c r="D174" i="5" s="1"/>
  <c r="L88" i="158"/>
  <c r="N87" i="233"/>
  <c r="N89" i="233" s="1"/>
  <c r="D193" i="5" s="1"/>
  <c r="N93" i="245"/>
  <c r="N95" i="245" s="1"/>
  <c r="D205" i="5" s="1"/>
  <c r="N87" i="312"/>
  <c r="N89" i="312" s="1"/>
  <c r="D268" i="5" s="1"/>
  <c r="L86" i="150"/>
  <c r="L85" i="150"/>
  <c r="N86" i="144"/>
  <c r="N88" i="144" s="1"/>
  <c r="D140" i="5" s="1"/>
  <c r="N90" i="180"/>
  <c r="N92" i="180" s="1"/>
  <c r="D159" i="5" s="1"/>
  <c r="N85" i="309"/>
  <c r="N87" i="309" s="1"/>
  <c r="D265" i="5" s="1"/>
  <c r="N90" i="160"/>
  <c r="N92" i="160" s="1"/>
  <c r="D147" i="5" s="1"/>
  <c r="N86" i="145"/>
  <c r="N88" i="145" s="1"/>
  <c r="D139" i="5" s="1"/>
  <c r="N86" i="136"/>
  <c r="N88" i="136" s="1"/>
  <c r="D127" i="5" s="1"/>
  <c r="L89" i="168"/>
  <c r="N86" i="242"/>
  <c r="N88" i="242" s="1"/>
  <c r="D20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87" i="247"/>
  <c r="N89" i="247" s="1"/>
  <c r="D207" i="5" s="1"/>
  <c r="N85" i="191"/>
  <c r="N87" i="191" s="1"/>
  <c r="D171" i="5" s="1"/>
  <c r="N91" i="155"/>
  <c r="N93" i="155" s="1"/>
  <c r="D144" i="5" s="1"/>
  <c r="N91" i="185"/>
  <c r="N93" i="185" s="1"/>
  <c r="D165" i="5" s="1"/>
  <c r="N87" i="257"/>
  <c r="N89" i="257" s="1"/>
  <c r="D216" i="5" s="1"/>
  <c r="N85" i="133"/>
  <c r="N87" i="133" s="1"/>
  <c r="D124" i="5" s="1"/>
  <c r="N86" i="137"/>
  <c r="N88" i="137" s="1"/>
  <c r="D128"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91" i="187"/>
  <c r="N93" i="187" s="1"/>
  <c r="D168" i="5" s="1"/>
  <c r="N90" i="188"/>
  <c r="N92" i="188" s="1"/>
  <c r="D167" i="5" s="1"/>
  <c r="N90" i="184"/>
  <c r="N92" i="184" s="1"/>
  <c r="D164" i="5" s="1"/>
  <c r="N91" i="170"/>
  <c r="N93" i="170" s="1"/>
  <c r="D152" i="5" s="1"/>
  <c r="N86" i="17"/>
  <c r="N88" i="17" s="1"/>
  <c r="D9" i="5" s="1"/>
  <c r="N86" i="141"/>
  <c r="N88" i="141" s="1"/>
  <c r="D133"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87" i="337"/>
  <c r="N89" i="337" s="1"/>
  <c r="D291" i="5" s="1"/>
  <c r="N86" i="44"/>
  <c r="N88" i="44" s="1"/>
  <c r="D35" i="5" s="1"/>
  <c r="N86" i="54"/>
  <c r="N88" i="54" s="1"/>
  <c r="D46" i="5" s="1"/>
  <c r="N87" i="307"/>
  <c r="N89" i="307" s="1"/>
  <c r="D263" i="5" s="1"/>
  <c r="N87" i="366"/>
  <c r="N89" i="366" s="1"/>
  <c r="D316" i="5" s="1"/>
  <c r="N87" i="317"/>
  <c r="N89" i="317" s="1"/>
  <c r="D273" i="5" s="1"/>
  <c r="N87" i="359"/>
  <c r="N89" i="359" s="1"/>
  <c r="D310" i="5" s="1"/>
  <c r="N87" i="355"/>
  <c r="N89" i="355" s="1"/>
  <c r="D307"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178" l="1"/>
  <c r="N93" i="178" s="1"/>
  <c r="D157" i="5" s="1"/>
  <c r="N87" i="311"/>
  <c r="N89" i="311" s="1"/>
  <c r="D267" i="5" s="1"/>
  <c r="N87" i="313"/>
  <c r="N89" i="313" s="1"/>
  <c r="D269" i="5" s="1"/>
  <c r="N90" i="164"/>
  <c r="N92" i="164" s="1"/>
  <c r="D149" i="5" s="1"/>
  <c r="N87" i="316"/>
  <c r="N89" i="316" s="1"/>
  <c r="D272" i="5" s="1"/>
  <c r="N87" i="319"/>
  <c r="N89" i="319" s="1"/>
  <c r="D275" i="5" s="1"/>
  <c r="N87" i="318"/>
  <c r="N89" i="318" s="1"/>
  <c r="D274" i="5" s="1"/>
  <c r="N87" i="239"/>
  <c r="N89" i="239" s="1"/>
  <c r="D199" i="5" s="1"/>
  <c r="N90" i="179"/>
  <c r="N92" i="179" s="1"/>
  <c r="D158" i="5" s="1"/>
  <c r="N91" i="171"/>
  <c r="N93" i="171" s="1"/>
  <c r="D156" i="5" s="1"/>
  <c r="N90" i="189"/>
  <c r="N92" i="189" s="1"/>
  <c r="D169" i="5" s="1"/>
  <c r="N93" i="165"/>
  <c r="N95" i="165" s="1"/>
  <c r="D150" i="5" s="1"/>
  <c r="N91" i="158"/>
  <c r="N93" i="158" s="1"/>
  <c r="D146" i="5" s="1"/>
  <c r="D160" i="5"/>
  <c r="N91" i="157"/>
  <c r="N93" i="157" s="1"/>
  <c r="D145" i="5" s="1"/>
  <c r="N85" i="285"/>
  <c r="N87" i="285" s="1"/>
  <c r="D242" i="5" s="1"/>
  <c r="N91" i="268"/>
  <c r="N93" i="268" s="1"/>
  <c r="D227" i="5" s="1"/>
  <c r="N82" i="228"/>
  <c r="N84" i="228" s="1"/>
  <c r="D189" i="5" s="1"/>
  <c r="N87" i="294"/>
  <c r="N89" i="294" s="1"/>
  <c r="D250" i="5" s="1"/>
  <c r="N87" i="315"/>
  <c r="N89" i="315" s="1"/>
  <c r="D271" i="5" s="1"/>
  <c r="N90" i="177"/>
  <c r="N92" i="177" s="1"/>
  <c r="N91" i="162"/>
  <c r="N93" i="162" s="1"/>
  <c r="D148" i="5" s="1"/>
  <c r="N90" i="172"/>
  <c r="N92" i="172" s="1"/>
  <c r="D153" i="5" s="1"/>
  <c r="N91" i="182"/>
  <c r="N93" i="182" s="1"/>
  <c r="D162" i="5" s="1"/>
  <c r="N91" i="168"/>
  <c r="N93" i="168" s="1"/>
  <c r="D151" i="5" s="1"/>
  <c r="N87" i="150"/>
  <c r="N89" i="150" s="1"/>
  <c r="D142" i="5" s="1"/>
  <c r="D257" i="5"/>
  <c r="J48" i="310" l="1"/>
  <c r="B48" i="120"/>
  <c r="J48" i="83"/>
  <c r="J48" i="365"/>
  <c r="B48" i="131"/>
  <c r="B48" i="102"/>
  <c r="J48" i="317"/>
  <c r="J48" i="136"/>
  <c r="B48" i="65"/>
  <c r="J48" i="267"/>
  <c r="B48" i="63"/>
  <c r="J48" i="320"/>
  <c r="B48" i="118"/>
  <c r="J48" i="268"/>
  <c r="J48" i="94"/>
  <c r="J48" i="114"/>
  <c r="J48" i="302"/>
  <c r="B49" i="215"/>
  <c r="J48" i="262"/>
  <c r="J48" i="48"/>
  <c r="B48" i="50"/>
  <c r="J48" i="291"/>
  <c r="J48" i="105"/>
  <c r="J48" i="135"/>
  <c r="B48" i="40"/>
  <c r="B48" i="46"/>
  <c r="B48" i="58"/>
  <c r="J48" i="66"/>
  <c r="J56" i="280"/>
  <c r="B58" i="279"/>
  <c r="B48" i="208"/>
  <c r="B48" i="125"/>
  <c r="B48" i="94"/>
  <c r="J48" i="322"/>
  <c r="J48" i="115"/>
  <c r="J48" i="77"/>
  <c r="J48" i="342"/>
  <c r="J48" i="58"/>
  <c r="J48" i="125"/>
  <c r="J48" i="240"/>
  <c r="J47" i="228"/>
  <c r="J48" i="34"/>
  <c r="J48" i="344"/>
  <c r="B48" i="44"/>
  <c r="J48" i="63"/>
  <c r="J48" i="75"/>
  <c r="B48" i="69"/>
  <c r="J48" i="330"/>
  <c r="B48" i="77"/>
  <c r="B48" i="34"/>
  <c r="B48" i="81"/>
  <c r="B48" i="116"/>
  <c r="J48" i="72"/>
  <c r="J48" i="340"/>
  <c r="J48" i="110"/>
  <c r="J48" i="70"/>
  <c r="J48" i="336"/>
  <c r="B48" i="127"/>
  <c r="B48" i="88"/>
  <c r="J48" i="331"/>
  <c r="B49" i="216"/>
  <c r="B48" i="112"/>
  <c r="J48" i="119"/>
  <c r="J48" i="111"/>
  <c r="J48" i="363"/>
  <c r="J48" i="250"/>
  <c r="J48" i="308"/>
  <c r="J48" i="147"/>
  <c r="J48" i="65"/>
  <c r="J48" i="91"/>
  <c r="J48" i="38"/>
  <c r="J48" i="126"/>
  <c r="J48" i="40"/>
  <c r="J48" i="84"/>
  <c r="J48" i="251"/>
  <c r="J48" i="316"/>
  <c r="B48" i="123"/>
  <c r="J48" i="112"/>
  <c r="J48" i="335"/>
  <c r="J48" i="364"/>
  <c r="J48" i="45"/>
  <c r="J48" i="351"/>
  <c r="J47" i="242"/>
  <c r="J47" i="234"/>
  <c r="B48" i="71"/>
  <c r="J48" i="44"/>
  <c r="B48" i="41"/>
  <c r="J48" i="298"/>
  <c r="J48" i="284"/>
  <c r="J48" i="297"/>
  <c r="J48" i="289"/>
  <c r="B48" i="100"/>
  <c r="B48" i="70"/>
  <c r="J48" i="357"/>
  <c r="J48" i="102"/>
  <c r="J48" i="321"/>
  <c r="J48" i="300"/>
  <c r="J48" i="106"/>
  <c r="B48" i="132"/>
  <c r="J48" i="42"/>
  <c r="J48" i="272"/>
  <c r="J48" i="80"/>
  <c r="J48" i="345"/>
  <c r="B48" i="90"/>
  <c r="J48" i="360"/>
  <c r="J48" i="257"/>
  <c r="B48" i="121"/>
  <c r="J48" i="103"/>
  <c r="J58" i="279"/>
  <c r="B48" i="99"/>
  <c r="J48" i="137"/>
  <c r="J48" i="276"/>
  <c r="J48" i="68"/>
  <c r="B48" i="110"/>
  <c r="J48" i="122"/>
  <c r="J48" i="241"/>
  <c r="J48" i="123"/>
  <c r="J48" i="285"/>
  <c r="J48" i="142"/>
  <c r="J48" i="36"/>
  <c r="J48" i="353"/>
  <c r="J48" i="146"/>
  <c r="B48" i="48"/>
  <c r="B48" i="130"/>
  <c r="J48" i="277"/>
  <c r="J48" i="343"/>
  <c r="B48" i="84"/>
  <c r="J48" i="309"/>
  <c r="J48" i="318"/>
  <c r="J48" i="144"/>
  <c r="J48" i="264"/>
  <c r="B48" i="103"/>
  <c r="J48" i="333"/>
  <c r="B48" i="36"/>
  <c r="J48" i="92"/>
  <c r="J48" i="69"/>
  <c r="J48" i="265"/>
  <c r="J48" i="60"/>
  <c r="J48" i="141"/>
  <c r="J48" i="305"/>
  <c r="J48" i="332"/>
  <c r="J48" i="337"/>
  <c r="J48" i="313"/>
  <c r="J48" i="327"/>
  <c r="B48" i="39"/>
  <c r="B49" i="225"/>
  <c r="J48" i="208"/>
  <c r="B48" i="106"/>
  <c r="J48" i="355"/>
  <c r="J48" i="50"/>
  <c r="J48" i="139"/>
  <c r="J48" i="239"/>
  <c r="B48" i="61"/>
  <c r="J50" i="193"/>
  <c r="B48" i="59"/>
  <c r="B48" i="52"/>
  <c r="B48" i="79"/>
  <c r="J48" i="85"/>
  <c r="B48" i="115"/>
  <c r="J48" i="100"/>
  <c r="B48" i="43"/>
  <c r="J48" i="107"/>
  <c r="J48" i="328"/>
  <c r="J48" i="138"/>
  <c r="B48" i="64"/>
  <c r="J48" i="61"/>
  <c r="J48" i="149"/>
  <c r="B48" i="38"/>
  <c r="J48" i="312"/>
  <c r="J48" i="359"/>
  <c r="J48" i="238"/>
  <c r="J48" i="303"/>
  <c r="J48" i="371"/>
  <c r="J48" i="299"/>
  <c r="B48" i="95"/>
  <c r="J48" i="292"/>
  <c r="J48" i="304"/>
  <c r="B48" i="117"/>
  <c r="J48" i="79"/>
  <c r="J48" i="259"/>
  <c r="J48" i="145"/>
  <c r="J48" i="329"/>
  <c r="J48" i="347"/>
  <c r="J48" i="319"/>
  <c r="J48" i="283"/>
  <c r="J48" i="132"/>
  <c r="J48" i="74"/>
  <c r="J48" i="296"/>
  <c r="J54" i="154"/>
  <c r="J48" i="64"/>
  <c r="J48" i="271"/>
  <c r="J48" i="339"/>
  <c r="B48" i="42"/>
  <c r="J48" i="90"/>
  <c r="J48" i="96"/>
  <c r="J47" i="229"/>
  <c r="J48" i="362"/>
  <c r="J48" i="86"/>
  <c r="B48" i="111"/>
  <c r="J48" i="120"/>
  <c r="B48" i="89"/>
  <c r="J48" i="35"/>
  <c r="J48" i="294"/>
  <c r="B48" i="92"/>
  <c r="B48" i="104"/>
  <c r="J48" i="89"/>
  <c r="J48" i="127"/>
  <c r="J48" i="43"/>
  <c r="J48" i="307"/>
  <c r="J48" i="242"/>
  <c r="J48" i="270"/>
  <c r="J48" i="367"/>
  <c r="J48" i="148"/>
  <c r="B48" i="128"/>
  <c r="J48" i="286"/>
  <c r="J48" i="52"/>
  <c r="B48" i="87"/>
  <c r="J48" i="236"/>
  <c r="B48" i="96"/>
  <c r="J48" i="59"/>
  <c r="B48" i="108"/>
  <c r="B48" i="60"/>
  <c r="B56" i="280"/>
  <c r="B48" i="129"/>
  <c r="J48" i="192"/>
  <c r="J48" i="232"/>
  <c r="J48" i="287"/>
  <c r="J48" i="109"/>
  <c r="B48" i="35"/>
  <c r="J53" i="150"/>
  <c r="B48" i="83"/>
  <c r="J48" i="76"/>
  <c r="J47" i="231"/>
  <c r="B48" i="114"/>
  <c r="B48" i="73"/>
  <c r="J48" i="129"/>
  <c r="J48" i="108"/>
  <c r="B48" i="45"/>
  <c r="B49" i="213"/>
  <c r="J48" i="227"/>
  <c r="J45" i="228"/>
  <c r="B48" i="119"/>
  <c r="J48" i="315"/>
  <c r="J48" i="71"/>
  <c r="J48" i="366"/>
  <c r="B48" i="37"/>
  <c r="J48" i="290"/>
  <c r="J48" i="104"/>
  <c r="J48" i="266"/>
  <c r="J48" i="237"/>
  <c r="B48" i="68"/>
  <c r="B48" i="124"/>
  <c r="B48" i="86"/>
  <c r="B48" i="76"/>
  <c r="J48" i="118"/>
  <c r="J48" i="254"/>
  <c r="J48" i="128"/>
  <c r="B48" i="98"/>
  <c r="J48" i="88"/>
  <c r="B48" i="101"/>
  <c r="J48" i="348"/>
  <c r="J48" i="273"/>
  <c r="B48" i="80"/>
  <c r="J48" i="117"/>
  <c r="J48" i="49"/>
  <c r="J48" i="275"/>
  <c r="J48" i="209"/>
  <c r="B48" i="91"/>
  <c r="J48" i="325"/>
  <c r="J46" i="228"/>
  <c r="J51" i="193"/>
  <c r="J48" i="323"/>
  <c r="B48" i="66"/>
  <c r="B48" i="107"/>
  <c r="J48" i="37"/>
  <c r="J48" i="95"/>
  <c r="J48" i="235"/>
  <c r="J48" i="87"/>
  <c r="B49" i="224"/>
  <c r="J48" i="243"/>
  <c r="B48" i="97"/>
  <c r="J48" i="256"/>
  <c r="J48" i="124"/>
  <c r="J48" i="97"/>
  <c r="J48" i="314"/>
  <c r="B48" i="122"/>
  <c r="J48" i="78"/>
  <c r="J48" i="73"/>
  <c r="J48" i="295"/>
  <c r="B49" i="214"/>
  <c r="J48" i="350"/>
  <c r="J48" i="334"/>
  <c r="J48" i="263"/>
  <c r="B48" i="105"/>
  <c r="J48" i="346"/>
  <c r="J48" i="46"/>
  <c r="J48" i="293"/>
  <c r="J48" i="121"/>
  <c r="B48" i="85"/>
  <c r="B48" i="82"/>
  <c r="J47" i="243"/>
  <c r="J48" i="233"/>
  <c r="J48" i="258"/>
  <c r="J48" i="274"/>
  <c r="J48" i="101"/>
  <c r="B48" i="113"/>
  <c r="J48" i="231"/>
  <c r="J48" i="39"/>
  <c r="J48" i="143"/>
  <c r="J48" i="301"/>
  <c r="J48" i="356"/>
  <c r="B48" i="49"/>
  <c r="J48" i="354"/>
  <c r="J48" i="134"/>
  <c r="J48" i="113"/>
  <c r="J48" i="352"/>
  <c r="J48" i="82"/>
  <c r="J48" i="41"/>
  <c r="J48" i="81"/>
  <c r="B48" i="109"/>
  <c r="J48" i="99"/>
  <c r="J48" i="306"/>
  <c r="B48" i="126"/>
  <c r="J48" i="311"/>
  <c r="J48" i="228"/>
  <c r="J48" i="130"/>
  <c r="J48" i="116"/>
  <c r="J48" i="98"/>
  <c r="J48" i="140"/>
  <c r="J48" i="133"/>
  <c r="J48" i="131"/>
  <c r="B49" i="226"/>
  <c r="M48" i="118"/>
  <c r="N48" i="118" s="1"/>
  <c r="N54" i="118" s="1"/>
  <c r="N78" i="118" s="1"/>
  <c r="M48" i="83"/>
  <c r="N48" i="83" s="1"/>
  <c r="N54" i="83" s="1"/>
  <c r="N78" i="83" s="1"/>
  <c r="M48" i="80"/>
  <c r="N48" i="80" s="1"/>
  <c r="N54" i="80" s="1"/>
  <c r="N78" i="80" s="1"/>
  <c r="M48" i="98"/>
  <c r="N48" i="98" s="1"/>
  <c r="N54" i="98" s="1"/>
  <c r="N78" i="98" s="1"/>
  <c r="L84" i="98" s="1"/>
  <c r="M48" i="112"/>
  <c r="N48" i="112" s="1"/>
  <c r="N54" i="112" s="1"/>
  <c r="N78" i="112" s="1"/>
  <c r="M48" i="95"/>
  <c r="N48" i="95" s="1"/>
  <c r="N54" i="95" s="1"/>
  <c r="N78" i="95" s="1"/>
  <c r="M48" i="101"/>
  <c r="N48" i="101" s="1"/>
  <c r="N54" i="101" s="1"/>
  <c r="N78" i="101" s="1"/>
  <c r="M48" i="99"/>
  <c r="N48" i="99" s="1"/>
  <c r="N54" i="99" s="1"/>
  <c r="N78" i="99" s="1"/>
  <c r="M48" i="50"/>
  <c r="N48" i="50" s="1"/>
  <c r="N55" i="50" s="1"/>
  <c r="N81" i="50" s="1"/>
  <c r="M48" i="84"/>
  <c r="N48" i="84" s="1"/>
  <c r="N54" i="84" s="1"/>
  <c r="N78" i="84" s="1"/>
  <c r="L84" i="84" s="1"/>
  <c r="M48" i="132"/>
  <c r="N48" i="132" s="1"/>
  <c r="N54" i="132" s="1"/>
  <c r="N78" i="132" s="1"/>
  <c r="L85" i="132" s="1"/>
  <c r="M48" i="49"/>
  <c r="N48" i="49" s="1"/>
  <c r="N54" i="49" s="1"/>
  <c r="N78" i="49" s="1"/>
  <c r="M48" i="89"/>
  <c r="N48" i="89" s="1"/>
  <c r="N54" i="89" s="1"/>
  <c r="N78" i="89" s="1"/>
  <c r="M48" i="109"/>
  <c r="N48" i="109" s="1"/>
  <c r="N54" i="109" s="1"/>
  <c r="N78" i="109" s="1"/>
  <c r="M48" i="108"/>
  <c r="N48" i="108" s="1"/>
  <c r="N54" i="108" s="1"/>
  <c r="N78" i="108" s="1"/>
  <c r="L85" i="108" s="1"/>
  <c r="M48" i="107"/>
  <c r="N48" i="107" s="1"/>
  <c r="N54" i="107" s="1"/>
  <c r="N78" i="107" s="1"/>
  <c r="L84" i="107" s="1"/>
  <c r="M48" i="102"/>
  <c r="N48" i="102" s="1"/>
  <c r="N54" i="102" s="1"/>
  <c r="N78" i="102" s="1"/>
  <c r="M48" i="129"/>
  <c r="N48" i="129" s="1"/>
  <c r="N54" i="129" s="1"/>
  <c r="N78" i="129" s="1"/>
  <c r="M48" i="111"/>
  <c r="N48" i="111" s="1"/>
  <c r="N54" i="111" s="1"/>
  <c r="N78" i="111" s="1"/>
  <c r="M48" i="60"/>
  <c r="N48" i="60" s="1"/>
  <c r="N54" i="60" s="1"/>
  <c r="N78" i="60" s="1"/>
  <c r="L83" i="60" s="1"/>
  <c r="M48" i="208"/>
  <c r="N48" i="208" s="1"/>
  <c r="N54" i="208" s="1"/>
  <c r="N78" i="208" s="1"/>
  <c r="M48" i="103"/>
  <c r="N48" i="103" s="1"/>
  <c r="N54" i="103" s="1"/>
  <c r="N78" i="103" s="1"/>
  <c r="M48" i="58"/>
  <c r="N48" i="58" s="1"/>
  <c r="N54" i="58" s="1"/>
  <c r="N78" i="58" s="1"/>
  <c r="L85" i="58" s="1"/>
  <c r="M48" i="88"/>
  <c r="N48" i="88" s="1"/>
  <c r="N54" i="88" s="1"/>
  <c r="N78" i="88" s="1"/>
  <c r="M48" i="69"/>
  <c r="N48" i="69" s="1"/>
  <c r="N54" i="69" s="1"/>
  <c r="N78" i="69" s="1"/>
  <c r="M48" i="126"/>
  <c r="N48" i="126" s="1"/>
  <c r="N54" i="126" s="1"/>
  <c r="N78" i="126" s="1"/>
  <c r="M48" i="120"/>
  <c r="N48" i="120" s="1"/>
  <c r="N54" i="120" s="1"/>
  <c r="N78" i="120" s="1"/>
  <c r="L85" i="120" s="1"/>
  <c r="M48" i="65"/>
  <c r="N48" i="65" s="1"/>
  <c r="N54" i="65" s="1"/>
  <c r="N78" i="65" s="1"/>
  <c r="M48" i="61"/>
  <c r="N48" i="61" s="1"/>
  <c r="N54" i="61" s="1"/>
  <c r="N78" i="61" s="1"/>
  <c r="L83" i="61" s="1"/>
  <c r="M48" i="119"/>
  <c r="N48" i="119" s="1"/>
  <c r="N54" i="119" s="1"/>
  <c r="N78" i="119" s="1"/>
  <c r="L57" i="207"/>
  <c r="N57" i="207" s="1"/>
  <c r="N61" i="207" s="1"/>
  <c r="N85" i="207" s="1"/>
  <c r="M48" i="70"/>
  <c r="N48" i="70" s="1"/>
  <c r="N54" i="70" s="1"/>
  <c r="N78" i="70" s="1"/>
  <c r="M48" i="52"/>
  <c r="N48" i="52" s="1"/>
  <c r="N54" i="52" s="1"/>
  <c r="N78" i="52" s="1"/>
  <c r="M48" i="106"/>
  <c r="N48" i="106" s="1"/>
  <c r="N54" i="106" s="1"/>
  <c r="N78" i="106" s="1"/>
  <c r="M48" i="116"/>
  <c r="N48" i="116" s="1"/>
  <c r="N54" i="116" s="1"/>
  <c r="N78" i="116" s="1"/>
  <c r="M48" i="127"/>
  <c r="N48" i="127" s="1"/>
  <c r="N54" i="127" s="1"/>
  <c r="N77" i="127" s="1"/>
  <c r="L84" i="127" s="1"/>
  <c r="M48" i="125"/>
  <c r="N48" i="125" s="1"/>
  <c r="N54" i="125" s="1"/>
  <c r="N78" i="125" s="1"/>
  <c r="M48" i="130"/>
  <c r="N48" i="130" s="1"/>
  <c r="N54" i="130" s="1"/>
  <c r="N78" i="130" s="1"/>
  <c r="M48" i="105"/>
  <c r="N48" i="105" s="1"/>
  <c r="N54" i="105" s="1"/>
  <c r="N78" i="105" s="1"/>
  <c r="L83" i="105" s="1"/>
  <c r="M48" i="117"/>
  <c r="N48" i="117" s="1"/>
  <c r="N54" i="117" s="1"/>
  <c r="N78" i="117" s="1"/>
  <c r="L85" i="117" s="1"/>
  <c r="L57" i="221"/>
  <c r="N57" i="221" s="1"/>
  <c r="N61" i="221" s="1"/>
  <c r="N85" i="221" s="1"/>
  <c r="M48" i="121"/>
  <c r="N48" i="121" s="1"/>
  <c r="N54" i="121" s="1"/>
  <c r="N78" i="121" s="1"/>
  <c r="M48" i="91"/>
  <c r="N48" i="91" s="1"/>
  <c r="N54" i="91" s="1"/>
  <c r="N78" i="91" s="1"/>
  <c r="M48" i="110"/>
  <c r="N48" i="110" s="1"/>
  <c r="N54" i="110" s="1"/>
  <c r="N78" i="110" s="1"/>
  <c r="M48" i="87"/>
  <c r="N48" i="87" s="1"/>
  <c r="N54" i="87" s="1"/>
  <c r="N78" i="87" s="1"/>
  <c r="L85" i="87" s="1"/>
  <c r="M48" i="128"/>
  <c r="N48" i="128" s="1"/>
  <c r="N54" i="128" s="1"/>
  <c r="N78" i="128" s="1"/>
  <c r="M48" i="104"/>
  <c r="N48" i="104" s="1"/>
  <c r="N54" i="104" s="1"/>
  <c r="N78" i="104" s="1"/>
  <c r="M48" i="68"/>
  <c r="N48" i="68" s="1"/>
  <c r="N54" i="68" s="1"/>
  <c r="N78" i="68" s="1"/>
  <c r="M48" i="79"/>
  <c r="N48" i="79" s="1"/>
  <c r="N54" i="79" s="1"/>
  <c r="N78" i="79" s="1"/>
  <c r="L84" i="79" s="1"/>
  <c r="M48" i="122"/>
  <c r="N48" i="122"/>
  <c r="N54" i="122" s="1"/>
  <c r="N78" i="122" s="1"/>
  <c r="M48" i="92"/>
  <c r="N48" i="92" s="1"/>
  <c r="N54" i="92" s="1"/>
  <c r="N78" i="92" s="1"/>
  <c r="L83" i="92" s="1"/>
  <c r="M48" i="124"/>
  <c r="N48" i="124" s="1"/>
  <c r="N54" i="124" s="1"/>
  <c r="N78" i="124" s="1"/>
  <c r="L85" i="124" s="1"/>
  <c r="M48" i="97"/>
  <c r="N48" i="97" s="1"/>
  <c r="N54" i="97" s="1"/>
  <c r="N78" i="97" s="1"/>
  <c r="M48" i="81"/>
  <c r="N48" i="81" s="1"/>
  <c r="N54" i="81" s="1"/>
  <c r="N78" i="81" s="1"/>
  <c r="M48" i="115"/>
  <c r="N48" i="115" s="1"/>
  <c r="N54" i="115" s="1"/>
  <c r="N78" i="115" s="1"/>
  <c r="L85" i="115" s="1"/>
  <c r="M48" i="123"/>
  <c r="N48" i="123" s="1"/>
  <c r="N54" i="123" s="1"/>
  <c r="N78" i="123" s="1"/>
  <c r="M48" i="94"/>
  <c r="N48" i="94" s="1"/>
  <c r="N54" i="94" s="1"/>
  <c r="N78" i="94" s="1"/>
  <c r="L83" i="94" s="1"/>
  <c r="M48" i="113"/>
  <c r="N48" i="113" s="1"/>
  <c r="N54" i="113" s="1"/>
  <c r="N78" i="113" s="1"/>
  <c r="M48" i="131"/>
  <c r="N48" i="131" s="1"/>
  <c r="N54" i="131" s="1"/>
  <c r="N78" i="131" s="1"/>
  <c r="L84" i="131" s="1"/>
  <c r="M48" i="90"/>
  <c r="N48" i="90" s="1"/>
  <c r="N54" i="90" s="1"/>
  <c r="N78" i="90" s="1"/>
  <c r="M48" i="59"/>
  <c r="N48" i="59" s="1"/>
  <c r="N54" i="59" s="1"/>
  <c r="N78" i="59" s="1"/>
  <c r="M58" i="279"/>
  <c r="N58" i="279" s="1"/>
  <c r="N61" i="279" s="1"/>
  <c r="N85" i="279" s="1"/>
  <c r="M56" i="280"/>
  <c r="N56" i="280" s="1"/>
  <c r="N59" i="280" s="1"/>
  <c r="N83" i="280" s="1"/>
  <c r="L89" i="280" s="1"/>
  <c r="M48" i="71"/>
  <c r="N48" i="71" s="1"/>
  <c r="N54" i="71" s="1"/>
  <c r="N78" i="71" s="1"/>
  <c r="M48" i="77"/>
  <c r="N48" i="77" s="1"/>
  <c r="N54" i="77" s="1"/>
  <c r="N78" i="77" s="1"/>
  <c r="M48" i="96"/>
  <c r="N48" i="96" s="1"/>
  <c r="N54" i="96" s="1"/>
  <c r="N78" i="96" s="1"/>
  <c r="M48" i="100"/>
  <c r="N48" i="100" s="1"/>
  <c r="N54" i="100" s="1"/>
  <c r="N78" i="100" s="1"/>
  <c r="M48" i="73"/>
  <c r="N48" i="73" s="1"/>
  <c r="N54" i="73" s="1"/>
  <c r="N78" i="73" s="1"/>
  <c r="M48" i="76"/>
  <c r="N48" i="76" s="1"/>
  <c r="N54" i="76" s="1"/>
  <c r="N78" i="76" s="1"/>
  <c r="M48" i="82"/>
  <c r="N48" i="82" s="1"/>
  <c r="N54" i="82" s="1"/>
  <c r="N78" i="82" s="1"/>
  <c r="M48" i="66"/>
  <c r="N48" i="66" s="1"/>
  <c r="N54" i="66" s="1"/>
  <c r="N78" i="66" s="1"/>
  <c r="M48" i="86"/>
  <c r="N48" i="86" s="1"/>
  <c r="N54" i="86" s="1"/>
  <c r="N78" i="86" s="1"/>
  <c r="L83" i="86" s="1"/>
  <c r="M48" i="114"/>
  <c r="N48" i="114" s="1"/>
  <c r="N54" i="114" s="1"/>
  <c r="N78" i="114" s="1"/>
  <c r="M48" i="85"/>
  <c r="N48" i="85" s="1"/>
  <c r="N54" i="85" s="1"/>
  <c r="N78" i="85" s="1"/>
  <c r="M48" i="63"/>
  <c r="N48" i="63" s="1"/>
  <c r="N54" i="63" s="1"/>
  <c r="N78" i="63" s="1"/>
  <c r="L84" i="63" s="1"/>
  <c r="L83" i="131" l="1"/>
  <c r="L84" i="88"/>
  <c r="L85" i="88"/>
  <c r="L83" i="88"/>
  <c r="L84" i="104"/>
  <c r="L83" i="104"/>
  <c r="L85" i="104"/>
  <c r="L85" i="102"/>
  <c r="L83" i="102"/>
  <c r="L84" i="102"/>
  <c r="L85" i="131"/>
  <c r="L83" i="107"/>
  <c r="L83" i="108"/>
  <c r="L84" i="108"/>
  <c r="L84" i="73"/>
  <c r="L85" i="73"/>
  <c r="L83" i="73"/>
  <c r="L83" i="125"/>
  <c r="L85" i="125"/>
  <c r="L84" i="125"/>
  <c r="L84" i="70"/>
  <c r="L85" i="70"/>
  <c r="L83" i="70"/>
  <c r="L84" i="113"/>
  <c r="L85" i="113"/>
  <c r="L83" i="113"/>
  <c r="L85" i="80"/>
  <c r="L83" i="80"/>
  <c r="L84" i="80"/>
  <c r="L85" i="114"/>
  <c r="L84" i="114"/>
  <c r="L83" i="114"/>
  <c r="L85" i="96"/>
  <c r="L84" i="96"/>
  <c r="L83" i="96"/>
  <c r="L85" i="116"/>
  <c r="L84" i="116"/>
  <c r="L83" i="116"/>
  <c r="L83" i="103"/>
  <c r="L84" i="103"/>
  <c r="L85" i="103"/>
  <c r="L83" i="106"/>
  <c r="L85" i="106"/>
  <c r="L84" i="106"/>
  <c r="L83" i="77"/>
  <c r="L85" i="77"/>
  <c r="L84" i="77"/>
  <c r="L85" i="130"/>
  <c r="L83" i="130"/>
  <c r="L84" i="130"/>
  <c r="L83" i="76"/>
  <c r="L85" i="76"/>
  <c r="L84" i="76"/>
  <c r="L92" i="221"/>
  <c r="L90" i="221"/>
  <c r="L91" i="221"/>
  <c r="L83" i="128"/>
  <c r="L85" i="91"/>
  <c r="L83" i="91"/>
  <c r="L84" i="109"/>
  <c r="L83" i="109"/>
  <c r="L85" i="109"/>
  <c r="L84" i="85"/>
  <c r="L85" i="85"/>
  <c r="L85" i="81"/>
  <c r="L83" i="81"/>
  <c r="L85" i="89"/>
  <c r="L84" i="89"/>
  <c r="L83" i="89"/>
  <c r="L83" i="95"/>
  <c r="L84" i="95"/>
  <c r="L85" i="95"/>
  <c r="L83" i="126"/>
  <c r="L85" i="126"/>
  <c r="L84" i="126"/>
  <c r="L84" i="49"/>
  <c r="L85" i="49"/>
  <c r="L83" i="49"/>
  <c r="L84" i="208"/>
  <c r="L85" i="208"/>
  <c r="L83" i="208"/>
  <c r="L85" i="128"/>
  <c r="L85" i="71"/>
  <c r="L84" i="71"/>
  <c r="L83" i="71"/>
  <c r="L92" i="207"/>
  <c r="L91" i="207"/>
  <c r="L90" i="207"/>
  <c r="L83" i="65"/>
  <c r="L84" i="112"/>
  <c r="L83" i="112"/>
  <c r="L85" i="112"/>
  <c r="L85" i="118"/>
  <c r="L84" i="118"/>
  <c r="L83" i="118"/>
  <c r="L85" i="65"/>
  <c r="L84" i="119"/>
  <c r="L85" i="119"/>
  <c r="L86" i="50"/>
  <c r="L88" i="50"/>
  <c r="L83" i="85"/>
  <c r="L84" i="65"/>
  <c r="L84" i="82"/>
  <c r="L85" i="82"/>
  <c r="L90" i="280"/>
  <c r="L88" i="280"/>
  <c r="L84" i="123"/>
  <c r="L83" i="123"/>
  <c r="L85" i="123"/>
  <c r="L84" i="121"/>
  <c r="L85" i="121"/>
  <c r="L83" i="121"/>
  <c r="L83" i="119"/>
  <c r="L85" i="98"/>
  <c r="L83" i="98"/>
  <c r="N86" i="88"/>
  <c r="N88" i="88" s="1"/>
  <c r="D79" i="5" s="1"/>
  <c r="L84" i="128"/>
  <c r="L85" i="100"/>
  <c r="L84" i="100"/>
  <c r="L83" i="100"/>
  <c r="L84" i="124"/>
  <c r="L83" i="124"/>
  <c r="L84" i="52"/>
  <c r="L83" i="52"/>
  <c r="L85" i="52"/>
  <c r="L83" i="58"/>
  <c r="L84" i="58"/>
  <c r="L84" i="111"/>
  <c r="L85" i="111"/>
  <c r="L83" i="111"/>
  <c r="L85" i="107"/>
  <c r="L83" i="90"/>
  <c r="L85" i="90"/>
  <c r="L84" i="90"/>
  <c r="L85" i="101"/>
  <c r="L83" i="101"/>
  <c r="L84" i="101"/>
  <c r="L84" i="83"/>
  <c r="L83" i="83"/>
  <c r="L85" i="83"/>
  <c r="L85" i="129"/>
  <c r="L84" i="129"/>
  <c r="L83" i="129"/>
  <c r="L83" i="127"/>
  <c r="L85" i="105"/>
  <c r="L84" i="105"/>
  <c r="L84" i="120"/>
  <c r="L83" i="120"/>
  <c r="L84" i="97"/>
  <c r="L83" i="97"/>
  <c r="L85" i="97"/>
  <c r="L84" i="68"/>
  <c r="L83" i="68"/>
  <c r="L85" i="68"/>
  <c r="L84" i="117"/>
  <c r="L83" i="117"/>
  <c r="L82" i="127"/>
  <c r="L85" i="66"/>
  <c r="L84" i="66"/>
  <c r="L83" i="66"/>
  <c r="L85" i="63"/>
  <c r="L83" i="63"/>
  <c r="L84" i="86"/>
  <c r="L85" i="86"/>
  <c r="L85" i="122"/>
  <c r="L84" i="122"/>
  <c r="L83" i="122"/>
  <c r="L85" i="110"/>
  <c r="L84" i="110"/>
  <c r="L83" i="110"/>
  <c r="L84" i="69"/>
  <c r="L85" i="69"/>
  <c r="L83" i="69"/>
  <c r="L85" i="60"/>
  <c r="L84" i="60"/>
  <c r="L87" i="50"/>
  <c r="L85" i="59"/>
  <c r="L84" i="59"/>
  <c r="L83" i="59"/>
  <c r="L92" i="279"/>
  <c r="L91" i="279"/>
  <c r="L90" i="279"/>
  <c r="L84" i="132"/>
  <c r="L83" i="132"/>
  <c r="L85" i="84"/>
  <c r="L83" i="84"/>
  <c r="L83" i="82"/>
  <c r="L84" i="91"/>
  <c r="L84" i="81"/>
  <c r="L84" i="94"/>
  <c r="L85" i="94"/>
  <c r="L84" i="115"/>
  <c r="L85" i="92"/>
  <c r="L84" i="92"/>
  <c r="L84" i="87"/>
  <c r="L83" i="87"/>
  <c r="L83" i="115"/>
  <c r="L84" i="61"/>
  <c r="L85" i="61"/>
  <c r="L83" i="99"/>
  <c r="L84" i="99"/>
  <c r="L85" i="79"/>
  <c r="L83" i="79"/>
  <c r="L85" i="99"/>
  <c r="N86" i="107" l="1"/>
  <c r="N88" i="107" s="1"/>
  <c r="D97" i="5" s="1"/>
  <c r="N86" i="119"/>
  <c r="N88" i="119" s="1"/>
  <c r="D109" i="5" s="1"/>
  <c r="N86" i="79"/>
  <c r="N88" i="79" s="1"/>
  <c r="D70" i="5" s="1"/>
  <c r="N86" i="118"/>
  <c r="N88" i="118" s="1"/>
  <c r="D108" i="5" s="1"/>
  <c r="N86" i="70"/>
  <c r="N88" i="70" s="1"/>
  <c r="D61" i="5" s="1"/>
  <c r="N86" i="129"/>
  <c r="N88" i="129" s="1"/>
  <c r="D118" i="5" s="1"/>
  <c r="N86" i="115"/>
  <c r="N88" i="115" s="1"/>
  <c r="D106" i="5" s="1"/>
  <c r="N86" i="131"/>
  <c r="N88" i="131" s="1"/>
  <c r="D122" i="5" s="1"/>
  <c r="N86" i="87"/>
  <c r="N88" i="87" s="1"/>
  <c r="N86" i="132"/>
  <c r="N88" i="132" s="1"/>
  <c r="D123" i="5" s="1"/>
  <c r="N91" i="280"/>
  <c r="N93" i="280" s="1"/>
  <c r="D237" i="5" s="1"/>
  <c r="N86" i="69"/>
  <c r="N88" i="69" s="1"/>
  <c r="D60" i="5" s="1"/>
  <c r="N86" i="100"/>
  <c r="N88" i="100" s="1"/>
  <c r="D90" i="5" s="1"/>
  <c r="N93" i="207"/>
  <c r="N95" i="207" s="1"/>
  <c r="D183" i="5" s="1"/>
  <c r="N86" i="59"/>
  <c r="N88" i="59" s="1"/>
  <c r="D50" i="5" s="1"/>
  <c r="N86" i="122"/>
  <c r="N88" i="122" s="1"/>
  <c r="D112" i="5" s="1"/>
  <c r="N86" i="66"/>
  <c r="N88" i="66" s="1"/>
  <c r="D57" i="5" s="1"/>
  <c r="N86" i="92"/>
  <c r="N88" i="92" s="1"/>
  <c r="D83" i="5" s="1"/>
  <c r="N86" i="63"/>
  <c r="N88" i="63" s="1"/>
  <c r="D54" i="5" s="1"/>
  <c r="N86" i="117"/>
  <c r="N88" i="117" s="1"/>
  <c r="D107" i="5" s="1"/>
  <c r="N86" i="120"/>
  <c r="N88" i="120" s="1"/>
  <c r="D110" i="5" s="1"/>
  <c r="N86" i="89"/>
  <c r="N88" i="89" s="1"/>
  <c r="D80" i="5" s="1"/>
  <c r="N86" i="102"/>
  <c r="N88" i="102" s="1"/>
  <c r="D92" i="5" s="1"/>
  <c r="N86" i="108"/>
  <c r="N88" i="108" s="1"/>
  <c r="D98" i="5" s="1"/>
  <c r="N86" i="96"/>
  <c r="N88" i="96" s="1"/>
  <c r="D86" i="5" s="1"/>
  <c r="N86" i="60"/>
  <c r="N88" i="60" s="1"/>
  <c r="D51" i="5" s="1"/>
  <c r="N86" i="111"/>
  <c r="N88" i="111" s="1"/>
  <c r="D101" i="5" s="1"/>
  <c r="N86" i="85"/>
  <c r="N88" i="85" s="1"/>
  <c r="D76" i="5" s="1"/>
  <c r="N86" i="49"/>
  <c r="N88" i="49" s="1"/>
  <c r="D41" i="5" s="1"/>
  <c r="N86" i="104"/>
  <c r="N88" i="104" s="1"/>
  <c r="D94" i="5" s="1"/>
  <c r="N86" i="94"/>
  <c r="N88" i="94" s="1"/>
  <c r="D84" i="5" s="1"/>
  <c r="N86" i="105"/>
  <c r="N88" i="105" s="1"/>
  <c r="D95" i="5" s="1"/>
  <c r="N86" i="86"/>
  <c r="N88" i="86" s="1"/>
  <c r="D77" i="5" s="1"/>
  <c r="N86" i="123"/>
  <c r="N88" i="123" s="1"/>
  <c r="D114" i="5" s="1"/>
  <c r="N86" i="82"/>
  <c r="N88" i="82" s="1"/>
  <c r="D73" i="5" s="1"/>
  <c r="N86" i="121"/>
  <c r="N88" i="121" s="1"/>
  <c r="D111" i="5" s="1"/>
  <c r="N86" i="81"/>
  <c r="N88" i="81" s="1"/>
  <c r="D72" i="5" s="1"/>
  <c r="N93" i="221"/>
  <c r="N95" i="221" s="1"/>
  <c r="D184" i="5" s="1"/>
  <c r="N86" i="110"/>
  <c r="N88" i="110" s="1"/>
  <c r="D100" i="5" s="1"/>
  <c r="N86" i="83"/>
  <c r="N88" i="83" s="1"/>
  <c r="D74" i="5" s="1"/>
  <c r="N86" i="90"/>
  <c r="N88" i="90" s="1"/>
  <c r="D81" i="5" s="1"/>
  <c r="N86" i="65"/>
  <c r="N88" i="65" s="1"/>
  <c r="D56" i="5" s="1"/>
  <c r="N86" i="208"/>
  <c r="N88" i="208" s="1"/>
  <c r="D119" i="5" s="1"/>
  <c r="N86" i="73"/>
  <c r="N88" i="73" s="1"/>
  <c r="D64" i="5" s="1"/>
  <c r="N86" i="99"/>
  <c r="N88" i="99" s="1"/>
  <c r="D89" i="5" s="1"/>
  <c r="N86" i="91"/>
  <c r="N88" i="91" s="1"/>
  <c r="D82" i="5" s="1"/>
  <c r="N86" i="68"/>
  <c r="N88" i="68" s="1"/>
  <c r="D59" i="5" s="1"/>
  <c r="N86" i="128"/>
  <c r="N88" i="128" s="1"/>
  <c r="D120" i="5" s="1"/>
  <c r="N86" i="58"/>
  <c r="N88" i="58" s="1"/>
  <c r="D49" i="5" s="1"/>
  <c r="N86" i="106"/>
  <c r="N88" i="106" s="1"/>
  <c r="D96" i="5" s="1"/>
  <c r="N86" i="101"/>
  <c r="N88" i="101" s="1"/>
  <c r="D91" i="5" s="1"/>
  <c r="N89" i="50"/>
  <c r="N91" i="50" s="1"/>
  <c r="D42" i="5" s="1"/>
  <c r="N86" i="95"/>
  <c r="N88" i="95" s="1"/>
  <c r="D85" i="5" s="1"/>
  <c r="N86" i="77"/>
  <c r="N88" i="77" s="1"/>
  <c r="D68" i="5" s="1"/>
  <c r="N86" i="80"/>
  <c r="N88" i="80" s="1"/>
  <c r="D71" i="5" s="1"/>
  <c r="N86" i="61"/>
  <c r="N88" i="61" s="1"/>
  <c r="D52" i="5" s="1"/>
  <c r="N93" i="279"/>
  <c r="N95" i="279" s="1"/>
  <c r="D236" i="5" s="1"/>
  <c r="N86" i="52"/>
  <c r="N88" i="52" s="1"/>
  <c r="D44" i="5" s="1"/>
  <c r="N86" i="76"/>
  <c r="N88" i="76" s="1"/>
  <c r="D67" i="5" s="1"/>
  <c r="N86" i="103"/>
  <c r="N88" i="103" s="1"/>
  <c r="D93" i="5" s="1"/>
  <c r="N85" i="127"/>
  <c r="N87" i="127" s="1"/>
  <c r="D117" i="5" s="1"/>
  <c r="N86" i="112"/>
  <c r="N88" i="112" s="1"/>
  <c r="D102" i="5" s="1"/>
  <c r="N86" i="113"/>
  <c r="N88" i="113" s="1"/>
  <c r="D103" i="5" s="1"/>
  <c r="N86" i="97"/>
  <c r="N88" i="97" s="1"/>
  <c r="D87" i="5" s="1"/>
  <c r="N86" i="125"/>
  <c r="N88" i="125" s="1"/>
  <c r="D115" i="5" s="1"/>
  <c r="N86" i="84"/>
  <c r="N88" i="84" s="1"/>
  <c r="D75" i="5" s="1"/>
  <c r="N86" i="124"/>
  <c r="N88" i="124" s="1"/>
  <c r="D113" i="5" s="1"/>
  <c r="N86" i="98"/>
  <c r="N88" i="98" s="1"/>
  <c r="D88" i="5" s="1"/>
  <c r="N86" i="71"/>
  <c r="N88" i="71" s="1"/>
  <c r="D62" i="5" s="1"/>
  <c r="N86" i="126"/>
  <c r="N88" i="126" s="1"/>
  <c r="D116" i="5" s="1"/>
  <c r="N86" i="109"/>
  <c r="N88" i="109" s="1"/>
  <c r="D99" i="5" s="1"/>
  <c r="N86" i="130"/>
  <c r="N88" i="130" s="1"/>
  <c r="D121" i="5" s="1"/>
  <c r="N86" i="116"/>
  <c r="N88" i="116" s="1"/>
  <c r="D105" i="5" s="1"/>
  <c r="N86" i="114"/>
  <c r="N88" i="114" s="1"/>
  <c r="D104" i="5" s="1"/>
  <c r="D78" i="5"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K37" authorId="0" shapeId="0" xr:uid="{00000000-0006-0000-0800-000001000000}">
      <text>
        <r>
          <rPr>
            <b/>
            <sz val="9"/>
            <color indexed="81"/>
            <rFont val="Tahoma"/>
            <family val="2"/>
          </rPr>
          <t>Jorge antonio Mantilla Puerto:</t>
        </r>
        <r>
          <rPr>
            <sz val="9"/>
            <color indexed="81"/>
            <rFont val="Tahoma"/>
            <family val="2"/>
          </rPr>
          <t xml:space="preserve">
</t>
        </r>
        <r>
          <rPr>
            <sz val="10"/>
            <color indexed="81"/>
            <rFont val="Tahoma"/>
            <family val="2"/>
          </rPr>
          <t>En la cotizacion enviada el precio del cargador es $140.000</t>
        </r>
      </text>
    </comment>
  </commentList>
</comments>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<sst xmlns="http://schemas.openxmlformats.org/spreadsheetml/2006/main" count="38539" uniqueCount="2344">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</sst>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7">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9"/>
      <color indexed="81"/>
      <name val="Tahoma"/>
      <family val="2"/>
    </font>
    <font>
      <b/>
      <sz val="9"/>
      <color indexed="81"/>
      <name val="Tahoma"/>
      <family val="2"/>
    </font>
    <font>
      <sz val="10"/>
      <color indexed="81"/>
      <name val="Tahoma"/>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C000"/>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0" fontId="18" fillId="29" borderId="23" xfId="0" applyNumberFormat="1" applyFont="1" applyFill="1" applyBorder="1" applyAlignment="1">
      <alignment horizontal="right"/>
    </xf>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protection locked="0"/>
    </xf>
    <xf numFmtId="164" fontId="3" fillId="16" borderId="63" xfId="11" applyFont="1" applyFill="1" applyBorder="1" applyProtection="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CAUCA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5" sqref="A15"/>
    </sheetView>
  </sheetViews>
  <sheetFormatPr baseColWidth="10" defaultRowHeight="15"/>
  <cols>
    <col min="2" max="2" width="11.7109375" customWidth="1"/>
    <col min="8" max="8" width="83" customWidth="1"/>
    <col min="26" max="26" width="11"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7"/>
      <c r="B32" s="667"/>
      <c r="C32" s="667"/>
      <c r="D32" s="667"/>
      <c r="E32" s="667"/>
      <c r="F32" s="667"/>
      <c r="G32" s="667"/>
      <c r="H32" s="667"/>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7"/>
      <c r="B33" s="667"/>
      <c r="C33" s="667"/>
      <c r="D33" s="667"/>
      <c r="E33" s="667"/>
      <c r="F33" s="667"/>
      <c r="G33" s="667"/>
      <c r="H33" s="667"/>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7"/>
      <c r="B34" s="667"/>
      <c r="C34" s="667"/>
      <c r="D34" s="667"/>
      <c r="E34" s="667"/>
      <c r="F34" s="667"/>
      <c r="G34" s="667"/>
      <c r="H34" s="667"/>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7"/>
      <c r="B35" s="667"/>
      <c r="C35" s="667"/>
      <c r="D35" s="667"/>
      <c r="E35" s="667"/>
      <c r="F35" s="667"/>
      <c r="G35" s="667"/>
      <c r="H35" s="667"/>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7"/>
      <c r="B36" s="667"/>
      <c r="C36" s="667"/>
      <c r="D36" s="667"/>
      <c r="E36" s="667"/>
      <c r="F36" s="667"/>
      <c r="G36" s="667"/>
      <c r="H36" s="667"/>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7"/>
      <c r="B37" s="667"/>
      <c r="C37" s="667"/>
      <c r="D37" s="667"/>
      <c r="E37" s="667"/>
      <c r="F37" s="667"/>
      <c r="G37" s="667"/>
      <c r="H37" s="667"/>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7"/>
      <c r="B38" s="667"/>
      <c r="C38" s="667"/>
      <c r="D38" s="667"/>
      <c r="E38" s="667"/>
      <c r="F38" s="667"/>
      <c r="G38" s="667"/>
      <c r="H38" s="667"/>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5.85546875" style="181" customWidth="1"/>
    <col min="5" max="5" width="30" style="202"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3664275.2893418996</v>
      </c>
      <c r="G3" t="s">
        <v>980</v>
      </c>
      <c r="J3" s="1"/>
    </row>
    <row r="4" spans="1:10" ht="54" thickTop="1" thickBot="1">
      <c r="A4" s="131" t="s">
        <v>985</v>
      </c>
      <c r="B4" s="132" t="s">
        <v>1169</v>
      </c>
      <c r="C4" s="130" t="s">
        <v>984</v>
      </c>
      <c r="D4" s="177">
        <f>VLOOKUP('200.2'!A88,'200.2'!A37:N108,14,FALSE)</f>
        <v>198652.29153651634</v>
      </c>
      <c r="J4" s="1"/>
    </row>
    <row r="5" spans="1:10" ht="54" thickTop="1" thickBot="1">
      <c r="A5" s="131" t="s">
        <v>986</v>
      </c>
      <c r="B5" s="132" t="s">
        <v>1170</v>
      </c>
      <c r="C5" s="133" t="s">
        <v>987</v>
      </c>
      <c r="D5" s="177">
        <f>VLOOKUP('201.1'!A88,'201.1'!A38:N109,14,FALSE)</f>
        <v>178325.30473709936</v>
      </c>
    </row>
    <row r="6" spans="1:10" ht="54" thickTop="1" thickBot="1">
      <c r="A6" s="131" t="s">
        <v>988</v>
      </c>
      <c r="B6" s="132" t="s">
        <v>1171</v>
      </c>
      <c r="C6" s="133" t="s">
        <v>987</v>
      </c>
      <c r="D6" s="177">
        <f>VLOOKUP('201.2'!A88,'201.2'!A39:N110,14,FALSE)</f>
        <v>161368.13843513673</v>
      </c>
    </row>
    <row r="7" spans="1:10" ht="70.5" customHeight="1" thickTop="1" thickBot="1">
      <c r="A7" s="131" t="s">
        <v>989</v>
      </c>
      <c r="B7" s="132" t="s">
        <v>1172</v>
      </c>
      <c r="C7" s="133" t="s">
        <v>987</v>
      </c>
      <c r="D7" s="177">
        <f>VLOOKUP('201.3'!A88,'201.3'!A40:N111,14,FALSE)</f>
        <v>44659.056622120792</v>
      </c>
    </row>
    <row r="8" spans="1:10" ht="54" thickTop="1" thickBot="1">
      <c r="A8" s="131" t="s">
        <v>990</v>
      </c>
      <c r="B8" s="132" t="s">
        <v>1173</v>
      </c>
      <c r="C8" s="133" t="s">
        <v>987</v>
      </c>
      <c r="D8" s="178">
        <f>VLOOKUP('201.4'!A88,'201.4'!A41:N112,14,FALSE)</f>
        <v>57446.167207729566</v>
      </c>
    </row>
    <row r="9" spans="1:10" ht="54" thickTop="1" thickBot="1">
      <c r="A9" s="131" t="s">
        <v>991</v>
      </c>
      <c r="B9" s="132" t="s">
        <v>1170</v>
      </c>
      <c r="C9" s="133" t="s">
        <v>1845</v>
      </c>
      <c r="D9" s="178">
        <f>VLOOKUP('201.5'!A88,'201.5'!A42:N113,14,FALSE)</f>
        <v>178325.30473709936</v>
      </c>
    </row>
    <row r="10" spans="1:10" ht="54" thickTop="1" thickBot="1">
      <c r="A10" s="131" t="s">
        <v>992</v>
      </c>
      <c r="B10" s="132" t="s">
        <v>1171</v>
      </c>
      <c r="C10" s="133" t="s">
        <v>1845</v>
      </c>
      <c r="D10" s="178">
        <f>VLOOKUP('201.6'!A88,'201.6'!A43:N114,14,FALSE)</f>
        <v>161368.13843513673</v>
      </c>
    </row>
    <row r="11" spans="1:10" ht="54" thickTop="1" thickBot="1">
      <c r="A11" s="131" t="s">
        <v>993</v>
      </c>
      <c r="B11" s="132" t="s">
        <v>1171</v>
      </c>
      <c r="C11" s="133" t="s">
        <v>387</v>
      </c>
      <c r="D11" s="178">
        <f>VLOOKUP('201.7'!A88,'201.7'!A44:N115,14,FALSE)</f>
        <v>157730.73597379326</v>
      </c>
    </row>
    <row r="12" spans="1:10" ht="54" thickTop="1" thickBot="1">
      <c r="A12" s="131" t="s">
        <v>994</v>
      </c>
      <c r="B12" s="132" t="s">
        <v>1174</v>
      </c>
      <c r="C12" s="133" t="s">
        <v>233</v>
      </c>
      <c r="D12" s="178">
        <f>VLOOKUP('201.8'!A88,'201.8'!A45:N116,14,FALSE)</f>
        <v>18776.521139576747</v>
      </c>
    </row>
    <row r="13" spans="1:10" ht="54" thickTop="1" thickBot="1">
      <c r="A13" s="131" t="s">
        <v>995</v>
      </c>
      <c r="B13" s="132" t="s">
        <v>1175</v>
      </c>
      <c r="C13" s="133" t="s">
        <v>233</v>
      </c>
      <c r="D13" s="178">
        <f>VLOOKUP('201.9'!A88,'201.9'!A46:N117,14,FALSE)</f>
        <v>18507.538777069563</v>
      </c>
    </row>
    <row r="14" spans="1:10" ht="54" thickTop="1" thickBot="1">
      <c r="A14" s="131" t="s">
        <v>996</v>
      </c>
      <c r="B14" s="132" t="s">
        <v>1176</v>
      </c>
      <c r="C14" s="133" t="s">
        <v>144</v>
      </c>
      <c r="D14" s="178">
        <f>VLOOKUP('201.10'!A88,'201.10'!A47:N118,14,FALSE)</f>
        <v>6004.3267251610841</v>
      </c>
    </row>
    <row r="15" spans="1:10" ht="54" thickTop="1" thickBot="1">
      <c r="A15" s="131" t="s">
        <v>997</v>
      </c>
      <c r="B15" s="132" t="s">
        <v>1177</v>
      </c>
      <c r="C15" s="133" t="s">
        <v>998</v>
      </c>
      <c r="D15" s="178">
        <f>VLOOKUP('201.11'!A88,'201.11'!A48:N119,14,FALSE)</f>
        <v>9347.7363488603823</v>
      </c>
    </row>
    <row r="16" spans="1:10" ht="54" thickTop="1" thickBot="1">
      <c r="A16" s="131" t="s">
        <v>999</v>
      </c>
      <c r="B16" s="132" t="s">
        <v>1178</v>
      </c>
      <c r="C16" s="133" t="s">
        <v>1845</v>
      </c>
      <c r="D16" s="178">
        <f>VLOOKUP('201.12'!A88,'201.12'!A49:N120,14,FALSE)</f>
        <v>115569.18359576058</v>
      </c>
    </row>
    <row r="17" spans="1:4" ht="64.5" thickTop="1" thickBot="1">
      <c r="A17" s="134" t="s">
        <v>1000</v>
      </c>
      <c r="B17" s="135" t="s">
        <v>1179</v>
      </c>
      <c r="C17" s="133" t="s">
        <v>1845</v>
      </c>
      <c r="D17" s="178">
        <f>VLOOKUP('201.13'!A88,'201.13'!A50:N121,14,FALSE)</f>
        <v>90527.152984970482</v>
      </c>
    </row>
    <row r="18" spans="1:4" ht="54" thickTop="1" thickBot="1">
      <c r="A18" s="131" t="s">
        <v>1001</v>
      </c>
      <c r="B18" s="132" t="s">
        <v>1180</v>
      </c>
      <c r="C18" s="133" t="s">
        <v>144</v>
      </c>
      <c r="D18" s="178">
        <f>VLOOKUP('201.14'!A88,'201.14'!A51:N122,14,FALSE)</f>
        <v>31118.039583087026</v>
      </c>
    </row>
    <row r="19" spans="1:4" ht="54" thickTop="1" thickBot="1">
      <c r="A19" s="131" t="s">
        <v>1002</v>
      </c>
      <c r="B19" s="132" t="s">
        <v>1181</v>
      </c>
      <c r="C19" s="133" t="s">
        <v>144</v>
      </c>
      <c r="D19" s="178">
        <f>VLOOKUP('201.15'!A88,'201.15'!A52:N123,14,FALSE)</f>
        <v>37925.935115290122</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67450.696999748208</v>
      </c>
    </row>
    <row r="22" spans="1:4" ht="54" thickTop="1" thickBot="1">
      <c r="A22" s="131" t="s">
        <v>1005</v>
      </c>
      <c r="B22" s="132" t="s">
        <v>1184</v>
      </c>
      <c r="C22" s="133" t="s">
        <v>1845</v>
      </c>
      <c r="D22" s="178">
        <f>VLOOKUP('201.18'!A88,'201.18'!A55:N126,14,FALSE)</f>
        <v>67450.696999748208</v>
      </c>
    </row>
    <row r="23" spans="1:4" ht="54" thickTop="1" thickBot="1">
      <c r="A23" s="131" t="s">
        <v>1006</v>
      </c>
      <c r="B23" s="132" t="s">
        <v>1185</v>
      </c>
      <c r="C23" s="133" t="s">
        <v>144</v>
      </c>
      <c r="D23" s="178">
        <f>VLOOKUP('201.19'!A88,'201.19'!A56:N127,14,FALSE)</f>
        <v>22818.696677660104</v>
      </c>
    </row>
    <row r="24" spans="1:4" ht="54" thickTop="1" thickBot="1">
      <c r="A24" s="131" t="s">
        <v>1007</v>
      </c>
      <c r="B24" s="132" t="s">
        <v>1186</v>
      </c>
      <c r="C24" s="133" t="s">
        <v>144</v>
      </c>
      <c r="D24" s="178">
        <f>VLOOKUP('201.20'!A88,'201.20'!A57:N128,14,FALSE)</f>
        <v>5880.8556335103331</v>
      </c>
    </row>
    <row r="25" spans="1:4" ht="54" thickTop="1" thickBot="1">
      <c r="A25" s="131" t="s">
        <v>1008</v>
      </c>
      <c r="B25" s="132" t="s">
        <v>1187</v>
      </c>
      <c r="C25" s="133" t="s">
        <v>144</v>
      </c>
      <c r="D25" s="178">
        <f>VLOOKUP('201.21'!A88,'201.21'!A58:N129,14,FALSE)</f>
        <v>6586.4915283763621</v>
      </c>
    </row>
    <row r="26" spans="1:4" ht="54" thickTop="1" thickBot="1">
      <c r="A26" s="131" t="s">
        <v>1425</v>
      </c>
      <c r="B26" s="132" t="s">
        <v>1413</v>
      </c>
      <c r="C26" s="133" t="s">
        <v>1845</v>
      </c>
      <c r="D26" s="178">
        <f>VLOOKUP('203.1'!A88,'203.1'!A59:N130,14,FALSE)</f>
        <v>1145873.4606316956</v>
      </c>
    </row>
    <row r="27" spans="1:4" ht="54" thickTop="1" thickBot="1">
      <c r="A27" s="131" t="s">
        <v>1426</v>
      </c>
      <c r="B27" s="132" t="s">
        <v>1417</v>
      </c>
      <c r="C27" s="133" t="s">
        <v>1845</v>
      </c>
      <c r="D27" s="178">
        <f>VLOOKUP('203.2'!A88,'203.2'!A60:N131,14,FALSE)</f>
        <v>1396308.2988476478</v>
      </c>
    </row>
    <row r="28" spans="1:4" ht="54" thickTop="1" thickBot="1">
      <c r="A28" s="131" t="s">
        <v>1427</v>
      </c>
      <c r="B28" s="132" t="s">
        <v>1418</v>
      </c>
      <c r="C28" s="133" t="s">
        <v>1845</v>
      </c>
      <c r="D28" s="178">
        <f>VLOOKUP('203.3'!A88,'203.3'!A61:N132,14,FALSE)</f>
        <v>1575190.3261447567</v>
      </c>
    </row>
    <row r="29" spans="1:4" ht="54" thickTop="1" thickBot="1">
      <c r="A29" s="131" t="s">
        <v>1428</v>
      </c>
      <c r="B29" s="132" t="s">
        <v>1419</v>
      </c>
      <c r="C29" s="133" t="s">
        <v>1845</v>
      </c>
      <c r="D29" s="178">
        <f>VLOOKUP('203.4'!A88,'203.4'!A62:N133,14,FALSE)</f>
        <v>761708.29719432874</v>
      </c>
    </row>
    <row r="30" spans="1:4" ht="54" thickTop="1" thickBot="1">
      <c r="A30" s="131" t="s">
        <v>1429</v>
      </c>
      <c r="B30" s="132" t="s">
        <v>1420</v>
      </c>
      <c r="C30" s="133" t="s">
        <v>1845</v>
      </c>
      <c r="D30" s="178">
        <f>VLOOKUP('203.5'!A88,'203.5'!A63:N134,14,FALSE)</f>
        <v>878928.79097156797</v>
      </c>
    </row>
    <row r="31" spans="1:4" ht="54" thickTop="1" thickBot="1">
      <c r="A31" s="131" t="s">
        <v>1430</v>
      </c>
      <c r="B31" s="132" t="s">
        <v>1421</v>
      </c>
      <c r="C31" s="133" t="s">
        <v>1845</v>
      </c>
      <c r="D31" s="178">
        <f>VLOOKUP('203.6'!A88,'203.6'!A64:N135,14,FALSE)</f>
        <v>953523.65064799308</v>
      </c>
    </row>
    <row r="32" spans="1:4" ht="54" thickTop="1" thickBot="1">
      <c r="A32" s="131" t="s">
        <v>1431</v>
      </c>
      <c r="B32" s="132" t="s">
        <v>1422</v>
      </c>
      <c r="C32" s="133" t="s">
        <v>1845</v>
      </c>
      <c r="D32" s="178">
        <f>VLOOKUP('203.7'!A88,'203.7'!A65:N136,14,FALSE)</f>
        <v>304837.18929284089</v>
      </c>
    </row>
    <row r="33" spans="1:4" ht="54" thickTop="1" thickBot="1">
      <c r="A33" s="131" t="s">
        <v>1432</v>
      </c>
      <c r="B33" s="132" t="s">
        <v>1871</v>
      </c>
      <c r="C33" s="133" t="s">
        <v>1845</v>
      </c>
      <c r="D33" s="178">
        <f>VLOOKUP('203.8'!A88,'203.8'!A66:N137,14,FALSE)</f>
        <v>420180.98506891308</v>
      </c>
    </row>
    <row r="34" spans="1:4" ht="54" thickTop="1" thickBot="1">
      <c r="A34" s="131" t="s">
        <v>1433</v>
      </c>
      <c r="B34" s="132" t="s">
        <v>1424</v>
      </c>
      <c r="C34" s="133" t="s">
        <v>1845</v>
      </c>
      <c r="D34" s="178">
        <f>VLOOKUP('203.9'!A88,'203.9'!A67:N138,14,FALSE)</f>
        <v>444300.69510478107</v>
      </c>
    </row>
    <row r="35" spans="1:4" ht="54" thickTop="1" thickBot="1">
      <c r="A35" s="131" t="s">
        <v>1434</v>
      </c>
      <c r="B35" s="132" t="s">
        <v>1414</v>
      </c>
      <c r="C35" s="133" t="s">
        <v>1845</v>
      </c>
      <c r="D35" s="178">
        <f>VLOOKUP('203.10'!A88,'203.10'!A68:N139,14,FALSE)</f>
        <v>243224.22560235398</v>
      </c>
    </row>
    <row r="36" spans="1:4" ht="54" thickTop="1" thickBot="1">
      <c r="A36" s="131" t="s">
        <v>1435</v>
      </c>
      <c r="B36" s="132" t="s">
        <v>1415</v>
      </c>
      <c r="C36" s="133" t="s">
        <v>1845</v>
      </c>
      <c r="D36" s="178">
        <f>VLOOKUP('203.11'!A88,'203.11'!A69:N140,14,FALSE)</f>
        <v>321509.44401308947</v>
      </c>
    </row>
    <row r="37" spans="1:4" ht="54" thickTop="1" thickBot="1">
      <c r="A37" s="131" t="s">
        <v>1436</v>
      </c>
      <c r="B37" s="216" t="s">
        <v>1416</v>
      </c>
      <c r="C37" s="133" t="s">
        <v>1845</v>
      </c>
      <c r="D37" s="178">
        <f>VLOOKUP('203.12'!A88,'203.12'!A70:N141,14,FALSE)</f>
        <v>334039.16351224168</v>
      </c>
    </row>
    <row r="38" spans="1:4" ht="54" thickTop="1" thickBot="1">
      <c r="A38" s="131" t="s">
        <v>1009</v>
      </c>
      <c r="B38" s="132" t="s">
        <v>1188</v>
      </c>
      <c r="C38" s="133" t="s">
        <v>387</v>
      </c>
      <c r="D38" s="178">
        <f>VLOOKUP('210.1.1'!A88,'210.1.1'!A71:N142,14,FALSE)</f>
        <v>13875.859046326597</v>
      </c>
    </row>
    <row r="39" spans="1:4" ht="54" thickTop="1" thickBot="1">
      <c r="A39" s="131" t="s">
        <v>1010</v>
      </c>
      <c r="B39" s="132" t="s">
        <v>1189</v>
      </c>
      <c r="C39" s="133" t="s">
        <v>387</v>
      </c>
      <c r="D39" s="178">
        <f>VLOOKUP('210.1.2'!A88,'210.1.2'!A72:N143,14,FALSE)</f>
        <v>3954.4463377071279</v>
      </c>
    </row>
    <row r="40" spans="1:4" ht="54" thickTop="1" thickBot="1">
      <c r="A40" s="131" t="s">
        <v>1011</v>
      </c>
      <c r="B40" s="132" t="s">
        <v>1190</v>
      </c>
      <c r="C40" s="133" t="s">
        <v>387</v>
      </c>
      <c r="D40" s="178">
        <f>VLOOKUP('210.2.1'!A90,'210.2.1'!A73:N144,14,FALSE)</f>
        <v>31249.502599122625</v>
      </c>
    </row>
    <row r="41" spans="1:4" ht="54" thickTop="1" thickBot="1">
      <c r="A41" s="131" t="s">
        <v>1012</v>
      </c>
      <c r="B41" s="132" t="s">
        <v>1191</v>
      </c>
      <c r="C41" s="133" t="s">
        <v>387</v>
      </c>
      <c r="D41" s="178">
        <f>VLOOKUP('210.2.2'!A88,'210.2.2'!A74:N145,14,FALSE)</f>
        <v>13875.859046326597</v>
      </c>
    </row>
    <row r="42" spans="1:4" ht="54" thickTop="1" thickBot="1">
      <c r="A42" s="131" t="s">
        <v>1013</v>
      </c>
      <c r="B42" s="132" t="s">
        <v>1192</v>
      </c>
      <c r="C42" s="133" t="s">
        <v>387</v>
      </c>
      <c r="D42" s="178">
        <f>VLOOKUP('210.2.3'!A91,'210.2.3'!A91:N146,14,FALSE)</f>
        <v>21328.089890503164</v>
      </c>
    </row>
    <row r="43" spans="1:4" ht="54" thickTop="1" thickBot="1">
      <c r="A43" s="131" t="s">
        <v>1014</v>
      </c>
      <c r="B43" s="132" t="s">
        <v>1193</v>
      </c>
      <c r="C43" s="133" t="s">
        <v>387</v>
      </c>
      <c r="D43" s="178">
        <f>VLOOKUP('210.2.4'!A88,'210.2.4'!A88:N147,14,FALSE)</f>
        <v>3954.4463377071279</v>
      </c>
    </row>
    <row r="44" spans="1:4" ht="54" thickTop="1" thickBot="1">
      <c r="A44" s="131" t="s">
        <v>1015</v>
      </c>
      <c r="B44" s="132" t="s">
        <v>1194</v>
      </c>
      <c r="C44" s="133" t="s">
        <v>387</v>
      </c>
      <c r="D44" s="178">
        <f>VLOOKUP('211.1'!A88,'211.1'!A88:N148,14,FALSE)</f>
        <v>13161.16722303897</v>
      </c>
    </row>
    <row r="45" spans="1:4" ht="54" thickTop="1" thickBot="1">
      <c r="A45" s="131" t="s">
        <v>1016</v>
      </c>
      <c r="B45" s="132" t="s">
        <v>1195</v>
      </c>
      <c r="C45" s="133" t="s">
        <v>387</v>
      </c>
      <c r="D45" s="178">
        <f>VLOOKUP('220.1'!A88,'220.1'!A88:N149,14,FALSE)</f>
        <v>14931.51398499453</v>
      </c>
    </row>
    <row r="46" spans="1:4" ht="54" thickTop="1" thickBot="1">
      <c r="A46" s="131" t="s">
        <v>1017</v>
      </c>
      <c r="B46" s="132" t="s">
        <v>1196</v>
      </c>
      <c r="C46" s="133" t="s">
        <v>387</v>
      </c>
      <c r="D46" s="178">
        <f>VLOOKUP('221.1'!A88,'221.1'!A88:N150,14,FALSE)</f>
        <v>10226.950979140434</v>
      </c>
    </row>
    <row r="47" spans="1:4" ht="54" thickTop="1" thickBot="1">
      <c r="A47" s="131" t="s">
        <v>1018</v>
      </c>
      <c r="B47" s="132" t="s">
        <v>1197</v>
      </c>
      <c r="C47" s="133" t="s">
        <v>387</v>
      </c>
      <c r="D47" s="178">
        <f>VLOOKUP('221.2'!A88,'221.2'!A88:N151,14,FALSE)</f>
        <v>6358.5234936657116</v>
      </c>
    </row>
    <row r="48" spans="1:4" ht="64.5" thickTop="1" thickBot="1">
      <c r="A48" s="131" t="s">
        <v>1441</v>
      </c>
      <c r="B48" s="132" t="s">
        <v>1438</v>
      </c>
      <c r="C48" s="133" t="s">
        <v>233</v>
      </c>
      <c r="D48" s="178">
        <f>VLOOKUP('223.1'!A88,'223.1'!A88:N152,14,FALSE)</f>
        <v>11153.900487960926</v>
      </c>
    </row>
    <row r="49" spans="1:4" ht="54" thickTop="1" thickBot="1">
      <c r="A49" s="131" t="s">
        <v>1442</v>
      </c>
      <c r="B49" s="132" t="s">
        <v>1439</v>
      </c>
      <c r="C49" s="133" t="s">
        <v>233</v>
      </c>
      <c r="D49" s="178">
        <f>VLOOKUP('223.2'!A88,'223.2'!A88:N153,14,FALSE)</f>
        <v>16514.681316285823</v>
      </c>
    </row>
    <row r="50" spans="1:4" ht="54" thickTop="1" thickBot="1">
      <c r="A50" s="131" t="s">
        <v>1443</v>
      </c>
      <c r="B50" s="132" t="s">
        <v>1440</v>
      </c>
      <c r="C50" s="133" t="s">
        <v>387</v>
      </c>
      <c r="D50" s="178">
        <f>VLOOKUP('223.3.1'!A88,'223.3.1'!A88:N154,14,FALSE)</f>
        <v>37969</v>
      </c>
    </row>
    <row r="51" spans="1:4" ht="64.5" thickTop="1" thickBot="1">
      <c r="A51" s="131" t="s">
        <v>1444</v>
      </c>
      <c r="B51" s="132" t="s">
        <v>1446</v>
      </c>
      <c r="C51" s="133" t="s">
        <v>387</v>
      </c>
      <c r="D51" s="178">
        <f>VLOOKUP('223.3.2'!A88,'223.3.2'!A88:N155,14,FALSE)</f>
        <v>92640.444432670251</v>
      </c>
    </row>
    <row r="52" spans="1:4" ht="54" thickTop="1" thickBot="1">
      <c r="A52" s="131" t="s">
        <v>1445</v>
      </c>
      <c r="B52" s="132" t="s">
        <v>1447</v>
      </c>
      <c r="C52" s="133" t="s">
        <v>387</v>
      </c>
      <c r="D52" s="178">
        <f>VLOOKUP('223.3.3'!A88,'223.3.3'!A88:N156,14,FALSE)</f>
        <v>110224.89772217299</v>
      </c>
    </row>
    <row r="53" spans="1:4" ht="54" thickTop="1" thickBot="1">
      <c r="A53" s="137" t="s">
        <v>1019</v>
      </c>
      <c r="B53" s="138" t="s">
        <v>1956</v>
      </c>
      <c r="C53" s="133" t="s">
        <v>233</v>
      </c>
      <c r="D53" s="178">
        <f>VLOOKUP('230.1'!A88,'230.1'!A88:N157,14,FALSE)</f>
        <v>3220.4174416778992</v>
      </c>
    </row>
    <row r="54" spans="1:4" ht="54" thickTop="1" thickBot="1">
      <c r="A54" s="137" t="s">
        <v>1020</v>
      </c>
      <c r="B54" s="138" t="s">
        <v>1198</v>
      </c>
      <c r="C54" s="133" t="s">
        <v>233</v>
      </c>
      <c r="D54" s="178">
        <f>VLOOKUP('231.1'!A88,'231.1'!A88:N159,14,FALSE)</f>
        <v>11957.699960643024</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10784.056501348305</v>
      </c>
    </row>
    <row r="57" spans="1:4" ht="54" thickTop="1" thickBot="1">
      <c r="A57" s="137" t="s">
        <v>1451</v>
      </c>
      <c r="B57" s="138" t="s">
        <v>1452</v>
      </c>
      <c r="C57" s="133" t="s">
        <v>233</v>
      </c>
      <c r="D57" s="178">
        <f>VLOOKUP('233.10'!A88,'233.10'!A88:N162,14,FALSE)</f>
        <v>26804.159668415145</v>
      </c>
    </row>
    <row r="58" spans="1:4" ht="54" thickTop="1" thickBot="1">
      <c r="A58" s="137" t="s">
        <v>1022</v>
      </c>
      <c r="B58" s="138" t="s">
        <v>1453</v>
      </c>
      <c r="C58" s="133" t="s">
        <v>233</v>
      </c>
      <c r="D58" s="178">
        <f>VLOOKUP('234.1'!A88,'234.1'!A88:N163,14,FALSE)</f>
        <v>1120.3464700425786</v>
      </c>
    </row>
    <row r="59" spans="1:4" ht="54" thickTop="1" thickBot="1">
      <c r="A59" s="137" t="s">
        <v>1456</v>
      </c>
      <c r="B59" s="138" t="s">
        <v>1457</v>
      </c>
      <c r="C59" s="133" t="s">
        <v>387</v>
      </c>
      <c r="D59" s="178">
        <f>VLOOKUP('235.1'!A88,'235.1'!A88:N164,14,FALSE)</f>
        <v>70052.555283574155</v>
      </c>
    </row>
    <row r="60" spans="1:4" ht="54" thickTop="1" thickBot="1">
      <c r="A60" s="139" t="s">
        <v>1458</v>
      </c>
      <c r="B60" s="138" t="s">
        <v>1459</v>
      </c>
      <c r="C60" s="133" t="s">
        <v>387</v>
      </c>
      <c r="D60" s="178">
        <f>VLOOKUP('235.10'!A88,'235.10'!A88:N165,14,FALSE)</f>
        <v>16591.053462750438</v>
      </c>
    </row>
    <row r="61" spans="1:4" ht="54" thickTop="1" thickBot="1">
      <c r="A61" s="139" t="s">
        <v>1460</v>
      </c>
      <c r="B61" s="138" t="s">
        <v>1461</v>
      </c>
      <c r="C61" s="133" t="s">
        <v>377</v>
      </c>
      <c r="D61" s="178">
        <f>VLOOKUP('235.11'!A88,'235.11'!A88:N166,14,FALSE)</f>
        <v>668.26877276029632</v>
      </c>
    </row>
    <row r="62" spans="1:4" ht="54" thickTop="1" thickBot="1">
      <c r="A62" s="139" t="s">
        <v>1462</v>
      </c>
      <c r="B62" s="138" t="s">
        <v>1873</v>
      </c>
      <c r="C62" s="133" t="s">
        <v>387</v>
      </c>
      <c r="D62" s="178">
        <f>VLOOKUP('236.1'!A88,'236.1'!A88:N167,14,FALSE)</f>
        <v>115678.52475883087</v>
      </c>
    </row>
    <row r="63" spans="1:4" ht="54" thickTop="1" thickBot="1">
      <c r="A63" s="139" t="s">
        <v>1465</v>
      </c>
      <c r="B63" s="138" t="s">
        <v>1874</v>
      </c>
      <c r="C63" s="133" t="s">
        <v>387</v>
      </c>
      <c r="D63" s="178">
        <f>VLOOKUP('236.10'!A87,'236.10'!A87:N168,14,FALSE)</f>
        <v>16591.053462750438</v>
      </c>
    </row>
    <row r="64" spans="1:4" ht="54" thickTop="1" thickBot="1">
      <c r="A64" s="139" t="s">
        <v>1466</v>
      </c>
      <c r="B64" s="140" t="s">
        <v>1467</v>
      </c>
      <c r="C64" s="174" t="s">
        <v>377</v>
      </c>
      <c r="D64" s="178">
        <f>VLOOKUP('236.11'!A88,'236.11'!A88:N169,14,FALSE)</f>
        <v>1238.5933912010057</v>
      </c>
    </row>
    <row r="65" spans="1:4" ht="54" thickTop="1" thickBot="1">
      <c r="A65" s="137" t="s">
        <v>1023</v>
      </c>
      <c r="B65" s="138" t="s">
        <v>1199</v>
      </c>
      <c r="C65" s="133" t="s">
        <v>233</v>
      </c>
      <c r="D65" s="178">
        <f>VLOOKUP('310.1'!A87,'310.1'!A87:N170,14,FALSE)</f>
        <v>1055.3141618407567</v>
      </c>
    </row>
    <row r="66" spans="1:4" ht="54" thickTop="1" thickBot="1">
      <c r="A66" s="137" t="s">
        <v>1024</v>
      </c>
      <c r="B66" s="138" t="s">
        <v>1200</v>
      </c>
      <c r="C66" s="133" t="s">
        <v>387</v>
      </c>
      <c r="D66" s="178">
        <f>VLOOKUP('311.1'!A87,'311.1'!A87:N171,14,FALSE)</f>
        <v>42557.18013038495</v>
      </c>
    </row>
    <row r="67" spans="1:4" ht="54" thickTop="1" thickBot="1">
      <c r="A67" s="137" t="s">
        <v>1025</v>
      </c>
      <c r="B67" s="138" t="s">
        <v>1201</v>
      </c>
      <c r="C67" s="133" t="s">
        <v>998</v>
      </c>
      <c r="D67" s="178">
        <f>VLOOKUP('312.1'!A88,'312.1'!A88:N172,14,FALSE)</f>
        <v>4857.4696023926399</v>
      </c>
    </row>
    <row r="68" spans="1:4" ht="54" thickTop="1" thickBot="1">
      <c r="A68" s="137" t="s">
        <v>1026</v>
      </c>
      <c r="B68" s="138" t="s">
        <v>1202</v>
      </c>
      <c r="C68" s="133" t="s">
        <v>998</v>
      </c>
      <c r="D68" s="178">
        <f>VLOOKUP('312.2'!A88,'312.2'!A88:N173,14,FALSE)</f>
        <v>5471.2164383564514</v>
      </c>
    </row>
    <row r="69" spans="1:4" ht="54" thickTop="1" thickBot="1">
      <c r="A69" s="137" t="s">
        <v>1027</v>
      </c>
      <c r="B69" s="138" t="s">
        <v>1203</v>
      </c>
      <c r="C69" s="133" t="s">
        <v>1464</v>
      </c>
      <c r="D69" s="178">
        <f>VLOOKUP('312.3'!A87,'312.3'!A87:N174,14,FALSE)</f>
        <v>2026.8037666329842</v>
      </c>
    </row>
    <row r="70" spans="1:4" ht="54" thickTop="1" thickBot="1">
      <c r="A70" s="137" t="s">
        <v>1028</v>
      </c>
      <c r="B70" s="138" t="s">
        <v>1204</v>
      </c>
      <c r="C70" s="133" t="s">
        <v>387</v>
      </c>
      <c r="D70" s="179">
        <f>VLOOKUP('312.4'!A88,'312.4'!A88:N175,14,FALSE)</f>
        <v>42548.807146948879</v>
      </c>
    </row>
    <row r="71" spans="1:4" ht="54" thickTop="1" thickBot="1">
      <c r="A71" s="137" t="s">
        <v>1029</v>
      </c>
      <c r="B71" s="138" t="s">
        <v>1469</v>
      </c>
      <c r="C71" s="133" t="s">
        <v>387</v>
      </c>
      <c r="D71" s="179">
        <f>VLOOKUP('320.1'!A88,'320.1'!A88:N176,14,FALSE)</f>
        <v>91995.592295007402</v>
      </c>
    </row>
    <row r="72" spans="1:4" ht="54" thickTop="1" thickBot="1">
      <c r="A72" s="137" t="s">
        <v>1030</v>
      </c>
      <c r="B72" s="138" t="s">
        <v>1470</v>
      </c>
      <c r="C72" s="133" t="s">
        <v>387</v>
      </c>
      <c r="D72" s="179">
        <f>VLOOKUP('320.2'!A88,'320.2'!A88:N177,14,FALSE)</f>
        <v>91995.592295007402</v>
      </c>
    </row>
    <row r="73" spans="1:4" ht="54" thickTop="1" thickBot="1">
      <c r="A73" s="137" t="s">
        <v>1473</v>
      </c>
      <c r="B73" s="138" t="s">
        <v>1474</v>
      </c>
      <c r="C73" s="133" t="s">
        <v>387</v>
      </c>
      <c r="D73" s="179">
        <f>VLOOKUP('320.3'!A88,'320.3'!A88:N178,14,FALSE)</f>
        <v>91995.592295007402</v>
      </c>
    </row>
    <row r="74" spans="1:4" ht="54" thickTop="1" thickBot="1">
      <c r="A74" s="137" t="s">
        <v>1475</v>
      </c>
      <c r="B74" s="138" t="s">
        <v>1476</v>
      </c>
      <c r="C74" s="133" t="s">
        <v>387</v>
      </c>
      <c r="D74" s="179">
        <f>VLOOKUP('320.4'!A88,'320.4'!A88:N179,14,FALSE)</f>
        <v>108806.77771500857</v>
      </c>
    </row>
    <row r="75" spans="1:4" ht="54" thickTop="1" thickBot="1">
      <c r="A75" s="137" t="s">
        <v>1477</v>
      </c>
      <c r="B75" s="138" t="s">
        <v>1478</v>
      </c>
      <c r="C75" s="133" t="s">
        <v>387</v>
      </c>
      <c r="D75" s="179">
        <f>VLOOKUP('320.5'!A88,'320.5'!A88:N180,14,FALSE)</f>
        <v>108806.77771500857</v>
      </c>
    </row>
    <row r="76" spans="1:4" ht="54" thickTop="1" thickBot="1">
      <c r="A76" s="137" t="s">
        <v>1479</v>
      </c>
      <c r="B76" s="138" t="s">
        <v>1480</v>
      </c>
      <c r="C76" s="133" t="s">
        <v>387</v>
      </c>
      <c r="D76" s="179">
        <f>VLOOKUP('320.6'!A88,'320.6'!A88:N181,14,FALSE)</f>
        <v>108806.77771500857</v>
      </c>
    </row>
    <row r="77" spans="1:4" ht="54" thickTop="1" thickBot="1">
      <c r="A77" s="137" t="s">
        <v>1031</v>
      </c>
      <c r="B77" s="138" t="s">
        <v>1481</v>
      </c>
      <c r="C77" s="133" t="s">
        <v>387</v>
      </c>
      <c r="D77" s="179">
        <f>VLOOKUP('330.1'!A88,'330.1'!A88:N182,14,FALSE)</f>
        <v>110283.42371609027</v>
      </c>
    </row>
    <row r="78" spans="1:4" ht="54" thickTop="1" thickBot="1">
      <c r="A78" s="139" t="s">
        <v>1032</v>
      </c>
      <c r="B78" s="138" t="s">
        <v>1482</v>
      </c>
      <c r="C78" s="133" t="s">
        <v>387</v>
      </c>
      <c r="D78" s="179">
        <f>VLOOKUP('330.2'!A88,'330.1'!A88:N183,14,FALSE)</f>
        <v>110283.42371609027</v>
      </c>
    </row>
    <row r="79" spans="1:4" ht="54" thickTop="1" thickBot="1">
      <c r="A79" s="139" t="s">
        <v>1483</v>
      </c>
      <c r="B79" s="140" t="s">
        <v>1484</v>
      </c>
      <c r="C79" s="133" t="s">
        <v>387</v>
      </c>
      <c r="D79" s="179">
        <f>VLOOKUP('330.3'!A88,'330.3'!A88:N184,14,FALSE)</f>
        <v>110283.42371609027</v>
      </c>
    </row>
    <row r="80" spans="1:4" ht="54" thickTop="1" thickBot="1">
      <c r="A80" s="139" t="s">
        <v>1485</v>
      </c>
      <c r="B80" s="140" t="s">
        <v>1486</v>
      </c>
      <c r="C80" s="133" t="s">
        <v>387</v>
      </c>
      <c r="D80" s="179">
        <f>VLOOKUP('330.4'!A88,'330.4'!A88:N185,14,FALSE)</f>
        <v>127094.60913609143</v>
      </c>
    </row>
    <row r="81" spans="1:4" ht="54" thickTop="1" thickBot="1">
      <c r="A81" s="139" t="s">
        <v>1487</v>
      </c>
      <c r="B81" s="140" t="s">
        <v>1488</v>
      </c>
      <c r="C81" s="133" t="s">
        <v>387</v>
      </c>
      <c r="D81" s="179">
        <f>VLOOKUP('330.5'!A88,'330.5'!A88:N186,14,FALSE)</f>
        <v>127094.60913609143</v>
      </c>
    </row>
    <row r="82" spans="1:4" ht="54" thickTop="1" thickBot="1">
      <c r="A82" s="139" t="s">
        <v>1489</v>
      </c>
      <c r="B82" s="140" t="s">
        <v>1490</v>
      </c>
      <c r="C82" s="133" t="s">
        <v>387</v>
      </c>
      <c r="D82" s="179">
        <f>VLOOKUP('330.6'!A88,'330.6'!A88:N187,14,FALSE)</f>
        <v>127094.60913609143</v>
      </c>
    </row>
    <row r="83" spans="1:4" ht="54" thickTop="1" thickBot="1">
      <c r="A83" s="137" t="s">
        <v>1033</v>
      </c>
      <c r="B83" s="138" t="s">
        <v>1491</v>
      </c>
      <c r="C83" s="133" t="s">
        <v>387</v>
      </c>
      <c r="D83" s="179">
        <f>VLOOKUP('340.1'!A88,'340.1'!A88:N188,14,FALSE)</f>
        <v>109970.1925514724</v>
      </c>
    </row>
    <row r="84" spans="1:4" ht="54" thickTop="1" thickBot="1">
      <c r="A84" s="137" t="s">
        <v>1034</v>
      </c>
      <c r="B84" s="138" t="s">
        <v>1492</v>
      </c>
      <c r="C84" s="133" t="s">
        <v>387</v>
      </c>
      <c r="D84" s="179">
        <f>VLOOKUP('340.2'!A88,'340.2'!A88:N190,14,FALSE)</f>
        <v>109970.1925514724</v>
      </c>
    </row>
    <row r="85" spans="1:4" ht="54" thickTop="1" thickBot="1">
      <c r="A85" s="137" t="s">
        <v>1035</v>
      </c>
      <c r="B85" s="138" t="s">
        <v>1493</v>
      </c>
      <c r="C85" s="133" t="s">
        <v>387</v>
      </c>
      <c r="D85" s="179">
        <f>VLOOKUP('340.3'!A88,'340.3'!A88:N191,14,FALSE)</f>
        <v>109970.1925514724</v>
      </c>
    </row>
    <row r="86" spans="1:4" ht="54" thickTop="1" thickBot="1">
      <c r="A86" s="137" t="s">
        <v>1494</v>
      </c>
      <c r="B86" s="138" t="s">
        <v>2021</v>
      </c>
      <c r="C86" s="133" t="s">
        <v>387</v>
      </c>
      <c r="D86" s="179">
        <f>VLOOKUP('350.1'!A88,'350.1'!A88:N192,14,FALSE)</f>
        <v>167612.86273497224</v>
      </c>
    </row>
    <row r="87" spans="1:4" ht="54" thickTop="1" thickBot="1">
      <c r="A87" s="195" t="s">
        <v>1495</v>
      </c>
      <c r="B87" s="138" t="s">
        <v>2022</v>
      </c>
      <c r="C87" s="133" t="s">
        <v>387</v>
      </c>
      <c r="D87" s="179">
        <f>VLOOKUP('350.2'!A88,'350.2'!A88:N193,14,FALSE)</f>
        <v>167612.86273497224</v>
      </c>
    </row>
    <row r="88" spans="1:4" ht="54" thickTop="1" thickBot="1">
      <c r="A88" s="139" t="s">
        <v>1496</v>
      </c>
      <c r="B88" s="140" t="s">
        <v>1497</v>
      </c>
      <c r="C88" s="133" t="s">
        <v>387</v>
      </c>
      <c r="D88" s="179">
        <f>VLOOKUP('350.3'!A88,'350.3'!A88:N194,14,FALSE)</f>
        <v>167612.86273497224</v>
      </c>
    </row>
    <row r="89" spans="1:4" ht="54" thickTop="1" thickBot="1">
      <c r="A89" s="137" t="s">
        <v>1498</v>
      </c>
      <c r="B89" s="138" t="s">
        <v>1499</v>
      </c>
      <c r="C89" s="133" t="s">
        <v>387</v>
      </c>
      <c r="D89" s="179">
        <f>VLOOKUP('350.4'!A88,'350.4'!A88:N195,14,FALSE)</f>
        <v>167612.86273497224</v>
      </c>
    </row>
    <row r="90" spans="1:4" ht="54" thickTop="1" thickBot="1">
      <c r="A90" s="139" t="s">
        <v>1500</v>
      </c>
      <c r="B90" s="140" t="s">
        <v>1501</v>
      </c>
      <c r="C90" s="133" t="s">
        <v>387</v>
      </c>
      <c r="D90" s="179">
        <f>VLOOKUP('350.10'!A88,'350.10'!A88:N196,14,FALSE)</f>
        <v>107468.67318654557</v>
      </c>
    </row>
    <row r="91" spans="1:4" ht="54" thickTop="1" thickBot="1">
      <c r="A91" s="139" t="s">
        <v>1502</v>
      </c>
      <c r="B91" s="140" t="s">
        <v>1503</v>
      </c>
      <c r="C91" s="133" t="s">
        <v>387</v>
      </c>
      <c r="D91" s="179">
        <f>VLOOKUP('350.11'!A88,'350.11'!A88:N197,14,FALSE)</f>
        <v>107468.67318654557</v>
      </c>
    </row>
    <row r="92" spans="1:4" ht="54" thickTop="1" thickBot="1">
      <c r="A92" s="139" t="s">
        <v>1504</v>
      </c>
      <c r="B92" s="140" t="s">
        <v>1505</v>
      </c>
      <c r="C92" s="133" t="s">
        <v>387</v>
      </c>
      <c r="D92" s="179">
        <f>VLOOKUP('350.12'!A88,'350.12'!A88:N198,14,FALSE)</f>
        <v>107468.67318654557</v>
      </c>
    </row>
    <row r="93" spans="1:4" ht="54" thickTop="1" thickBot="1">
      <c r="A93" s="139" t="s">
        <v>1506</v>
      </c>
      <c r="B93" s="140" t="s">
        <v>1507</v>
      </c>
      <c r="C93" s="133" t="s">
        <v>387</v>
      </c>
      <c r="D93" s="179">
        <f>VLOOKUP('350.13'!A88,'350.13'!A88:N199,14,FALSE)</f>
        <v>107468.67318654557</v>
      </c>
    </row>
    <row r="94" spans="1:4" ht="54" thickTop="1" thickBot="1">
      <c r="A94" s="137" t="s">
        <v>1508</v>
      </c>
      <c r="B94" s="138" t="s">
        <v>1509</v>
      </c>
      <c r="C94" s="133" t="s">
        <v>998</v>
      </c>
      <c r="D94" s="179">
        <f>VLOOKUP('350.14'!A88,'350.14'!A88:N200,14,FALSE)</f>
        <v>668.26877276029632</v>
      </c>
    </row>
    <row r="95" spans="1:4" ht="54" thickTop="1" thickBot="1">
      <c r="A95" s="139" t="s">
        <v>1510</v>
      </c>
      <c r="B95" s="140" t="s">
        <v>1511</v>
      </c>
      <c r="C95" s="133" t="s">
        <v>387</v>
      </c>
      <c r="D95" s="179">
        <f>VLOOKUP('351.1'!A88,'351.1'!A88:N201,14,FALSE)</f>
        <v>167612.86273497224</v>
      </c>
    </row>
    <row r="96" spans="1:4" ht="54" thickTop="1" thickBot="1">
      <c r="A96" s="139" t="s">
        <v>1512</v>
      </c>
      <c r="B96" s="140" t="s">
        <v>1513</v>
      </c>
      <c r="C96" s="133" t="s">
        <v>387</v>
      </c>
      <c r="D96" s="179">
        <f>VLOOKUP('351.2'!A88,'351.2'!A88:N202,14,FALSE)</f>
        <v>167612.86273497224</v>
      </c>
    </row>
    <row r="97" spans="1:4" ht="54" thickTop="1" thickBot="1">
      <c r="A97" s="139" t="s">
        <v>1514</v>
      </c>
      <c r="B97" s="140" t="s">
        <v>1515</v>
      </c>
      <c r="C97" s="133" t="s">
        <v>387</v>
      </c>
      <c r="D97" s="179">
        <f>VLOOKUP('351.10'!A88,'351.10'!A88:N203,14,FALSE)</f>
        <v>107468.67318654557</v>
      </c>
    </row>
    <row r="98" spans="1:4" ht="54" thickTop="1" thickBot="1">
      <c r="A98" s="139" t="s">
        <v>1516</v>
      </c>
      <c r="B98" s="140" t="s">
        <v>1517</v>
      </c>
      <c r="C98" s="133" t="s">
        <v>387</v>
      </c>
      <c r="D98" s="179">
        <f>VLOOKUP('351.11'!A88,'351.11'!A88:N204,14,FALSE)</f>
        <v>107468.67318654557</v>
      </c>
    </row>
    <row r="99" spans="1:4" ht="54" thickTop="1" thickBot="1">
      <c r="A99" s="139" t="s">
        <v>1518</v>
      </c>
      <c r="B99" s="140" t="s">
        <v>1519</v>
      </c>
      <c r="C99" s="133" t="s">
        <v>998</v>
      </c>
      <c r="D99" s="179">
        <f>VLOOKUP('351.12'!A88,'351.12'!A88:N205,14,FALSE)</f>
        <v>668.26877276029632</v>
      </c>
    </row>
    <row r="100" spans="1:4" ht="54" thickTop="1" thickBot="1">
      <c r="A100" s="139" t="s">
        <v>1522</v>
      </c>
      <c r="B100" s="140" t="s">
        <v>1520</v>
      </c>
      <c r="C100" s="133" t="s">
        <v>998</v>
      </c>
      <c r="D100" s="179">
        <f>VLOOKUP('410.1'!A88,'410.1'!A88:N206,14,FALSE)</f>
        <v>2652.2626230869287</v>
      </c>
    </row>
    <row r="101" spans="1:4" ht="54" thickTop="1" thickBot="1">
      <c r="A101" s="139" t="s">
        <v>1523</v>
      </c>
      <c r="B101" s="140" t="s">
        <v>1521</v>
      </c>
      <c r="C101" s="133" t="s">
        <v>998</v>
      </c>
      <c r="D101" s="179">
        <f>VLOOKUP('410.2'!A88,'410.2'!A88:N207,14,FALSE)</f>
        <v>2448.2424213110107</v>
      </c>
    </row>
    <row r="102" spans="1:4" ht="54" thickTop="1" thickBot="1">
      <c r="A102" s="139" t="s">
        <v>1525</v>
      </c>
      <c r="B102" s="140" t="s">
        <v>1524</v>
      </c>
      <c r="C102" s="133" t="s">
        <v>377</v>
      </c>
      <c r="D102" s="179">
        <f>VLOOKUP('410.3'!A88,'410.3'!A88:N208,14,FALSE)</f>
        <v>2448.2424213110107</v>
      </c>
    </row>
    <row r="103" spans="1:4" ht="54" thickTop="1" thickBot="1">
      <c r="A103" s="139" t="s">
        <v>1527</v>
      </c>
      <c r="B103" s="140" t="s">
        <v>1526</v>
      </c>
      <c r="C103" s="133" t="s">
        <v>1464</v>
      </c>
      <c r="D103" s="179">
        <f>VLOOKUP('411.1'!A88,'411.1'!A88:N209,14,FALSE)</f>
        <v>2111.8426992988107</v>
      </c>
    </row>
    <row r="104" spans="1:4" ht="54" thickTop="1" thickBot="1">
      <c r="A104" s="137" t="s">
        <v>1036</v>
      </c>
      <c r="B104" s="138" t="s">
        <v>1958</v>
      </c>
      <c r="C104" s="133" t="s">
        <v>1464</v>
      </c>
      <c r="D104" s="179">
        <f>VLOOKUP('411.2'!A88,'411.2'!A88:N210,14,FALSE)</f>
        <v>2530.7849456936337</v>
      </c>
    </row>
    <row r="105" spans="1:4" ht="54" thickTop="1" thickBot="1">
      <c r="A105" s="137" t="s">
        <v>1037</v>
      </c>
      <c r="B105" s="138" t="s">
        <v>2054</v>
      </c>
      <c r="C105" s="133" t="s">
        <v>1464</v>
      </c>
      <c r="D105" s="179">
        <f>VLOOKUP('411.3'!A88,'411.3'!A88:N211,14,FALSE)</f>
        <v>2465.9918036738482</v>
      </c>
    </row>
    <row r="106" spans="1:4" ht="54" thickTop="1" thickBot="1">
      <c r="A106" s="137" t="s">
        <v>1528</v>
      </c>
      <c r="B106" s="138" t="s">
        <v>2055</v>
      </c>
      <c r="C106" s="133" t="s">
        <v>1464</v>
      </c>
      <c r="D106" s="179">
        <f>VLOOKUP('411.4'!A88,'411.4'!A88:N212,14,FALSE)</f>
        <v>2040.8208030404262</v>
      </c>
    </row>
    <row r="107" spans="1:4" ht="54" thickTop="1" thickBot="1">
      <c r="A107" s="137" t="s">
        <v>1535</v>
      </c>
      <c r="B107" s="191" t="s">
        <v>1606</v>
      </c>
      <c r="C107" s="133" t="s">
        <v>998</v>
      </c>
      <c r="D107" s="179">
        <f>VLOOKUP('413.1'!A88,'413.1'!A88:N213,14,FALSE)</f>
        <v>3393.5879364101093</v>
      </c>
    </row>
    <row r="108" spans="1:4" ht="54" thickTop="1" thickBot="1">
      <c r="A108" s="137" t="s">
        <v>1537</v>
      </c>
      <c r="B108" s="138" t="s">
        <v>1607</v>
      </c>
      <c r="C108" s="133" t="s">
        <v>998</v>
      </c>
      <c r="D108" s="179">
        <f>VLOOKUP('413.2'!A88,'413.2'!A88:N214,14,FALSE)</f>
        <v>3393.5879364101093</v>
      </c>
    </row>
    <row r="109" spans="1:4" ht="54" thickTop="1" thickBot="1">
      <c r="A109" s="137" t="s">
        <v>1539</v>
      </c>
      <c r="B109" s="138" t="s">
        <v>1608</v>
      </c>
      <c r="C109" s="133" t="s">
        <v>998</v>
      </c>
      <c r="D109" s="179">
        <f>VLOOKUP('413.3'!A88,'413.3'!A88:N215,14,FALSE)</f>
        <v>3393.5879364101093</v>
      </c>
    </row>
    <row r="110" spans="1:4" ht="54" thickTop="1" thickBot="1">
      <c r="A110" s="137" t="s">
        <v>1038</v>
      </c>
      <c r="B110" s="138" t="s">
        <v>1205</v>
      </c>
      <c r="C110" s="133" t="s">
        <v>998</v>
      </c>
      <c r="D110" s="179">
        <f>VLOOKUP('414.1'!A88,'414.1'!A88:N216,14,FALSE)</f>
        <v>4183.1928394665229</v>
      </c>
    </row>
    <row r="111" spans="1:4" ht="54" thickTop="1" thickBot="1">
      <c r="A111" s="137" t="s">
        <v>1039</v>
      </c>
      <c r="B111" s="138" t="s">
        <v>1959</v>
      </c>
      <c r="C111" s="133" t="s">
        <v>998</v>
      </c>
      <c r="D111" s="179">
        <f>VLOOKUP('414.2'!A88,'414.2'!A88:N217,14,FALSE)</f>
        <v>4245.4890842835975</v>
      </c>
    </row>
    <row r="112" spans="1:4" ht="54" thickTop="1" thickBot="1">
      <c r="A112" s="137" t="s">
        <v>1040</v>
      </c>
      <c r="B112" s="138" t="s">
        <v>1960</v>
      </c>
      <c r="C112" s="133" t="s">
        <v>998</v>
      </c>
      <c r="D112" s="179">
        <f>VLOOKUP('414.3'!A88,'414.3'!A88:N218,14,FALSE)</f>
        <v>4245.4890842835975</v>
      </c>
    </row>
    <row r="113" spans="1:4" ht="54" thickTop="1" thickBot="1">
      <c r="A113" s="137" t="s">
        <v>1041</v>
      </c>
      <c r="B113" s="138" t="s">
        <v>1206</v>
      </c>
      <c r="C113" s="133" t="s">
        <v>998</v>
      </c>
      <c r="D113" s="179">
        <f>VLOOKUP('414.4'!A88,'414.4'!A88:N219,14,FALSE)</f>
        <v>4290.6538617759761</v>
      </c>
    </row>
    <row r="114" spans="1:4" ht="54" thickTop="1" thickBot="1">
      <c r="A114" s="137" t="s">
        <v>1042</v>
      </c>
      <c r="B114" s="138" t="s">
        <v>1207</v>
      </c>
      <c r="C114" s="133" t="s">
        <v>998</v>
      </c>
      <c r="D114" s="179">
        <f>VLOOKUP('414.5'!A88,'414.5'!A88:N220,14,FALSE)</f>
        <v>4290.6538617759761</v>
      </c>
    </row>
    <row r="115" spans="1:4" ht="54" thickTop="1" thickBot="1">
      <c r="A115" s="137" t="s">
        <v>1546</v>
      </c>
      <c r="B115" s="138" t="s">
        <v>2056</v>
      </c>
      <c r="C115" s="133" t="s">
        <v>998</v>
      </c>
      <c r="D115" s="179">
        <f>VLOOKUP('414.6'!A88,'414.6'!A88:N221,14,FALSE)</f>
        <v>4290.6538617759761</v>
      </c>
    </row>
    <row r="116" spans="1:4" ht="54" thickTop="1" thickBot="1">
      <c r="A116" s="137" t="s">
        <v>1043</v>
      </c>
      <c r="B116" s="138" t="s">
        <v>1961</v>
      </c>
      <c r="C116" s="133" t="s">
        <v>1464</v>
      </c>
      <c r="D116" s="179">
        <f>VLOOKUP('415.1'!A88,'415.1'!A88:N222,14,FALSE)</f>
        <v>4225.2428047180492</v>
      </c>
    </row>
    <row r="117" spans="1:4" ht="54" thickTop="1" thickBot="1">
      <c r="A117" s="137" t="s">
        <v>1044</v>
      </c>
      <c r="B117" s="138" t="s">
        <v>2058</v>
      </c>
      <c r="C117" s="133" t="s">
        <v>233</v>
      </c>
      <c r="D117" s="179">
        <f>VLOOKUP('420.1'!A87,'420.1'!A87:N223,14,FALSE)</f>
        <v>2095.1836801013915</v>
      </c>
    </row>
    <row r="118" spans="1:4" ht="54" thickTop="1" thickBot="1">
      <c r="A118" s="137" t="s">
        <v>1045</v>
      </c>
      <c r="B118" s="138" t="s">
        <v>2057</v>
      </c>
      <c r="C118" s="142" t="s">
        <v>233</v>
      </c>
      <c r="D118" s="179">
        <f>VLOOKUP('420.2 '!A88,'420.2 '!A59:N107,14,FALSE)</f>
        <v>2163.2110402027397</v>
      </c>
    </row>
    <row r="119" spans="1:4" ht="54" thickTop="1" thickBot="1">
      <c r="A119" s="137" t="s">
        <v>1551</v>
      </c>
      <c r="B119" s="138" t="s">
        <v>1552</v>
      </c>
      <c r="C119" s="133" t="s">
        <v>233</v>
      </c>
      <c r="D119" s="179">
        <f>VLOOKUP('420.3'!A88,'420.3'!A88:N225,14,FALSE)</f>
        <v>4699.6683555277114</v>
      </c>
    </row>
    <row r="120" spans="1:4" ht="54" thickTop="1" thickBot="1">
      <c r="A120" s="137" t="s">
        <v>1046</v>
      </c>
      <c r="B120" s="138" t="s">
        <v>1208</v>
      </c>
      <c r="C120" s="133" t="s">
        <v>233</v>
      </c>
      <c r="D120" s="179">
        <f>VLOOKUP('421.1'!A88,'421.1'!A88:N226,14,FALSE)</f>
        <v>1246.5423628370818</v>
      </c>
    </row>
    <row r="121" spans="1:4" ht="54" thickTop="1" thickBot="1">
      <c r="A121" s="137" t="s">
        <v>1047</v>
      </c>
      <c r="B121" s="138" t="s">
        <v>1209</v>
      </c>
      <c r="C121" s="133" t="s">
        <v>233</v>
      </c>
      <c r="D121" s="179">
        <f>VLOOKUP('421.2'!A88,'421.2'!A88:N227,14,FALSE)</f>
        <v>1338.3792989739006</v>
      </c>
    </row>
    <row r="122" spans="1:4" ht="54" thickTop="1" thickBot="1">
      <c r="A122" s="137" t="s">
        <v>1048</v>
      </c>
      <c r="B122" s="138" t="s">
        <v>1962</v>
      </c>
      <c r="C122" s="133" t="s">
        <v>233</v>
      </c>
      <c r="D122" s="179">
        <f>VLOOKUP('421.3'!A88,'421.3'!A88:N228,14,FALSE)</f>
        <v>1644.5024194299644</v>
      </c>
    </row>
    <row r="123" spans="1:4" ht="54" thickTop="1" thickBot="1">
      <c r="A123" s="137" t="s">
        <v>1049</v>
      </c>
      <c r="B123" s="138" t="s">
        <v>1963</v>
      </c>
      <c r="C123" s="133" t="s">
        <v>233</v>
      </c>
      <c r="D123" s="179">
        <f>VLOOKUP('421.4'!A88,'421.4'!A88:N229,14,FALSE)</f>
        <v>1644.5024194299644</v>
      </c>
    </row>
    <row r="124" spans="1:4" ht="54" thickTop="1" thickBot="1">
      <c r="A124" s="137" t="s">
        <v>1556</v>
      </c>
      <c r="B124" s="140" t="s">
        <v>1557</v>
      </c>
      <c r="C124" s="133" t="s">
        <v>233</v>
      </c>
      <c r="D124" s="179">
        <f>VLOOKUP('430.1.1'!A87,'430.1.1'!A87:N230,14,FALSE)</f>
        <v>6314.5750180159603</v>
      </c>
    </row>
    <row r="125" spans="1:4" ht="54" thickTop="1" thickBot="1">
      <c r="A125" s="137" t="s">
        <v>1558</v>
      </c>
      <c r="B125" s="138" t="s">
        <v>1559</v>
      </c>
      <c r="C125" s="133" t="s">
        <v>233</v>
      </c>
      <c r="D125" s="179">
        <f>VLOOKUP('430.1.2'!A88,'430.1.2'!A88:N231,14,FALSE)</f>
        <v>5193.0133150549345</v>
      </c>
    </row>
    <row r="126" spans="1:4" ht="54" thickTop="1" thickBot="1">
      <c r="A126" s="137" t="s">
        <v>1560</v>
      </c>
      <c r="B126" s="138" t="s">
        <v>1609</v>
      </c>
      <c r="C126" s="133" t="s">
        <v>233</v>
      </c>
      <c r="D126" s="179">
        <f>VLOOKUP('430.2.1'!A88,'430.2.1'!A88:N232,14,FALSE)</f>
        <v>6314.5750180159603</v>
      </c>
    </row>
    <row r="127" spans="1:4" ht="54" thickTop="1" thickBot="1">
      <c r="A127" s="137" t="s">
        <v>1562</v>
      </c>
      <c r="B127" s="138" t="s">
        <v>1610</v>
      </c>
      <c r="C127" s="133" t="s">
        <v>233</v>
      </c>
      <c r="D127" s="179">
        <f>VLOOKUP('430.2.2'!A88,'430.2.2'!A88:N233,14,FALSE)</f>
        <v>5193.0133150549345</v>
      </c>
    </row>
    <row r="128" spans="1:4" ht="54" thickTop="1" thickBot="1">
      <c r="A128" s="137" t="s">
        <v>1563</v>
      </c>
      <c r="B128" s="138" t="s">
        <v>1611</v>
      </c>
      <c r="C128" s="133" t="s">
        <v>233</v>
      </c>
      <c r="D128" s="179">
        <f>VLOOKUP('431.1.1'!A88,'431.1.1'!A88:N234,14,FALSE)</f>
        <v>13008.137890129396</v>
      </c>
    </row>
    <row r="129" spans="1:4" ht="54" thickTop="1" thickBot="1">
      <c r="A129" s="137" t="s">
        <v>1565</v>
      </c>
      <c r="B129" s="138" t="s">
        <v>1612</v>
      </c>
      <c r="C129" s="133" t="s">
        <v>233</v>
      </c>
      <c r="D129" s="179">
        <f>VLOOKUP('431.1.2'!A88,'431.1.2'!A88:N235,14,FALSE)</f>
        <v>10381.065372280391</v>
      </c>
    </row>
    <row r="130" spans="1:4" ht="54" thickTop="1" thickBot="1">
      <c r="A130" s="137" t="s">
        <v>1568</v>
      </c>
      <c r="B130" s="138" t="s">
        <v>1613</v>
      </c>
      <c r="C130" s="133" t="s">
        <v>233</v>
      </c>
      <c r="D130" s="179">
        <f>VLOOKUP('431.2.1'!A88,'431.2.1'!A88:N236,14,FALSE)</f>
        <v>15892.497958426531</v>
      </c>
    </row>
    <row r="131" spans="1:4" ht="54" thickTop="1" thickBot="1">
      <c r="A131" s="137" t="s">
        <v>1569</v>
      </c>
      <c r="B131" s="138" t="s">
        <v>1614</v>
      </c>
      <c r="C131" s="133" t="s">
        <v>233</v>
      </c>
      <c r="D131" s="179">
        <f>VLOOKUP('431.2.2'!A88,'431.2.2'!A88:N237,14,FALSE)</f>
        <v>12585.151839564051</v>
      </c>
    </row>
    <row r="132" spans="1:4" ht="54" thickTop="1" thickBot="1">
      <c r="A132" s="137" t="s">
        <v>1050</v>
      </c>
      <c r="B132" s="138" t="s">
        <v>1210</v>
      </c>
      <c r="C132" s="133" t="s">
        <v>233</v>
      </c>
      <c r="D132" s="179">
        <f>VLOOKUP('432.1'!A88,'432.1'!A88:N238,14,FALSE)</f>
        <v>3844.4942180230846</v>
      </c>
    </row>
    <row r="133" spans="1:4" ht="54" thickTop="1" thickBot="1">
      <c r="A133" s="137" t="s">
        <v>1051</v>
      </c>
      <c r="B133" s="138" t="s">
        <v>1964</v>
      </c>
      <c r="C133" s="133" t="s">
        <v>233</v>
      </c>
      <c r="D133" s="179">
        <f>VLOOKUP('432.2'!A88,'432.2'!A88:N239,14,FALSE)</f>
        <v>3589.3916176430321</v>
      </c>
    </row>
    <row r="134" spans="1:4" ht="54" thickTop="1" thickBot="1">
      <c r="A134" s="137" t="s">
        <v>1052</v>
      </c>
      <c r="B134" s="138" t="s">
        <v>1965</v>
      </c>
      <c r="C134" s="133" t="s">
        <v>233</v>
      </c>
      <c r="D134" s="179">
        <f>VLOOKUP('433.1'!A88,'433.1'!A88:N240,14,FALSE)</f>
        <v>4498.3149323927119</v>
      </c>
    </row>
    <row r="135" spans="1:4" ht="54" thickTop="1" thickBot="1">
      <c r="A135" s="137" t="s">
        <v>1053</v>
      </c>
      <c r="B135" s="138" t="s">
        <v>1966</v>
      </c>
      <c r="C135" s="133" t="s">
        <v>233</v>
      </c>
      <c r="D135" s="179">
        <f>VLOOKUP('433.2'!A88,'433.2'!A88:N241,14,FALSE)</f>
        <v>4140.5957508147203</v>
      </c>
    </row>
    <row r="136" spans="1:4" ht="54" thickTop="1" thickBot="1">
      <c r="A136" s="137" t="s">
        <v>1054</v>
      </c>
      <c r="B136" s="138" t="s">
        <v>1967</v>
      </c>
      <c r="C136" s="133" t="s">
        <v>233</v>
      </c>
      <c r="D136" s="179">
        <f>VLOOKUP('433.3'!A88,'433.3'!A88:N242,14,FALSE)</f>
        <v>4751.3113761245686</v>
      </c>
    </row>
    <row r="137" spans="1:4" ht="54" thickTop="1" thickBot="1">
      <c r="A137" s="137" t="s">
        <v>1055</v>
      </c>
      <c r="B137" s="138" t="s">
        <v>1211</v>
      </c>
      <c r="C137" s="133" t="s">
        <v>233</v>
      </c>
      <c r="D137" s="179">
        <f>VLOOKUP('433.4'!A88,'433.4'!A88:N243,14,FALSE)</f>
        <v>3043.4660865588685</v>
      </c>
    </row>
    <row r="138" spans="1:4" ht="54" thickTop="1" thickBot="1">
      <c r="A138" s="137" t="s">
        <v>1056</v>
      </c>
      <c r="B138" s="138" t="s">
        <v>1968</v>
      </c>
      <c r="C138" s="133" t="s">
        <v>233</v>
      </c>
      <c r="D138" s="179">
        <f>VLOOKUP('433.5'!A88,'433.5'!A88:N244,14,FALSE)</f>
        <v>5120.1275208190909</v>
      </c>
    </row>
    <row r="139" spans="1:4" ht="54" thickTop="1" thickBot="1">
      <c r="A139" s="137" t="s">
        <v>1057</v>
      </c>
      <c r="B139" s="138" t="s">
        <v>1969</v>
      </c>
      <c r="C139" s="133" t="s">
        <v>233</v>
      </c>
      <c r="D139" s="179">
        <f>VLOOKUP('433.6'!A88,'433.6'!A88:N245,14,FALSE)</f>
        <v>4740.4057399583216</v>
      </c>
    </row>
    <row r="140" spans="1:4" ht="54" thickTop="1" thickBot="1">
      <c r="A140" s="137" t="s">
        <v>1058</v>
      </c>
      <c r="B140" s="138" t="s">
        <v>1970</v>
      </c>
      <c r="C140" s="133" t="s">
        <v>233</v>
      </c>
      <c r="D140" s="179">
        <f>VLOOKUP('433.7'!A88,'433.7'!A88:N246,14,FALSE)</f>
        <v>5478.3537872077204</v>
      </c>
    </row>
    <row r="141" spans="1:4" ht="54" thickTop="1" thickBot="1">
      <c r="A141" s="137" t="s">
        <v>1059</v>
      </c>
      <c r="B141" s="138" t="s">
        <v>1212</v>
      </c>
      <c r="C141" s="133" t="s">
        <v>233</v>
      </c>
      <c r="D141" s="179">
        <f>VLOOKUP('433.8'!A88,'433.8'!A88:N247,14,FALSE)</f>
        <v>3497.8675934858379</v>
      </c>
    </row>
    <row r="142" spans="1:4" ht="54" thickTop="1" thickBot="1">
      <c r="A142" s="137" t="s">
        <v>1060</v>
      </c>
      <c r="B142" s="138" t="s">
        <v>1971</v>
      </c>
      <c r="C142" s="133" t="s">
        <v>387</v>
      </c>
      <c r="D142" s="179">
        <f>VLOOKUP('440.1'!A89,'440.1'!A89:N248,14,FALSE)</f>
        <v>237250.8530724645</v>
      </c>
    </row>
    <row r="143" spans="1:4" ht="54" thickTop="1" thickBot="1">
      <c r="A143" s="137" t="s">
        <v>1061</v>
      </c>
      <c r="B143" s="138" t="s">
        <v>1972</v>
      </c>
      <c r="C143" s="133" t="s">
        <v>387</v>
      </c>
      <c r="D143" s="179">
        <f>VLOOKUP('440.2'!A93,'440.2'!A93:N250,14,FALSE)</f>
        <v>237250.8530724645</v>
      </c>
    </row>
    <row r="144" spans="1:4" ht="54" thickTop="1" thickBot="1">
      <c r="A144" s="137" t="s">
        <v>1062</v>
      </c>
      <c r="B144" s="138" t="s">
        <v>1973</v>
      </c>
      <c r="C144" s="133" t="s">
        <v>387</v>
      </c>
      <c r="D144" s="179">
        <f>VLOOKUP('440.3'!A93,'440.3'!A93:N252,14,FALSE)</f>
        <v>237250.8530724645</v>
      </c>
    </row>
    <row r="145" spans="1:4" ht="54" thickTop="1" thickBot="1">
      <c r="A145" s="137" t="s">
        <v>1063</v>
      </c>
      <c r="B145" s="138" t="s">
        <v>1213</v>
      </c>
      <c r="C145" s="133" t="s">
        <v>387</v>
      </c>
      <c r="D145" s="179">
        <f>VLOOKUP('440.4'!A93,'440.4'!A93:N254,14,FALSE)</f>
        <v>262275.58941093448</v>
      </c>
    </row>
    <row r="146" spans="1:4" ht="54" thickTop="1" thickBot="1">
      <c r="A146" s="137" t="s">
        <v>1064</v>
      </c>
      <c r="B146" s="138" t="s">
        <v>1974</v>
      </c>
      <c r="C146" s="133" t="s">
        <v>387</v>
      </c>
      <c r="D146" s="179">
        <f>VLOOKUP('441.1'!A93,'441.1'!A93:N256,14,FALSE)</f>
        <v>237250.8530724645</v>
      </c>
    </row>
    <row r="147" spans="1:4" ht="54" thickTop="1" thickBot="1">
      <c r="A147" s="137" t="s">
        <v>1065</v>
      </c>
      <c r="B147" s="138" t="s">
        <v>1975</v>
      </c>
      <c r="C147" s="133" t="s">
        <v>387</v>
      </c>
      <c r="D147" s="179">
        <f>VLOOKUP('441.2'!A92,'441.2'!A92:N258,14,FALSE)</f>
        <v>237250.8530724645</v>
      </c>
    </row>
    <row r="148" spans="1:4" ht="54" thickTop="1" thickBot="1">
      <c r="A148" s="137" t="s">
        <v>1066</v>
      </c>
      <c r="B148" s="138" t="s">
        <v>1976</v>
      </c>
      <c r="C148" s="133" t="s">
        <v>387</v>
      </c>
      <c r="D148" s="179">
        <f>VLOOKUP('441.3'!A93,'441.3'!A93:N260,14,FALSE)</f>
        <v>237250.8530724645</v>
      </c>
    </row>
    <row r="149" spans="1:4" ht="54" thickTop="1" thickBot="1">
      <c r="A149" s="137" t="s">
        <v>1067</v>
      </c>
      <c r="B149" s="138" t="s">
        <v>1977</v>
      </c>
      <c r="C149" s="133" t="s">
        <v>387</v>
      </c>
      <c r="D149" s="179">
        <f>VLOOKUP('441.4'!A92,'441.4'!A92:N262,14,FALSE)</f>
        <v>262275.58941093448</v>
      </c>
    </row>
    <row r="150" spans="1:4" ht="54" thickTop="1" thickBot="1">
      <c r="A150" s="137" t="s">
        <v>1068</v>
      </c>
      <c r="B150" s="138" t="s">
        <v>1957</v>
      </c>
      <c r="C150" s="133" t="s">
        <v>387</v>
      </c>
      <c r="D150" s="179">
        <f>VLOOKUP('450.1'!A95,'450.1'!A95:N264,14,FALSE)</f>
        <v>282301.30936553451</v>
      </c>
    </row>
    <row r="151" spans="1:4" ht="54" thickTop="1" thickBot="1">
      <c r="A151" s="137" t="s">
        <v>1069</v>
      </c>
      <c r="B151" s="138" t="s">
        <v>1978</v>
      </c>
      <c r="C151" s="133" t="s">
        <v>387</v>
      </c>
      <c r="D151" s="179">
        <f>VLOOKUP('450.2'!A93,'450.2'!A93:N266,14,FALSE)</f>
        <v>282301.30936553451</v>
      </c>
    </row>
    <row r="152" spans="1:4" ht="54" thickTop="1" thickBot="1">
      <c r="A152" s="137" t="s">
        <v>1070</v>
      </c>
      <c r="B152" s="138" t="s">
        <v>1979</v>
      </c>
      <c r="C152" s="133" t="s">
        <v>387</v>
      </c>
      <c r="D152" s="179">
        <f>VLOOKUP('450.3'!A93,'450.3'!A93:N268,14,FALSE)</f>
        <v>282301.30936553451</v>
      </c>
    </row>
    <row r="153" spans="1:4" ht="54" thickTop="1" thickBot="1">
      <c r="A153" s="137" t="s">
        <v>1071</v>
      </c>
      <c r="B153" s="138" t="s">
        <v>1980</v>
      </c>
      <c r="C153" s="133" t="s">
        <v>387</v>
      </c>
      <c r="D153" s="179">
        <f>VLOOKUP('450.4'!A92,'450.4'!A92:N270,14,FALSE)</f>
        <v>282301.30936553451</v>
      </c>
    </row>
    <row r="154" spans="1:4" ht="63.75" customHeight="1" thickTop="1" thickBot="1">
      <c r="A154" s="137" t="s">
        <v>1072</v>
      </c>
      <c r="B154" s="138" t="s">
        <v>1981</v>
      </c>
      <c r="C154" s="133" t="s">
        <v>387</v>
      </c>
      <c r="D154" s="179">
        <f>VLOOKUP('450.5'!A92,'450.5'!A92:N272,14,FALSE)</f>
        <v>282301.30936553451</v>
      </c>
    </row>
    <row r="155" spans="1:4" ht="54" thickTop="1" thickBot="1">
      <c r="A155" s="137" t="s">
        <v>1073</v>
      </c>
      <c r="B155" s="138" t="s">
        <v>1982</v>
      </c>
      <c r="C155" s="133" t="s">
        <v>387</v>
      </c>
      <c r="D155" s="179">
        <f>VLOOKUP('450.6'!A93,'450.6'!A93:N274,14,FALSE)</f>
        <v>282301.30936553451</v>
      </c>
    </row>
    <row r="156" spans="1:4" ht="54" thickTop="1" thickBot="1">
      <c r="A156" s="137" t="s">
        <v>1074</v>
      </c>
      <c r="B156" s="138" t="s">
        <v>1983</v>
      </c>
      <c r="C156" s="133" t="s">
        <v>387</v>
      </c>
      <c r="D156" s="179">
        <f>VLOOKUP('450.7'!A93,'450.7'!A93:N275,14,FALSE)</f>
        <v>282301.30936553451</v>
      </c>
    </row>
    <row r="157" spans="1:4" ht="54" thickTop="1" thickBot="1">
      <c r="A157" s="137" t="s">
        <v>1075</v>
      </c>
      <c r="B157" s="138" t="s">
        <v>1984</v>
      </c>
      <c r="C157" s="133" t="s">
        <v>387</v>
      </c>
      <c r="D157" s="179">
        <f>VLOOKUP('450.8'!A93,'450.8'!A93:N276,14,FALSE)</f>
        <v>282301.30936553451</v>
      </c>
    </row>
    <row r="158" spans="1:4" ht="54" thickTop="1" thickBot="1">
      <c r="A158" s="137" t="s">
        <v>1584</v>
      </c>
      <c r="B158" s="138" t="s">
        <v>1615</v>
      </c>
      <c r="C158" s="133" t="s">
        <v>387</v>
      </c>
      <c r="D158" s="179">
        <f>VLOOKUP('450.10'!A92,'450.10'!A92:N277,14,FALSE)</f>
        <v>335029.76769103756</v>
      </c>
    </row>
    <row r="159" spans="1:4" ht="54" thickTop="1" thickBot="1">
      <c r="A159" s="137" t="s">
        <v>1586</v>
      </c>
      <c r="B159" s="138" t="s">
        <v>1616</v>
      </c>
      <c r="C159" s="133" t="s">
        <v>387</v>
      </c>
      <c r="D159" s="179">
        <f>VLOOKUP('450.11'!A92,'450.11'!A92:N278,14,FALSE)</f>
        <v>335029.76769103756</v>
      </c>
    </row>
    <row r="160" spans="1:4" ht="54" thickTop="1" thickBot="1">
      <c r="A160" s="137" t="s">
        <v>1588</v>
      </c>
      <c r="B160" s="138" t="s">
        <v>1617</v>
      </c>
      <c r="C160" s="133" t="s">
        <v>387</v>
      </c>
      <c r="D160" s="179">
        <f>VLOOKUP('450.12'!A92,'450.11'!A92:N279,14,FALSE)</f>
        <v>335029.76769103756</v>
      </c>
    </row>
    <row r="161" spans="1:4" ht="54" thickTop="1" thickBot="1">
      <c r="A161" s="137" t="s">
        <v>1076</v>
      </c>
      <c r="B161" s="138" t="s">
        <v>1985</v>
      </c>
      <c r="C161" s="133" t="s">
        <v>387</v>
      </c>
      <c r="D161" s="179">
        <f>VLOOKUP('451.1'!A92,'451.1'!A92:N280,14,FALSE)</f>
        <v>282301.30936553451</v>
      </c>
    </row>
    <row r="162" spans="1:4" ht="54" thickTop="1" thickBot="1">
      <c r="A162" s="137" t="s">
        <v>1077</v>
      </c>
      <c r="B162" s="138" t="s">
        <v>1986</v>
      </c>
      <c r="C162" s="133" t="s">
        <v>387</v>
      </c>
      <c r="D162" s="179">
        <f>VLOOKUP('451.2'!A93,'451.2'!A93:N281,14,FALSE)</f>
        <v>282301.30936553451</v>
      </c>
    </row>
    <row r="163" spans="1:4" ht="54" thickTop="1" thickBot="1">
      <c r="A163" s="137" t="s">
        <v>1078</v>
      </c>
      <c r="B163" s="138" t="s">
        <v>1987</v>
      </c>
      <c r="C163" s="133" t="s">
        <v>387</v>
      </c>
      <c r="D163" s="179">
        <f>VLOOKUP('451.3'!A92,'451.3'!A92:N282,14,FALSE)</f>
        <v>282301.30936553451</v>
      </c>
    </row>
    <row r="164" spans="1:4" ht="54" thickTop="1" thickBot="1">
      <c r="A164" s="137" t="s">
        <v>1079</v>
      </c>
      <c r="B164" s="138" t="s">
        <v>1988</v>
      </c>
      <c r="C164" s="133" t="s">
        <v>387</v>
      </c>
      <c r="D164" s="179">
        <f>VLOOKUP('451.4'!A92,'451.4'!A92:N283,14,FALSE)</f>
        <v>335029.76769103756</v>
      </c>
    </row>
    <row r="165" spans="1:4" ht="54" thickTop="1" thickBot="1">
      <c r="A165" s="137" t="s">
        <v>1080</v>
      </c>
      <c r="B165" s="138" t="s">
        <v>1989</v>
      </c>
      <c r="C165" s="133" t="s">
        <v>387</v>
      </c>
      <c r="D165" s="179">
        <f>VLOOKUP('452.1'!A93,'452.1'!A93:N284,14,FALSE)</f>
        <v>282301.30936553451</v>
      </c>
    </row>
    <row r="166" spans="1:4" ht="54" thickTop="1" thickBot="1">
      <c r="A166" s="137" t="s">
        <v>1081</v>
      </c>
      <c r="B166" s="138" t="s">
        <v>1990</v>
      </c>
      <c r="C166" s="133" t="s">
        <v>387</v>
      </c>
      <c r="D166" s="179">
        <f>VLOOKUP('452.2'!A93,'452.2'!A93:N285,14,FALSE)</f>
        <v>282301.30936553451</v>
      </c>
    </row>
    <row r="167" spans="1:4" ht="54" thickTop="1" thickBot="1">
      <c r="A167" s="137" t="s">
        <v>1082</v>
      </c>
      <c r="B167" s="138" t="s">
        <v>1991</v>
      </c>
      <c r="C167" s="133" t="s">
        <v>387</v>
      </c>
      <c r="D167" s="179">
        <f>VLOOKUP('452.3'!A92,'452.3'!A92:N286,14,FALSE)</f>
        <v>282301.30936553451</v>
      </c>
    </row>
    <row r="168" spans="1:4" ht="54" thickTop="1" thickBot="1">
      <c r="A168" s="137" t="s">
        <v>1083</v>
      </c>
      <c r="B168" s="138" t="s">
        <v>1992</v>
      </c>
      <c r="C168" s="133" t="s">
        <v>387</v>
      </c>
      <c r="D168" s="179">
        <f>VLOOKUP('452.4'!A93,'452.4'!A93:N287,14,FALSE)</f>
        <v>282301.30936553451</v>
      </c>
    </row>
    <row r="169" spans="1:4" ht="54" thickTop="1" thickBot="1">
      <c r="A169" s="137" t="s">
        <v>1084</v>
      </c>
      <c r="B169" s="138" t="s">
        <v>1214</v>
      </c>
      <c r="C169" s="133" t="s">
        <v>387</v>
      </c>
      <c r="D169" s="179">
        <f>VLOOKUP('453.1'!A92,'453.1'!A92:N288,14,FALSE)</f>
        <v>281267.80934055225</v>
      </c>
    </row>
    <row r="170" spans="1:4" ht="54" thickTop="1" thickBot="1">
      <c r="A170" s="137" t="s">
        <v>1085</v>
      </c>
      <c r="B170" s="138" t="s">
        <v>1993</v>
      </c>
      <c r="C170" s="133" t="s">
        <v>233</v>
      </c>
      <c r="D170" s="179">
        <f>VLOOKUP('460.1'!A87,'460.1'!A87:N289,14,FALSE)</f>
        <v>6063.8889586332152</v>
      </c>
    </row>
    <row r="171" spans="1:4" ht="54" thickTop="1" thickBot="1">
      <c r="A171" s="196" t="s">
        <v>2017</v>
      </c>
      <c r="B171" s="138" t="s">
        <v>2073</v>
      </c>
      <c r="C171" s="133" t="s">
        <v>233</v>
      </c>
      <c r="D171" s="179">
        <f>VLOOKUP('460.2'!A87,'460.2'!A87:N290,14,FALSE)</f>
        <v>3031.9444793166076</v>
      </c>
    </row>
    <row r="172" spans="1:4" ht="51.75" customHeight="1" thickTop="1" thickBot="1">
      <c r="A172" s="137" t="s">
        <v>1086</v>
      </c>
      <c r="B172" s="138" t="s">
        <v>1215</v>
      </c>
      <c r="C172" s="133" t="s">
        <v>387</v>
      </c>
      <c r="D172" s="179">
        <f>VLOOKUP('461.1'!A87,'461.1'!A87:N291,14,FALSE)</f>
        <v>92617.378082705225</v>
      </c>
    </row>
    <row r="173" spans="1:4" ht="54" thickTop="1" thickBot="1">
      <c r="A173" s="137" t="s">
        <v>1087</v>
      </c>
      <c r="B173" s="138" t="s">
        <v>1216</v>
      </c>
      <c r="C173" s="133" t="s">
        <v>387</v>
      </c>
      <c r="D173" s="179">
        <f>VLOOKUP('461.2'!A89,'461.2'!A89:N294,14,FALSE)</f>
        <v>114044.55278744732</v>
      </c>
    </row>
    <row r="174" spans="1:4" ht="54" thickTop="1" thickBot="1">
      <c r="A174" s="137" t="s">
        <v>1598</v>
      </c>
      <c r="B174" s="138" t="s">
        <v>2078</v>
      </c>
      <c r="C174" s="133" t="s">
        <v>387</v>
      </c>
      <c r="D174" s="179">
        <f>VLOOKUP('462.1.1'!A88,'462.1.1'!A88:N293,14,FALSE)</f>
        <v>151458.4599098668</v>
      </c>
    </row>
    <row r="175" spans="1:4" ht="54" thickTop="1" thickBot="1">
      <c r="A175" s="137" t="s">
        <v>1599</v>
      </c>
      <c r="B175" s="138" t="s">
        <v>2079</v>
      </c>
      <c r="C175" s="133" t="s">
        <v>387</v>
      </c>
      <c r="D175" s="179">
        <f>VLOOKUP('462.1.2'!A88,'462.1.2'!A88:N294,14,FALSE)</f>
        <v>151589.65553291937</v>
      </c>
    </row>
    <row r="176" spans="1:4" ht="54" thickTop="1" thickBot="1">
      <c r="A176" s="137" t="s">
        <v>1600</v>
      </c>
      <c r="B176" s="138" t="s">
        <v>2082</v>
      </c>
      <c r="C176" s="133" t="s">
        <v>387</v>
      </c>
      <c r="D176" s="179">
        <f>VLOOKUP('462.2.1'!A88,'462.2.1'!A88:N295,14,FALSE)</f>
        <v>165554.65402473242</v>
      </c>
    </row>
    <row r="177" spans="1:4" ht="54" thickTop="1" thickBot="1">
      <c r="A177" s="137" t="s">
        <v>1601</v>
      </c>
      <c r="B177" s="138" t="s">
        <v>2083</v>
      </c>
      <c r="C177" s="133" t="s">
        <v>387</v>
      </c>
      <c r="D177" s="179">
        <f>VLOOKUP('462.2.2'!A88,'462.2.2'!A88:N296,14,FALSE)</f>
        <v>165685.84964778501</v>
      </c>
    </row>
    <row r="178" spans="1:4" ht="54" thickTop="1" thickBot="1">
      <c r="A178" s="137" t="s">
        <v>1088</v>
      </c>
      <c r="B178" s="138" t="s">
        <v>1618</v>
      </c>
      <c r="C178" s="133" t="s">
        <v>233</v>
      </c>
      <c r="D178" s="179">
        <f>VLOOKUP('464.1'!A88,'464.1'!A88:N297,14,FALSE)</f>
        <v>9388.6669262676096</v>
      </c>
    </row>
    <row r="179" spans="1:4" ht="54" thickTop="1" thickBot="1">
      <c r="A179" s="137" t="s">
        <v>1089</v>
      </c>
      <c r="B179" s="138" t="s">
        <v>1619</v>
      </c>
      <c r="C179" s="133" t="s">
        <v>387</v>
      </c>
      <c r="D179" s="179">
        <f>VLOOKUP('465.1'!A92,'465.1'!A92:N298,14,FALSE)</f>
        <v>105465.1859816153</v>
      </c>
    </row>
    <row r="180" spans="1:4" ht="54" thickTop="1" thickBot="1">
      <c r="A180" s="137" t="s">
        <v>1602</v>
      </c>
      <c r="B180" s="138" t="s">
        <v>1620</v>
      </c>
      <c r="C180" s="133" t="s">
        <v>387</v>
      </c>
      <c r="D180" s="179">
        <f>VLOOKUP('465.2'!A92,'465.2'!A92:N299,14,FALSE)</f>
        <v>28053.597338273026</v>
      </c>
    </row>
    <row r="181" spans="1:4" ht="54" thickTop="1" thickBot="1">
      <c r="A181" s="137" t="s">
        <v>1090</v>
      </c>
      <c r="B181" s="138" t="s">
        <v>1621</v>
      </c>
      <c r="C181" s="133" t="s">
        <v>144</v>
      </c>
      <c r="D181" s="179">
        <f>VLOOKUP('466.1'!A92,'466.1'!A92:N300,14,FALSE)</f>
        <v>3297.1246405958832</v>
      </c>
    </row>
    <row r="182" spans="1:4" ht="54" thickTop="1" thickBot="1">
      <c r="A182" s="137" t="s">
        <v>1091</v>
      </c>
      <c r="B182" s="138" t="s">
        <v>1622</v>
      </c>
      <c r="C182" s="133" t="s">
        <v>144</v>
      </c>
      <c r="D182" s="179">
        <f>VLOOKUP('466.2'!A96,'466.2'!A96:N301,14,FALSE)</f>
        <v>3730.1320003506016</v>
      </c>
    </row>
    <row r="183" spans="1:4" ht="54" thickTop="1" thickBot="1">
      <c r="A183" s="139" t="s">
        <v>1092</v>
      </c>
      <c r="B183" s="140" t="s">
        <v>1735</v>
      </c>
      <c r="C183" s="133" t="s">
        <v>387</v>
      </c>
      <c r="D183" s="179">
        <f>VLOOKUP('500.1'!A95,'500.1'!A95:N302,14,FALSE)</f>
        <v>625038.95893178973</v>
      </c>
    </row>
    <row r="184" spans="1:4" ht="54" thickTop="1" thickBot="1">
      <c r="A184" s="137" t="s">
        <v>1624</v>
      </c>
      <c r="B184" s="138" t="s">
        <v>1736</v>
      </c>
      <c r="C184" s="133" t="s">
        <v>387</v>
      </c>
      <c r="D184" s="179">
        <f>VLOOKUP('500.2'!A95,'500.2'!A95:N303,14,FALSE)</f>
        <v>651356.74375029223</v>
      </c>
    </row>
    <row r="185" spans="1:4" ht="57.75" thickTop="1" thickBot="1">
      <c r="A185" s="137" t="s">
        <v>1093</v>
      </c>
      <c r="B185" s="138" t="s">
        <v>1875</v>
      </c>
      <c r="C185" s="133" t="s">
        <v>377</v>
      </c>
      <c r="D185" s="179">
        <f>VLOOKUP('501.1'!A88,'501.1'!A88:N304,14,FALSE)</f>
        <v>668.26877276029632</v>
      </c>
    </row>
    <row r="186" spans="1:4" ht="57.75" thickTop="1" thickBot="1">
      <c r="A186" s="137" t="s">
        <v>1626</v>
      </c>
      <c r="B186" s="138" t="s">
        <v>1876</v>
      </c>
      <c r="C186" s="133" t="s">
        <v>377</v>
      </c>
      <c r="D186" s="179">
        <f>VLOOKUP('501.10'!A88,'501.10'!A88:N305,14,FALSE)</f>
        <v>668.26877276029632</v>
      </c>
    </row>
    <row r="187" spans="1:4" ht="57.75" thickTop="1" thickBot="1">
      <c r="A187" s="137" t="s">
        <v>1627</v>
      </c>
      <c r="B187" s="138" t="s">
        <v>1877</v>
      </c>
      <c r="C187" s="133" t="s">
        <v>377</v>
      </c>
      <c r="D187" s="179">
        <f>VLOOKUP('501.20'!A88,'501.20'!A88:N306,14,FALSE)</f>
        <v>668.26877276029632</v>
      </c>
    </row>
    <row r="188" spans="1:4" ht="54" thickTop="1" thickBot="1">
      <c r="A188" s="137" t="s">
        <v>1628</v>
      </c>
      <c r="B188" s="138" t="s">
        <v>1737</v>
      </c>
      <c r="C188" s="133" t="s">
        <v>387</v>
      </c>
      <c r="D188" s="179">
        <f>VLOOKUP('505.1'!A84,'505.1'!A84:N307,14,FALSE)</f>
        <v>566836.4349315759</v>
      </c>
    </row>
    <row r="189" spans="1:4" ht="54" thickTop="1" thickBot="1">
      <c r="A189" s="137" t="s">
        <v>1094</v>
      </c>
      <c r="B189" s="138" t="s">
        <v>1738</v>
      </c>
      <c r="C189" s="133" t="s">
        <v>233</v>
      </c>
      <c r="D189" s="179">
        <f>VLOOKUP('510.1'!A84,'510.1'!A84:N308,14,FALSE)</f>
        <v>121815.43058945406</v>
      </c>
    </row>
    <row r="190" spans="1:4" ht="54" thickTop="1" thickBot="1">
      <c r="A190" s="137" t="s">
        <v>1632</v>
      </c>
      <c r="B190" s="138" t="s">
        <v>1217</v>
      </c>
      <c r="C190" s="133" t="s">
        <v>387</v>
      </c>
      <c r="D190" s="179">
        <f>VLOOKUP('600.1.1'!A85,'600.1.1'!A85:N311,14,FALSE)</f>
        <v>23016.055653987933</v>
      </c>
    </row>
    <row r="191" spans="1:4" ht="54" thickTop="1" thickBot="1">
      <c r="A191" s="137" t="s">
        <v>1633</v>
      </c>
      <c r="B191" s="138" t="s">
        <v>1739</v>
      </c>
      <c r="C191" s="133" t="s">
        <v>387</v>
      </c>
      <c r="D191" s="179">
        <f>VLOOKUP('600.2.1'!A88,'600.2.1'!A88:N310,14,FALSE)</f>
        <v>99492.042564942298</v>
      </c>
    </row>
    <row r="192" spans="1:4" ht="54" thickTop="1" thickBot="1">
      <c r="A192" s="137" t="s">
        <v>1634</v>
      </c>
      <c r="B192" s="138" t="s">
        <v>1740</v>
      </c>
      <c r="C192" s="133" t="s">
        <v>387</v>
      </c>
      <c r="D192" s="179">
        <f>VLOOKUP('600.2.2'!A90,'600.2.2'!A90:N312,14,FALSE)</f>
        <v>144322.18814774207</v>
      </c>
    </row>
    <row r="193" spans="1:4" ht="54" thickTop="1" thickBot="1">
      <c r="A193" s="137" t="s">
        <v>1635</v>
      </c>
      <c r="B193" s="138" t="s">
        <v>1741</v>
      </c>
      <c r="C193" s="133" t="s">
        <v>387</v>
      </c>
      <c r="D193" s="179">
        <f>VLOOKUP('600.2.3'!A89,'600.2.3'!A89:N312,14,FALSE)</f>
        <v>22551.21769086022</v>
      </c>
    </row>
    <row r="194" spans="1:4" ht="54" thickTop="1" thickBot="1">
      <c r="A194" s="137" t="s">
        <v>1636</v>
      </c>
      <c r="B194" s="138" t="s">
        <v>1742</v>
      </c>
      <c r="C194" s="133" t="s">
        <v>387</v>
      </c>
      <c r="D194" s="179">
        <f>VLOOKUP('600.2.4'!A88,'600.2.4'!A88:N312,14,FALSE)</f>
        <v>28722.375676878321</v>
      </c>
    </row>
    <row r="195" spans="1:4" ht="54" thickTop="1" thickBot="1">
      <c r="A195" s="137" t="s">
        <v>1095</v>
      </c>
      <c r="B195" s="138" t="s">
        <v>2094</v>
      </c>
      <c r="C195" s="133" t="s">
        <v>387</v>
      </c>
      <c r="D195" s="179">
        <f>VLOOKUP('610.1'!A89,'610.1'!A89:N314,14,FALSE)</f>
        <v>40738.386477745429</v>
      </c>
    </row>
    <row r="196" spans="1:4" ht="54" thickTop="1" thickBot="1">
      <c r="A196" s="137" t="s">
        <v>1096</v>
      </c>
      <c r="B196" s="138" t="s">
        <v>1743</v>
      </c>
      <c r="C196" s="133" t="s">
        <v>387</v>
      </c>
      <c r="D196" s="179">
        <f>VLOOKUP('610.2'!A89,'610.2'!A89:N315,14,FALSE)</f>
        <v>40738.386477745429</v>
      </c>
    </row>
    <row r="197" spans="1:4" ht="54" thickTop="1" thickBot="1">
      <c r="A197" s="137" t="s">
        <v>1638</v>
      </c>
      <c r="B197" s="138" t="s">
        <v>1744</v>
      </c>
      <c r="C197" s="133" t="s">
        <v>387</v>
      </c>
      <c r="D197" s="179">
        <f>VLOOKUP('610.3'!A89,'610.3'!A89:N316,14,FALSE)</f>
        <v>107596.41914138453</v>
      </c>
    </row>
    <row r="198" spans="1:4" ht="54" thickTop="1" thickBot="1">
      <c r="A198" s="137" t="s">
        <v>1640</v>
      </c>
      <c r="B198" s="138" t="s">
        <v>1745</v>
      </c>
      <c r="C198" s="133" t="s">
        <v>387</v>
      </c>
      <c r="D198" s="179">
        <f>VLOOKUP('610.4'!A89,'610.4'!A89:N317,14,FALSE)</f>
        <v>101821.47745490984</v>
      </c>
    </row>
    <row r="199" spans="1:4" ht="54" thickTop="1" thickBot="1">
      <c r="A199" s="137" t="s">
        <v>1642</v>
      </c>
      <c r="B199" s="138" t="s">
        <v>1218</v>
      </c>
      <c r="C199" s="133" t="s">
        <v>387</v>
      </c>
      <c r="D199" s="179">
        <f>VLOOKUP('610.5'!A89,'610.5'!A89:N318,14,FALSE)</f>
        <v>133024.12315070329</v>
      </c>
    </row>
    <row r="200" spans="1:4" ht="54" thickTop="1" thickBot="1">
      <c r="A200" s="137" t="s">
        <v>1644</v>
      </c>
      <c r="B200" s="138" t="s">
        <v>1746</v>
      </c>
      <c r="C200" s="133" t="s">
        <v>387</v>
      </c>
      <c r="D200" s="179">
        <f>VLOOKUP('610.6'!A89,'610.6'!A89:N319,14,FALSE)</f>
        <v>133417.06690406182</v>
      </c>
    </row>
    <row r="201" spans="1:4" ht="54" thickTop="1" thickBot="1">
      <c r="A201" s="137" t="s">
        <v>1646</v>
      </c>
      <c r="B201" s="138" t="s">
        <v>1747</v>
      </c>
      <c r="C201" s="133" t="s">
        <v>387</v>
      </c>
      <c r="D201" s="179">
        <f>VLOOKUP('610.7'!A89,'610.7'!A89:N320,14,FALSE)</f>
        <v>50422.746862358283</v>
      </c>
    </row>
    <row r="202" spans="1:4" ht="54" thickTop="1" thickBot="1">
      <c r="A202" s="137" t="s">
        <v>1097</v>
      </c>
      <c r="B202" s="138" t="s">
        <v>1748</v>
      </c>
      <c r="C202" s="133" t="s">
        <v>144</v>
      </c>
      <c r="D202" s="179">
        <f>VLOOKUP('620.1'!A88,'620.1'!A88:N321,14,FALSE)</f>
        <v>338296.50831344648</v>
      </c>
    </row>
    <row r="203" spans="1:4" ht="54" thickTop="1" thickBot="1">
      <c r="A203" s="137" t="s">
        <v>1098</v>
      </c>
      <c r="B203" s="138" t="s">
        <v>1878</v>
      </c>
      <c r="C203" s="133" t="s">
        <v>144</v>
      </c>
      <c r="D203" s="179">
        <f>VLOOKUP('620.2'!A88,'620.2'!A88:N322,14,FALSE)</f>
        <v>338296.50831344648</v>
      </c>
    </row>
    <row r="204" spans="1:4" ht="54" thickTop="1" thickBot="1">
      <c r="A204" s="137" t="s">
        <v>1099</v>
      </c>
      <c r="B204" s="138" t="s">
        <v>1749</v>
      </c>
      <c r="C204" s="133" t="s">
        <v>1845</v>
      </c>
      <c r="D204" s="179">
        <f>VLOOKUP('620.3'!A91,'620.3'!A91:N321,14,FALSE)</f>
        <v>61134624.734898634</v>
      </c>
    </row>
    <row r="205" spans="1:4" ht="54" thickTop="1" thickBot="1">
      <c r="A205" s="137" t="s">
        <v>1650</v>
      </c>
      <c r="B205" s="138" t="s">
        <v>1750</v>
      </c>
      <c r="C205" s="133" t="s">
        <v>144</v>
      </c>
      <c r="D205" s="179">
        <f>VLOOKUP('621.1.1'!A95,'621.1.1'!A95:N325,14,FALSE)</f>
        <v>2289621.3038040176</v>
      </c>
    </row>
    <row r="206" spans="1:4" ht="54" thickTop="1" thickBot="1">
      <c r="A206" s="137" t="s">
        <v>1652</v>
      </c>
      <c r="B206" s="138" t="s">
        <v>1751</v>
      </c>
      <c r="C206" s="133" t="s">
        <v>144</v>
      </c>
      <c r="D206" s="179">
        <f>VLOOKUP('621.1.2'!A99,'621.1.2'!A99:N326,14,FALSE)</f>
        <v>3421558.4167756177</v>
      </c>
    </row>
    <row r="207" spans="1:4" ht="54" thickTop="1" thickBot="1">
      <c r="A207" s="137" t="s">
        <v>1100</v>
      </c>
      <c r="B207" s="138" t="s">
        <v>1752</v>
      </c>
      <c r="C207" s="133" t="s">
        <v>387</v>
      </c>
      <c r="D207" s="179">
        <f>VLOOKUP('621.2'!A89,'621.2'!A89:N326,14,FALSE)</f>
        <v>2076604.2656891646</v>
      </c>
    </row>
    <row r="208" spans="1:4" ht="54" thickTop="1" thickBot="1">
      <c r="A208" s="137" t="s">
        <v>1101</v>
      </c>
      <c r="B208" s="138" t="s">
        <v>1753</v>
      </c>
      <c r="C208" s="133" t="s">
        <v>144</v>
      </c>
      <c r="D208" s="179">
        <f>VLOOKUP('621.3'!A93,'621.3'!A93:N327,14,FALSE)</f>
        <v>62013537.989838317</v>
      </c>
    </row>
    <row r="209" spans="1:4" ht="54" thickTop="1" thickBot="1">
      <c r="A209" s="137" t="s">
        <v>1102</v>
      </c>
      <c r="B209" s="138" t="s">
        <v>1754</v>
      </c>
      <c r="C209" s="133" t="s">
        <v>387</v>
      </c>
      <c r="D209" s="179">
        <f>VLOOKUP('621.4'!A93,'621.4'!A93:N328,14,FALSE)</f>
        <v>46699434.496640831</v>
      </c>
    </row>
    <row r="210" spans="1:4" ht="54" thickTop="1" thickBot="1">
      <c r="A210" s="137" t="s">
        <v>1103</v>
      </c>
      <c r="B210" s="138" t="s">
        <v>1755</v>
      </c>
      <c r="C210" s="133" t="s">
        <v>144</v>
      </c>
      <c r="D210" s="179">
        <f>VLOOKUP('621.5'!A89,'621.5'!A89:N329,14,FALSE)</f>
        <v>5194092.2928964123</v>
      </c>
    </row>
    <row r="211" spans="1:4" ht="54" thickTop="1" thickBot="1">
      <c r="A211" s="137" t="s">
        <v>1656</v>
      </c>
      <c r="B211" s="138" t="s">
        <v>1756</v>
      </c>
      <c r="C211" s="133" t="s">
        <v>144</v>
      </c>
      <c r="D211" s="179">
        <f>VLOOKUP('621.5.1'!A89,'621.5.1'!A89:N330,14,FALSE)</f>
        <v>534023.57532915997</v>
      </c>
    </row>
    <row r="212" spans="1:4" ht="54" thickTop="1" thickBot="1">
      <c r="A212" s="137" t="s">
        <v>1104</v>
      </c>
      <c r="B212" s="138" t="s">
        <v>1757</v>
      </c>
      <c r="C212" s="133" t="s">
        <v>1845</v>
      </c>
      <c r="D212" s="179">
        <f>VLOOKUP('621.6'!A98,'621.6'!A98:N331,14,FALSE)</f>
        <v>53001714.882290997</v>
      </c>
    </row>
    <row r="213" spans="1:4" ht="54" thickTop="1" thickBot="1">
      <c r="A213" s="137" t="s">
        <v>1731</v>
      </c>
      <c r="B213" s="138" t="s">
        <v>1758</v>
      </c>
      <c r="C213" s="133" t="s">
        <v>1845</v>
      </c>
      <c r="D213" s="179">
        <f>VLOOKUP('621.7'!A89,'621.7'!A89:N332,14,FALSE)</f>
        <v>618372.85187684</v>
      </c>
    </row>
    <row r="214" spans="1:4" ht="54" thickTop="1" thickBot="1">
      <c r="A214" s="137" t="s">
        <v>1105</v>
      </c>
      <c r="B214" s="138" t="s">
        <v>1994</v>
      </c>
      <c r="C214" s="133" t="s">
        <v>233</v>
      </c>
      <c r="D214" s="179">
        <f>VLOOKUP('622.1'!A89,'622.1'!A89:N333,14,FALSE)</f>
        <v>138378.42564189067</v>
      </c>
    </row>
    <row r="215" spans="1:4" ht="54" thickTop="1" thickBot="1">
      <c r="A215" s="137" t="s">
        <v>1106</v>
      </c>
      <c r="B215" s="138" t="s">
        <v>1759</v>
      </c>
      <c r="C215" s="133" t="s">
        <v>233</v>
      </c>
      <c r="D215" s="179">
        <f>VLOOKUP('622.2'!A89,'622.2'!A89:N335,14,FALSE)</f>
        <v>901922.86173909018</v>
      </c>
    </row>
    <row r="216" spans="1:4" ht="54" thickTop="1" thickBot="1">
      <c r="A216" s="137" t="s">
        <v>1107</v>
      </c>
      <c r="B216" s="138" t="s">
        <v>1760</v>
      </c>
      <c r="C216" s="133" t="s">
        <v>233</v>
      </c>
      <c r="D216" s="179">
        <f>VLOOKUP('622.3'!A89,'622.3'!A89:N336,14,FALSE)</f>
        <v>801495.85390857316</v>
      </c>
    </row>
    <row r="217" spans="1:4" ht="54" thickTop="1" thickBot="1">
      <c r="A217" s="137" t="s">
        <v>1108</v>
      </c>
      <c r="B217" s="138" t="s">
        <v>1761</v>
      </c>
      <c r="C217" s="133" t="s">
        <v>233</v>
      </c>
      <c r="D217" s="179">
        <f>VLOOKUP('622.4'!A89,'622.4'!A89:N337,14,FALSE)</f>
        <v>799771.11318060092</v>
      </c>
    </row>
    <row r="218" spans="1:4" ht="54" thickTop="1" thickBot="1">
      <c r="A218" s="137" t="s">
        <v>1109</v>
      </c>
      <c r="B218" s="138" t="s">
        <v>1762</v>
      </c>
      <c r="C218" s="133" t="s">
        <v>144</v>
      </c>
      <c r="D218" s="179">
        <f>VLOOKUP('622.5'!A89,'622.5'!A89:N338,14,FALSE)</f>
        <v>142586.16506935563</v>
      </c>
    </row>
    <row r="219" spans="1:4" ht="54" thickTop="1" thickBot="1">
      <c r="A219" s="137" t="s">
        <v>1110</v>
      </c>
      <c r="B219" s="138" t="s">
        <v>1763</v>
      </c>
      <c r="C219" s="133" t="s">
        <v>144</v>
      </c>
      <c r="D219" s="179">
        <f>VLOOKUP('623.1'!A103,'623.1'!A103:N339,14,FALSE)</f>
        <v>372052.85791969718</v>
      </c>
    </row>
    <row r="220" spans="1:4" ht="54" thickTop="1" thickBot="1">
      <c r="A220" s="137" t="s">
        <v>1111</v>
      </c>
      <c r="B220" s="138" t="s">
        <v>1219</v>
      </c>
      <c r="C220" s="133" t="s">
        <v>1995</v>
      </c>
      <c r="D220" s="179">
        <f>VLOOKUP('623.2'!A89,'623.2'!A89:N340,14,FALSE)</f>
        <v>2493076.6494531459</v>
      </c>
    </row>
    <row r="221" spans="1:4" ht="54" thickTop="1" thickBot="1">
      <c r="A221" s="137" t="s">
        <v>1112</v>
      </c>
      <c r="B221" s="138" t="s">
        <v>2114</v>
      </c>
      <c r="C221" s="133" t="s">
        <v>387</v>
      </c>
      <c r="D221" s="179">
        <f>VLOOKUP('630.1'!A89,'630.1'!A89:N341,14,FALSE)</f>
        <v>956161.6909968626</v>
      </c>
    </row>
    <row r="222" spans="1:4" ht="54" thickTop="1" thickBot="1">
      <c r="A222" s="137" t="s">
        <v>1113</v>
      </c>
      <c r="B222" s="138" t="s">
        <v>2115</v>
      </c>
      <c r="C222" s="133" t="s">
        <v>387</v>
      </c>
      <c r="D222" s="179">
        <f>VLOOKUP('630.2'!A89,'630.2'!A89:N342,14,FALSE)</f>
        <v>899931.54230331013</v>
      </c>
    </row>
    <row r="223" spans="1:4" ht="54" thickTop="1" thickBot="1">
      <c r="A223" s="137" t="s">
        <v>1114</v>
      </c>
      <c r="B223" s="138" t="s">
        <v>2116</v>
      </c>
      <c r="C223" s="133" t="s">
        <v>387</v>
      </c>
      <c r="D223" s="179">
        <f>VLOOKUP('630.3'!A89,'630.3'!A89:N343,14,FALSE)</f>
        <v>652865.39005818544</v>
      </c>
    </row>
    <row r="224" spans="1:4" ht="54" thickTop="1" thickBot="1">
      <c r="A224" s="137" t="s">
        <v>1115</v>
      </c>
      <c r="B224" s="138" t="s">
        <v>2117</v>
      </c>
      <c r="C224" s="133" t="s">
        <v>387</v>
      </c>
      <c r="D224" s="179">
        <f>VLOOKUP('630.4'!A89,'630.4'!A89:N344,14,FALSE)</f>
        <v>569595.79571257555</v>
      </c>
    </row>
    <row r="225" spans="1:4" ht="54" thickTop="1" thickBot="1">
      <c r="A225" s="137" t="s">
        <v>1116</v>
      </c>
      <c r="B225" s="138" t="s">
        <v>2118</v>
      </c>
      <c r="C225" s="133" t="s">
        <v>387</v>
      </c>
      <c r="D225" s="179">
        <f>VLOOKUP('630.5'!A93,'630.5'!A93:N345,14,FALSE)</f>
        <v>467013.67841044586</v>
      </c>
    </row>
    <row r="226" spans="1:4" ht="54" thickTop="1" thickBot="1">
      <c r="A226" s="137" t="s">
        <v>1117</v>
      </c>
      <c r="B226" s="138" t="s">
        <v>2119</v>
      </c>
      <c r="C226" s="133" t="s">
        <v>387</v>
      </c>
      <c r="D226" s="179">
        <f>VLOOKUP('630.6'!A93,'630.6'!A89:N346,14,FALSE)</f>
        <v>390922.01239686762</v>
      </c>
    </row>
    <row r="227" spans="1:4" ht="54" thickTop="1" thickBot="1">
      <c r="A227" s="137" t="s">
        <v>1118</v>
      </c>
      <c r="B227" s="138" t="s">
        <v>2120</v>
      </c>
      <c r="C227" s="133" t="s">
        <v>387</v>
      </c>
      <c r="D227" s="179">
        <f>VLOOKUP('630.7'!A93,'630.7'!A90:N347,14,FALSE)</f>
        <v>275042.27994837821</v>
      </c>
    </row>
    <row r="228" spans="1:4" ht="54" thickTop="1" thickBot="1">
      <c r="A228" s="137" t="s">
        <v>1119</v>
      </c>
      <c r="B228" s="138" t="s">
        <v>1764</v>
      </c>
      <c r="C228" s="133" t="s">
        <v>144</v>
      </c>
      <c r="D228" s="179">
        <f>VLOOKUP('632.1'!A90,'632.1'!A90:N349,14,FALSE)</f>
        <v>353081.98291817831</v>
      </c>
    </row>
    <row r="229" spans="1:4" ht="54" thickTop="1" thickBot="1">
      <c r="A229" s="137" t="s">
        <v>1659</v>
      </c>
      <c r="B229" s="138" t="s">
        <v>1765</v>
      </c>
      <c r="C229" s="133" t="s">
        <v>144</v>
      </c>
      <c r="D229" s="179">
        <f>VLOOKUP('632.2'!A90,'632.2'!A90:N350,14,FALSE)</f>
        <v>358084.39485127799</v>
      </c>
    </row>
    <row r="230" spans="1:4" ht="54" thickTop="1" thickBot="1">
      <c r="A230" s="137" t="s">
        <v>1662</v>
      </c>
      <c r="B230" s="138" t="s">
        <v>1766</v>
      </c>
      <c r="C230" s="133" t="s">
        <v>377</v>
      </c>
      <c r="D230" s="179">
        <f>VLOOKUP('640.1'!A90,'640.1'!A90:N351,14,FALSE)</f>
        <v>14078.904308723762</v>
      </c>
    </row>
    <row r="231" spans="1:4" ht="54" thickTop="1" thickBot="1">
      <c r="A231" s="137" t="s">
        <v>1663</v>
      </c>
      <c r="B231" s="138" t="s">
        <v>1767</v>
      </c>
      <c r="C231" s="133" t="s">
        <v>377</v>
      </c>
      <c r="D231" s="179">
        <f>VLOOKUP('640.2'!A90,'640.2'!A90:N352,14,FALSE)</f>
        <v>13233.888472463455</v>
      </c>
    </row>
    <row r="232" spans="1:4" ht="54" thickTop="1" thickBot="1">
      <c r="A232" s="137" t="s">
        <v>1120</v>
      </c>
      <c r="B232" s="138" t="s">
        <v>1768</v>
      </c>
      <c r="C232" s="133" t="s">
        <v>1664</v>
      </c>
      <c r="D232" s="179">
        <f>VLOOKUP('641.1'!A90,'641.1'!A90:N353,14,FALSE)</f>
        <v>1898.4384005512225</v>
      </c>
    </row>
    <row r="233" spans="1:4" ht="54" thickTop="1" thickBot="1">
      <c r="A233" s="137" t="s">
        <v>1121</v>
      </c>
      <c r="B233" s="138" t="s">
        <v>1768</v>
      </c>
      <c r="C233" s="133" t="s">
        <v>377</v>
      </c>
      <c r="D233" s="179">
        <f>VLOOKUP('641.2'!A90,'641.2'!A90:N354,14,FALSE)</f>
        <v>42923.56697541858</v>
      </c>
    </row>
    <row r="234" spans="1:4" ht="54" thickTop="1" thickBot="1">
      <c r="A234" s="137" t="s">
        <v>1122</v>
      </c>
      <c r="B234" s="138" t="s">
        <v>1769</v>
      </c>
      <c r="C234" s="133" t="s">
        <v>1845</v>
      </c>
      <c r="D234" s="179">
        <f>VLOOKUP('642.1'!A90,'642.1'!A90:N355,14,FALSE)</f>
        <v>844406.74750214454</v>
      </c>
    </row>
    <row r="235" spans="1:4" ht="54" thickTop="1" thickBot="1">
      <c r="A235" s="137" t="s">
        <v>1123</v>
      </c>
      <c r="B235" s="138" t="s">
        <v>1770</v>
      </c>
      <c r="C235" s="133" t="s">
        <v>144</v>
      </c>
      <c r="D235" s="179">
        <f>VLOOKUP('642.2'!A90,'642.2'!A90:N356,14,FALSE)</f>
        <v>55057.276908508393</v>
      </c>
    </row>
    <row r="236" spans="1:4" ht="54" thickTop="1" thickBot="1">
      <c r="A236" s="137" t="s">
        <v>1124</v>
      </c>
      <c r="B236" s="138" t="s">
        <v>1771</v>
      </c>
      <c r="C236" s="133" t="s">
        <v>377</v>
      </c>
      <c r="D236" s="179">
        <f>VLOOKUP('650.1'!A95,'650.1'!A95:N358,14,FALSE)</f>
        <v>10090.709135460649</v>
      </c>
    </row>
    <row r="237" spans="1:4" ht="54" thickTop="1" thickBot="1">
      <c r="A237" s="137" t="s">
        <v>1125</v>
      </c>
      <c r="B237" s="138" t="s">
        <v>2127</v>
      </c>
      <c r="C237" s="133" t="s">
        <v>377</v>
      </c>
      <c r="D237" s="179">
        <f>VLOOKUP('650.2'!A93,'650.2'!A93:N359,14,FALSE)</f>
        <v>9909.6629270357989</v>
      </c>
    </row>
    <row r="238" spans="1:4" ht="54" thickTop="1" thickBot="1">
      <c r="A238" s="137" t="s">
        <v>1126</v>
      </c>
      <c r="B238" s="138" t="s">
        <v>1772</v>
      </c>
      <c r="C238" s="133" t="s">
        <v>377</v>
      </c>
      <c r="D238" s="201">
        <f>VLOOKUP('650.3'!A90,'650.3'!A90:N360,14,FALSE)</f>
        <v>476.71826467851491</v>
      </c>
    </row>
    <row r="239" spans="1:4" ht="54" thickTop="1" thickBot="1">
      <c r="A239" s="137" t="s">
        <v>1127</v>
      </c>
      <c r="B239" s="138" t="s">
        <v>2131</v>
      </c>
      <c r="C239" s="133" t="s">
        <v>377</v>
      </c>
      <c r="D239" s="179">
        <f>VLOOKUP('650.4'!A93,'650.4'!A93:N361,14,FALSE)</f>
        <v>4594.8506836547513</v>
      </c>
    </row>
    <row r="240" spans="1:4" ht="57.75" thickTop="1" thickBot="1">
      <c r="A240" s="137" t="s">
        <v>1128</v>
      </c>
      <c r="B240" s="138" t="s">
        <v>1773</v>
      </c>
      <c r="C240" s="133" t="s">
        <v>233</v>
      </c>
      <c r="D240" s="179">
        <f>VLOOKUP('660.1'!A87,'660.1'!A87:N362,14,FALSE)</f>
        <v>334452.95175799553</v>
      </c>
    </row>
    <row r="241" spans="1:4" ht="76.5" thickTop="1" thickBot="1">
      <c r="A241" s="137" t="s">
        <v>1129</v>
      </c>
      <c r="B241" s="138" t="s">
        <v>1880</v>
      </c>
      <c r="C241" s="133" t="s">
        <v>144</v>
      </c>
      <c r="D241" s="179">
        <f>VLOOKUP('660.2'!A87,'660.2'!A87:N363,14,FALSE)</f>
        <v>376171.58496958681</v>
      </c>
    </row>
    <row r="242" spans="1:4" ht="54" thickTop="1" thickBot="1">
      <c r="A242" s="137" t="s">
        <v>1677</v>
      </c>
      <c r="B242" s="138" t="s">
        <v>1774</v>
      </c>
      <c r="C242" s="133" t="s">
        <v>144</v>
      </c>
      <c r="D242" s="179">
        <f>VLOOKUP('661.1'!A87,'661.1'!A87:N364,14,FALSE)</f>
        <v>440179.27111773315</v>
      </c>
    </row>
    <row r="243" spans="1:4" ht="54" thickTop="1" thickBot="1">
      <c r="A243" s="137" t="s">
        <v>1130</v>
      </c>
      <c r="B243" s="138" t="s">
        <v>1775</v>
      </c>
      <c r="C243" s="133" t="s">
        <v>144</v>
      </c>
      <c r="D243" s="179">
        <f>VLOOKUP('662.1'!A87,'662.1'!A87:N365,14,FALSE)</f>
        <v>829840.54046248575</v>
      </c>
    </row>
    <row r="244" spans="1:4" ht="54" thickTop="1" thickBot="1">
      <c r="A244" s="137" t="s">
        <v>1131</v>
      </c>
      <c r="B244" s="138" t="s">
        <v>1776</v>
      </c>
      <c r="C244" s="133" t="s">
        <v>144</v>
      </c>
      <c r="D244" s="179">
        <f>VLOOKUP('662.2'!A87,'662.2'!A87:N366,14,FALSE)</f>
        <v>783783.74861909857</v>
      </c>
    </row>
    <row r="245" spans="1:4" ht="54" thickTop="1" thickBot="1">
      <c r="A245" s="137" t="s">
        <v>1678</v>
      </c>
      <c r="B245" s="138" t="s">
        <v>1777</v>
      </c>
      <c r="C245" s="133" t="s">
        <v>144</v>
      </c>
      <c r="D245" s="179">
        <f>VLOOKUP('663.1'!A87,'663.1'!A87:N367,14,FALSE)</f>
        <v>19023.016715838123</v>
      </c>
    </row>
    <row r="246" spans="1:4" ht="54" thickTop="1" thickBot="1">
      <c r="A246" s="137" t="s">
        <v>1132</v>
      </c>
      <c r="B246" s="138" t="s">
        <v>1778</v>
      </c>
      <c r="C246" s="133" t="s">
        <v>387</v>
      </c>
      <c r="D246" s="179">
        <f>VLOOKUP('670.1'!A87,'670.1'!A87:N368,14,FALSE)</f>
        <v>308379.81584539654</v>
      </c>
    </row>
    <row r="247" spans="1:4" ht="54" thickTop="1" thickBot="1">
      <c r="A247" s="137" t="s">
        <v>1133</v>
      </c>
      <c r="B247" s="138" t="s">
        <v>1779</v>
      </c>
      <c r="C247" s="133" t="s">
        <v>387</v>
      </c>
      <c r="D247" s="179">
        <f>VLOOKUP('670.2'!A87,'670.2'!A87:N369,14,FALSE)</f>
        <v>315020.34375949134</v>
      </c>
    </row>
    <row r="248" spans="1:4" ht="54" thickTop="1" thickBot="1">
      <c r="A248" s="137" t="s">
        <v>1680</v>
      </c>
      <c r="B248" s="138" t="s">
        <v>1780</v>
      </c>
      <c r="C248" s="133" t="s">
        <v>387</v>
      </c>
      <c r="D248" s="179">
        <f>VLOOKUP('670.3'!A87,'670.3'!A87:N370,14,FALSE)</f>
        <v>293288.03175568581</v>
      </c>
    </row>
    <row r="249" spans="1:4" ht="54" thickTop="1" thickBot="1">
      <c r="A249" s="137" t="s">
        <v>1681</v>
      </c>
      <c r="B249" s="138" t="s">
        <v>1781</v>
      </c>
      <c r="C249" s="133" t="s">
        <v>387</v>
      </c>
      <c r="D249" s="179">
        <f>VLOOKUP('670.4'!A87,'670.4'!A87:N371,14,FALSE)</f>
        <v>293288.03175568581</v>
      </c>
    </row>
    <row r="250" spans="1:4" ht="54" thickTop="1" thickBot="1">
      <c r="A250" s="137" t="s">
        <v>1682</v>
      </c>
      <c r="B250" s="138" t="s">
        <v>1782</v>
      </c>
      <c r="C250" s="133" t="s">
        <v>387</v>
      </c>
      <c r="D250" s="179">
        <f>VLOOKUP('670.5'!A89,'670.5'!A89:N372,14,FALSE)</f>
        <v>310269.60412789386</v>
      </c>
    </row>
    <row r="251" spans="1:4" ht="54" thickTop="1" thickBot="1">
      <c r="A251" s="137" t="s">
        <v>1134</v>
      </c>
      <c r="B251" s="138" t="s">
        <v>1783</v>
      </c>
      <c r="C251" s="133" t="s">
        <v>387</v>
      </c>
      <c r="D251" s="179">
        <f>VLOOKUP('671.1'!A89,'671.1'!A89:N373,14,FALSE)</f>
        <v>488353.54310708883</v>
      </c>
    </row>
    <row r="252" spans="1:4" ht="54" thickTop="1" thickBot="1">
      <c r="A252" s="137" t="s">
        <v>1135</v>
      </c>
      <c r="B252" s="138" t="s">
        <v>1784</v>
      </c>
      <c r="C252" s="133" t="s">
        <v>144</v>
      </c>
      <c r="D252" s="179">
        <f>VLOOKUP('671.2'!A89,'671.2'!A89:N374,14,FALSE)</f>
        <v>49081.246204987619</v>
      </c>
    </row>
    <row r="253" spans="1:4" ht="54" thickTop="1" thickBot="1">
      <c r="A253" s="137" t="s">
        <v>1683</v>
      </c>
      <c r="B253" s="138" t="s">
        <v>1785</v>
      </c>
      <c r="C253" s="133" t="s">
        <v>387</v>
      </c>
      <c r="D253" s="179">
        <f>VLOOKUP('671.3'!A87,'671.3'!A87:N375,14,FALSE)</f>
        <v>520658.01853548363</v>
      </c>
    </row>
    <row r="254" spans="1:4" ht="54" thickTop="1" thickBot="1">
      <c r="A254" s="137" t="s">
        <v>1684</v>
      </c>
      <c r="B254" s="138" t="s">
        <v>1786</v>
      </c>
      <c r="C254" s="133" t="s">
        <v>144</v>
      </c>
      <c r="D254" s="179">
        <f>VLOOKUP('671.4'!A87,'671.4'!A87:N376,14,FALSE)</f>
        <v>51516.687406178229</v>
      </c>
    </row>
    <row r="255" spans="1:4" ht="54" thickTop="1" thickBot="1">
      <c r="A255" s="137" t="s">
        <v>1136</v>
      </c>
      <c r="B255" s="138" t="s">
        <v>1787</v>
      </c>
      <c r="C255" s="133" t="s">
        <v>144</v>
      </c>
      <c r="D255" s="179">
        <f>VLOOKUP('672.1'!A87,'672.1'!A87:N377,14,FALSE)</f>
        <v>37019.287128443291</v>
      </c>
    </row>
    <row r="256" spans="1:4" ht="54" thickTop="1" thickBot="1">
      <c r="A256" s="137" t="s">
        <v>1685</v>
      </c>
      <c r="B256" s="138" t="s">
        <v>1788</v>
      </c>
      <c r="C256" s="133" t="s">
        <v>144</v>
      </c>
      <c r="D256" s="179">
        <f>VLOOKUP('672.2'!A87,'672.2'!A87:N378,14,FALSE)</f>
        <v>45645.358571422614</v>
      </c>
    </row>
    <row r="257" spans="1:4" ht="54" thickTop="1" thickBot="1">
      <c r="A257" s="137" t="s">
        <v>1686</v>
      </c>
      <c r="B257" s="138" t="s">
        <v>1789</v>
      </c>
      <c r="C257" s="133" t="s">
        <v>144</v>
      </c>
      <c r="D257" s="179">
        <f>VLOOKUP('672.3'!A87,'672.3'!A87:N379,14,FALSE)</f>
        <v>37884.233182434407</v>
      </c>
    </row>
    <row r="258" spans="1:4" ht="54" thickTop="1" thickBot="1">
      <c r="A258" s="137" t="s">
        <v>1687</v>
      </c>
      <c r="B258" s="138" t="s">
        <v>1790</v>
      </c>
      <c r="C258" s="133" t="s">
        <v>144</v>
      </c>
      <c r="D258" s="179">
        <f>VLOOKUP('672.4'!A87,'672.3'!A87:N380,14,FALSE)</f>
        <v>37884.233182434407</v>
      </c>
    </row>
    <row r="259" spans="1:4" ht="54" thickTop="1" thickBot="1">
      <c r="A259" s="137" t="s">
        <v>1732</v>
      </c>
      <c r="B259" s="138" t="s">
        <v>1791</v>
      </c>
      <c r="C259" s="133" t="s">
        <v>233</v>
      </c>
      <c r="D259" s="179">
        <f>VLOOKUP('673.1.1'!A87,'673.1.1'!A87:N381,14,FALSE)</f>
        <v>9892.278181584792</v>
      </c>
    </row>
    <row r="260" spans="1:4" ht="54" thickTop="1" thickBot="1">
      <c r="A260" s="137" t="s">
        <v>1733</v>
      </c>
      <c r="B260" s="138" t="s">
        <v>2046</v>
      </c>
      <c r="C260" s="133" t="s">
        <v>233</v>
      </c>
      <c r="D260" s="179">
        <f>VLOOKUP('673.1.2'!A87,'673.1.2'!A87:N382,14,FALSE)</f>
        <v>11394.120306623365</v>
      </c>
    </row>
    <row r="261" spans="1:4" ht="54" thickTop="1" thickBot="1">
      <c r="A261" s="137" t="s">
        <v>1137</v>
      </c>
      <c r="B261" s="138" t="s">
        <v>1792</v>
      </c>
      <c r="C261" s="133" t="s">
        <v>387</v>
      </c>
      <c r="D261" s="179">
        <f>VLOOKUP('673.2'!A87,'673.2'!A87:N383,14,FALSE)</f>
        <v>111967.39325746047</v>
      </c>
    </row>
    <row r="262" spans="1:4" ht="54" thickTop="1" thickBot="1">
      <c r="A262" s="137" t="s">
        <v>1138</v>
      </c>
      <c r="B262" s="138" t="s">
        <v>1793</v>
      </c>
      <c r="C262" s="133" t="s">
        <v>387</v>
      </c>
      <c r="D262" s="179">
        <f>VLOOKUP('673.3'!A89,'673.3'!A89:N384,14,FALSE)</f>
        <v>86083.717257942917</v>
      </c>
    </row>
    <row r="263" spans="1:4" ht="54" thickTop="1" thickBot="1">
      <c r="A263" s="137" t="s">
        <v>1139</v>
      </c>
      <c r="B263" s="138" t="s">
        <v>1996</v>
      </c>
      <c r="C263" s="133" t="s">
        <v>144</v>
      </c>
      <c r="D263" s="179">
        <f>VLOOKUP('674.1'!A89,'674.1'!A89:N385,14,FALSE)</f>
        <v>53284.140922833387</v>
      </c>
    </row>
    <row r="264" spans="1:4" ht="54" thickTop="1" thickBot="1">
      <c r="A264" s="137" t="s">
        <v>1140</v>
      </c>
      <c r="B264" s="138" t="s">
        <v>1794</v>
      </c>
      <c r="C264" s="133" t="s">
        <v>144</v>
      </c>
      <c r="D264" s="179">
        <f>VLOOKUP('674.2'!A89,'674.2'!A89:N386,14,FALSE)</f>
        <v>108255.55541975891</v>
      </c>
    </row>
    <row r="265" spans="1:4" ht="54" thickTop="1" thickBot="1">
      <c r="A265" s="137" t="s">
        <v>1141</v>
      </c>
      <c r="B265" s="138" t="s">
        <v>1795</v>
      </c>
      <c r="C265" s="133" t="s">
        <v>233</v>
      </c>
      <c r="D265" s="179">
        <f>VLOOKUP('680.1'!A87,'680.1'!A87:N387,14,FALSE)</f>
        <v>168112.86825750896</v>
      </c>
    </row>
    <row r="266" spans="1:4" ht="54" thickTop="1" thickBot="1">
      <c r="A266" s="137" t="s">
        <v>1142</v>
      </c>
      <c r="B266" s="138" t="s">
        <v>1796</v>
      </c>
      <c r="C266" s="133" t="s">
        <v>144</v>
      </c>
      <c r="D266" s="179">
        <f>VLOOKUP('680.2'!A87,'680.2'!A87:N388,14,FALSE)</f>
        <v>127542.35107515457</v>
      </c>
    </row>
    <row r="267" spans="1:4" ht="54" thickTop="1" thickBot="1">
      <c r="A267" s="137" t="s">
        <v>1143</v>
      </c>
      <c r="B267" s="138" t="s">
        <v>1797</v>
      </c>
      <c r="C267" s="133" t="s">
        <v>387</v>
      </c>
      <c r="D267" s="179">
        <f>VLOOKUP('680.3'!A89,'680.3'!A89:N389,14,FALSE)</f>
        <v>49365.401906130326</v>
      </c>
    </row>
    <row r="268" spans="1:4" ht="54" thickTop="1" thickBot="1">
      <c r="A268" s="137" t="s">
        <v>1144</v>
      </c>
      <c r="B268" s="138" t="s">
        <v>1798</v>
      </c>
      <c r="C268" s="133" t="s">
        <v>387</v>
      </c>
      <c r="D268" s="179">
        <f>VLOOKUP('681.1'!A89,'681.1'!A89:N390,14,FALSE)</f>
        <v>271384.14583861182</v>
      </c>
    </row>
    <row r="269" spans="1:4" ht="54" thickTop="1" thickBot="1">
      <c r="A269" s="137" t="s">
        <v>1692</v>
      </c>
      <c r="B269" s="138" t="s">
        <v>1799</v>
      </c>
      <c r="C269" s="133" t="s">
        <v>387</v>
      </c>
      <c r="D269" s="179">
        <f>VLOOKUP('681.2'!A89,'681.2'!A89:N391,14,FALSE)</f>
        <v>278024.67375270656</v>
      </c>
    </row>
    <row r="270" spans="1:4" ht="54" thickTop="1" thickBot="1">
      <c r="A270" s="137" t="s">
        <v>1693</v>
      </c>
      <c r="B270" s="138" t="s">
        <v>1800</v>
      </c>
      <c r="C270" s="133" t="s">
        <v>387</v>
      </c>
      <c r="D270" s="179">
        <f>VLOOKUP('681.3'!A89,'681.3'!A89:N392,14,FALSE)</f>
        <v>256292.36174890108</v>
      </c>
    </row>
    <row r="271" spans="1:4" ht="54" thickTop="1" thickBot="1">
      <c r="A271" s="137" t="s">
        <v>1694</v>
      </c>
      <c r="B271" s="138" t="s">
        <v>1801</v>
      </c>
      <c r="C271" s="133" t="s">
        <v>387</v>
      </c>
      <c r="D271" s="179">
        <f>VLOOKUP('681.4'!A89,'681.4'!A89:N393,14,FALSE)</f>
        <v>256292.36174890108</v>
      </c>
    </row>
    <row r="272" spans="1:4" ht="54" thickTop="1" thickBot="1">
      <c r="A272" s="137" t="s">
        <v>1145</v>
      </c>
      <c r="B272" s="138" t="s">
        <v>1802</v>
      </c>
      <c r="C272" s="133" t="s">
        <v>387</v>
      </c>
      <c r="D272" s="179">
        <f>VLOOKUP('682.1'!A89,'682.1'!A89:N394,14,FALSE)</f>
        <v>413655.53282461967</v>
      </c>
    </row>
    <row r="273" spans="1:4" ht="54" thickTop="1" thickBot="1">
      <c r="A273" s="137" t="s">
        <v>1695</v>
      </c>
      <c r="B273" s="138" t="s">
        <v>1803</v>
      </c>
      <c r="C273" s="133" t="s">
        <v>387</v>
      </c>
      <c r="D273" s="179">
        <f>VLOOKUP('682.2'!A89,'682.2'!A89:N395,14,FALSE)</f>
        <v>413655.53282461967</v>
      </c>
    </row>
    <row r="274" spans="1:4" ht="54" thickTop="1" thickBot="1">
      <c r="A274" s="137" t="s">
        <v>1697</v>
      </c>
      <c r="B274" s="138" t="s">
        <v>1804</v>
      </c>
      <c r="C274" s="133" t="s">
        <v>387</v>
      </c>
      <c r="D274" s="179">
        <f>VLOOKUP('682.3'!A89,'682.3'!A89:N396,14,FALSE)</f>
        <v>413655.53282461967</v>
      </c>
    </row>
    <row r="275" spans="1:4" ht="54" thickTop="1" thickBot="1">
      <c r="A275" s="137" t="s">
        <v>1699</v>
      </c>
      <c r="B275" s="138" t="s">
        <v>1997</v>
      </c>
      <c r="C275" s="133" t="s">
        <v>387</v>
      </c>
      <c r="D275" s="179">
        <f>VLOOKUP('682.4'!A89,'682.4'!A89:N397,14,FALSE)</f>
        <v>413655.53282461967</v>
      </c>
    </row>
    <row r="276" spans="1:4" ht="54" thickTop="1" thickBot="1">
      <c r="A276" s="137" t="s">
        <v>1701</v>
      </c>
      <c r="B276" s="138" t="s">
        <v>1805</v>
      </c>
      <c r="C276" s="133" t="s">
        <v>233</v>
      </c>
      <c r="D276" s="179">
        <f>VLOOKUP('683.1'!A89,'683.1'!A89:N398,14,FALSE)</f>
        <v>15228.504831547132</v>
      </c>
    </row>
    <row r="277" spans="1:4" ht="54" thickTop="1" thickBot="1">
      <c r="A277" s="137" t="s">
        <v>1703</v>
      </c>
      <c r="B277" s="138" t="s">
        <v>1806</v>
      </c>
      <c r="C277" s="133" t="s">
        <v>233</v>
      </c>
      <c r="D277" s="179">
        <f>VLOOKUP('683.2'!A89,'683.2'!A89:N399,14,FALSE)</f>
        <v>28820.531444173081</v>
      </c>
    </row>
    <row r="278" spans="1:4" ht="54" thickTop="1" thickBot="1">
      <c r="A278" s="137" t="s">
        <v>1705</v>
      </c>
      <c r="B278" s="138" t="s">
        <v>1807</v>
      </c>
      <c r="C278" s="133" t="s">
        <v>233</v>
      </c>
      <c r="D278" s="179">
        <f>VLOOKUP('683.3'!A89,'683.3'!A89:N400,14,FALSE)</f>
        <v>15228.504831547132</v>
      </c>
    </row>
    <row r="279" spans="1:4" ht="54" thickTop="1" thickBot="1">
      <c r="A279" s="137" t="s">
        <v>1706</v>
      </c>
      <c r="B279" s="138" t="s">
        <v>1808</v>
      </c>
      <c r="C279" s="133" t="s">
        <v>233</v>
      </c>
      <c r="D279" s="179">
        <f>VLOOKUP('683.4'!A89,'683.4'!A89:N401,14,FALSE)</f>
        <v>28820.531444173081</v>
      </c>
    </row>
    <row r="280" spans="1:4" ht="54" thickTop="1" thickBot="1">
      <c r="A280" s="137" t="s">
        <v>1707</v>
      </c>
      <c r="B280" s="138" t="s">
        <v>1809</v>
      </c>
      <c r="C280" s="133" t="s">
        <v>233</v>
      </c>
      <c r="D280" s="179">
        <f>VLOOKUP('683.5'!A87,'683.5'!A87:N402,14,FALSE)</f>
        <v>56184.604785055955</v>
      </c>
    </row>
    <row r="281" spans="1:4" ht="54" thickTop="1" thickBot="1">
      <c r="A281" s="137" t="s">
        <v>2047</v>
      </c>
      <c r="B281" s="138" t="s">
        <v>1810</v>
      </c>
      <c r="C281" s="133" t="s">
        <v>233</v>
      </c>
      <c r="D281" s="179">
        <f>VLOOKUP('690.1.1'!A89,'690.1.1'!A89:N403,14,FALSE)</f>
        <v>18690.880384768243</v>
      </c>
    </row>
    <row r="282" spans="1:4" ht="54" thickTop="1" thickBot="1">
      <c r="A282" s="137" t="s">
        <v>1710</v>
      </c>
      <c r="B282" s="138" t="s">
        <v>1811</v>
      </c>
      <c r="C282" s="133" t="s">
        <v>233</v>
      </c>
      <c r="D282" s="179">
        <f>VLOOKUP('690.1.2'!A89,'690.1.2'!A89:N404,14,FALSE)</f>
        <v>44472.227404409699</v>
      </c>
    </row>
    <row r="283" spans="1:4" ht="54" thickTop="1" thickBot="1">
      <c r="A283" s="137" t="s">
        <v>1146</v>
      </c>
      <c r="B283" s="138" t="s">
        <v>1812</v>
      </c>
      <c r="C283" s="133" t="s">
        <v>144</v>
      </c>
      <c r="D283" s="179">
        <f>VLOOKUP('700.1'!A89,'700.1'!A89:N405,14,FALSE)</f>
        <v>2273.5163766290116</v>
      </c>
    </row>
    <row r="284" spans="1:4" ht="54" thickTop="1" thickBot="1">
      <c r="A284" s="137" t="s">
        <v>1147</v>
      </c>
      <c r="B284" s="138" t="s">
        <v>1813</v>
      </c>
      <c r="C284" s="133" t="s">
        <v>144</v>
      </c>
      <c r="D284" s="179">
        <f>VLOOKUP('700.2'!A89,'700.2'!A89:N406,14,FALSE)</f>
        <v>1838.2710174164918</v>
      </c>
    </row>
    <row r="285" spans="1:4" ht="54" thickTop="1" thickBot="1">
      <c r="A285" s="137" t="s">
        <v>1148</v>
      </c>
      <c r="B285" s="138" t="s">
        <v>1814</v>
      </c>
      <c r="C285" s="133" t="s">
        <v>233</v>
      </c>
      <c r="D285" s="179">
        <f>VLOOKUP('700.3'!A89,'700.3'!A89:N407,14,FALSE)</f>
        <v>45997.214877311708</v>
      </c>
    </row>
    <row r="286" spans="1:4" ht="54" thickTop="1" thickBot="1">
      <c r="A286" s="137" t="s">
        <v>1149</v>
      </c>
      <c r="B286" s="138" t="s">
        <v>1815</v>
      </c>
      <c r="C286" s="133" t="s">
        <v>233</v>
      </c>
      <c r="D286" s="179">
        <f>VLOOKUP('700.4'!A89,'700.4'!A89:N408,14,FALSE)</f>
        <v>49274.514858181996</v>
      </c>
    </row>
    <row r="287" spans="1:4" ht="54" thickTop="1" thickBot="1">
      <c r="A287" s="137" t="s">
        <v>1150</v>
      </c>
      <c r="B287" s="138" t="s">
        <v>1816</v>
      </c>
      <c r="C287" s="133" t="s">
        <v>1845</v>
      </c>
      <c r="D287" s="179">
        <f>VLOOKUP('701.1'!A89,'701.1'!A89:N409,14,FALSE)</f>
        <v>15115.227515960341</v>
      </c>
    </row>
    <row r="288" spans="1:4" ht="54" thickTop="1" thickBot="1">
      <c r="A288" s="137" t="s">
        <v>1713</v>
      </c>
      <c r="B288" s="138" t="s">
        <v>1817</v>
      </c>
      <c r="C288" s="133" t="s">
        <v>1845</v>
      </c>
      <c r="D288" s="179">
        <f>VLOOKUP('710.1'!A89,'710.1'!A89:N410,14,FALSE)</f>
        <v>924505.16544768412</v>
      </c>
    </row>
    <row r="289" spans="1:4" ht="54" thickTop="1" thickBot="1">
      <c r="A289" s="137" t="s">
        <v>1151</v>
      </c>
      <c r="B289" s="138" t="s">
        <v>1818</v>
      </c>
      <c r="C289" s="133" t="s">
        <v>233</v>
      </c>
      <c r="D289" s="179">
        <f>VLOOKUP('710.2'!A89,'710.2'!A89:N411,14,FALSE)</f>
        <v>1042695.5578926725</v>
      </c>
    </row>
    <row r="290" spans="1:4" ht="54" thickTop="1" thickBot="1">
      <c r="A290" s="137" t="s">
        <v>1152</v>
      </c>
      <c r="B290" s="138" t="s">
        <v>1819</v>
      </c>
      <c r="C290" s="133" t="s">
        <v>1845</v>
      </c>
      <c r="D290" s="179">
        <f>VLOOKUP('720.1'!A89,'720.1'!A89:N412,14,FALSE)</f>
        <v>229977.20262866907</v>
      </c>
    </row>
    <row r="291" spans="1:4" ht="54" thickTop="1" thickBot="1">
      <c r="A291" s="137" t="s">
        <v>1153</v>
      </c>
      <c r="B291" s="138" t="s">
        <v>1820</v>
      </c>
      <c r="C291" s="133" t="s">
        <v>144</v>
      </c>
      <c r="D291" s="179">
        <f>VLOOKUP('730.1'!A89,'730.1'!A89:N413,14,FALSE)</f>
        <v>201205.5515854868</v>
      </c>
    </row>
    <row r="292" spans="1:4" ht="54" thickTop="1" thickBot="1">
      <c r="A292" s="137" t="s">
        <v>1154</v>
      </c>
      <c r="B292" s="138" t="s">
        <v>1821</v>
      </c>
      <c r="C292" s="133" t="s">
        <v>1845</v>
      </c>
      <c r="D292" s="179">
        <f>VLOOKUP('730.2'!A89,'730.2'!A89:N414,14,FALSE)</f>
        <v>103456.25572706827</v>
      </c>
    </row>
    <row r="293" spans="1:4" ht="54" thickTop="1" thickBot="1">
      <c r="A293" s="137" t="s">
        <v>1155</v>
      </c>
      <c r="B293" s="138" t="s">
        <v>1822</v>
      </c>
      <c r="C293" s="133" t="s">
        <v>1845</v>
      </c>
      <c r="D293" s="179">
        <f>VLOOKUP('730.3'!A89,'730.3'!A89:N415,14,FALSE)</f>
        <v>103645.1783016315</v>
      </c>
    </row>
    <row r="294" spans="1:4" ht="54" thickTop="1" thickBot="1">
      <c r="A294" s="137" t="s">
        <v>1714</v>
      </c>
      <c r="B294" s="138" t="s">
        <v>1823</v>
      </c>
      <c r="C294" s="133" t="s">
        <v>1845</v>
      </c>
      <c r="D294" s="179">
        <f>VLOOKUP('730.4'!A89,'730.4'!A89:N416,14,FALSE)</f>
        <v>61267.07573613515</v>
      </c>
    </row>
    <row r="295" spans="1:4" ht="54" thickTop="1" thickBot="1">
      <c r="A295" s="137" t="s">
        <v>1156</v>
      </c>
      <c r="B295" s="138" t="s">
        <v>1824</v>
      </c>
      <c r="C295" s="133" t="s">
        <v>144</v>
      </c>
      <c r="D295" s="179">
        <f>VLOOKUP('731.1'!A89,'731.1'!A89:N417,14,FALSE)</f>
        <v>157306.74966867565</v>
      </c>
    </row>
    <row r="296" spans="1:4" ht="54" thickTop="1" thickBot="1">
      <c r="A296" s="137" t="s">
        <v>1157</v>
      </c>
      <c r="B296" s="138" t="s">
        <v>1825</v>
      </c>
      <c r="C296" s="133" t="s">
        <v>1995</v>
      </c>
      <c r="D296" s="179">
        <f>VLOOKUP('740.1'!A89,'740.1'!A89:N418,14,FALSE)</f>
        <v>15073.868481023937</v>
      </c>
    </row>
    <row r="297" spans="1:4" ht="54" thickTop="1" thickBot="1">
      <c r="A297" s="137" t="s">
        <v>1717</v>
      </c>
      <c r="B297" s="138" t="s">
        <v>1826</v>
      </c>
      <c r="C297" s="133" t="s">
        <v>1845</v>
      </c>
      <c r="D297" s="179">
        <f>VLOOKUP('741.1'!A89,'741.1'!A89:N419,14,FALSE)</f>
        <v>432989.18426195515</v>
      </c>
    </row>
    <row r="298" spans="1:4" ht="54" thickTop="1" thickBot="1">
      <c r="A298" s="137" t="s">
        <v>1158</v>
      </c>
      <c r="B298" s="138" t="s">
        <v>1827</v>
      </c>
      <c r="C298" s="133" t="s">
        <v>144</v>
      </c>
      <c r="D298" s="179">
        <f>VLOOKUP('800.1'!A89,'800.1'!A89:N420,14,FALSE)</f>
        <v>8049.7020427915995</v>
      </c>
    </row>
    <row r="299" spans="1:4" ht="54" thickTop="1" thickBot="1">
      <c r="A299" s="137" t="s">
        <v>1159</v>
      </c>
      <c r="B299" s="138" t="s">
        <v>1828</v>
      </c>
      <c r="C299" s="133" t="s">
        <v>144</v>
      </c>
      <c r="D299" s="179">
        <f>VLOOKUP('800.2'!A89,'800.2'!A89:N421,14,FALSE)</f>
        <v>17029.04680220829</v>
      </c>
    </row>
    <row r="300" spans="1:4" ht="54" thickTop="1" thickBot="1">
      <c r="A300" s="137" t="s">
        <v>1160</v>
      </c>
      <c r="B300" s="138" t="s">
        <v>1829</v>
      </c>
      <c r="C300" s="133" t="s">
        <v>144</v>
      </c>
      <c r="D300" s="179">
        <f>VLOOKUP('800.3'!A89,'800.3'!A89:N422,14,FALSE)</f>
        <v>38150.65347852678</v>
      </c>
    </row>
    <row r="301" spans="1:4" ht="54" thickTop="1" thickBot="1">
      <c r="A301" s="137" t="s">
        <v>1161</v>
      </c>
      <c r="B301" s="138" t="s">
        <v>1830</v>
      </c>
      <c r="C301" s="133" t="s">
        <v>144</v>
      </c>
      <c r="D301" s="179">
        <f>VLOOKUP('800.4'!A89,'800.4'!A89:N423,14,FALSE)</f>
        <v>46900.877515854227</v>
      </c>
    </row>
    <row r="302" spans="1:4" ht="54" thickTop="1" thickBot="1">
      <c r="A302" s="137" t="s">
        <v>1718</v>
      </c>
      <c r="B302" s="138" t="s">
        <v>1831</v>
      </c>
      <c r="C302" s="133" t="s">
        <v>1845</v>
      </c>
      <c r="D302" s="179">
        <f>VLOOKUP('802.1'!A89,'802.1'!A89:N424,14,FALSE)</f>
        <v>432658.74034708709</v>
      </c>
    </row>
    <row r="303" spans="1:4" ht="54" thickTop="1" thickBot="1">
      <c r="A303" s="137" t="s">
        <v>1719</v>
      </c>
      <c r="B303" s="138" t="s">
        <v>1881</v>
      </c>
      <c r="C303" s="133" t="s">
        <v>1845</v>
      </c>
      <c r="D303" s="179">
        <f>VLOOKUP('802.2'!A89,'802.2'!A89:N425,14,FALSE)</f>
        <v>100798.55629422898</v>
      </c>
    </row>
    <row r="304" spans="1:4" ht="54" thickTop="1" thickBot="1">
      <c r="A304" s="137" t="s">
        <v>1720</v>
      </c>
      <c r="B304" s="138" t="s">
        <v>1832</v>
      </c>
      <c r="C304" s="133" t="s">
        <v>1845</v>
      </c>
      <c r="D304" s="179">
        <f>VLOOKUP('802.3'!A89,'802.3'!A89:N426,14,FALSE)</f>
        <v>72266.092068881102</v>
      </c>
    </row>
    <row r="305" spans="1:4" ht="54" thickTop="1" thickBot="1">
      <c r="A305" s="137" t="s">
        <v>1721</v>
      </c>
      <c r="B305" s="138" t="s">
        <v>1833</v>
      </c>
      <c r="C305" s="133" t="s">
        <v>1845</v>
      </c>
      <c r="D305" s="179">
        <f>VLOOKUP('802.4'!A89,'802.4'!A89:N427,14,FALSE)</f>
        <v>65044.393855265676</v>
      </c>
    </row>
    <row r="306" spans="1:4" ht="54" thickTop="1" thickBot="1">
      <c r="A306" s="137" t="s">
        <v>1722</v>
      </c>
      <c r="B306" s="138" t="s">
        <v>1834</v>
      </c>
      <c r="C306" s="133" t="s">
        <v>1845</v>
      </c>
      <c r="D306" s="179">
        <f>VLOOKUP('802.5'!A89,'802.5'!A89:N428,14,FALSE)</f>
        <v>256724.8400428248</v>
      </c>
    </row>
    <row r="307" spans="1:4" ht="54" thickTop="1" thickBot="1">
      <c r="A307" s="137" t="s">
        <v>1723</v>
      </c>
      <c r="B307" s="138" t="s">
        <v>1835</v>
      </c>
      <c r="C307" s="133" t="s">
        <v>1845</v>
      </c>
      <c r="D307" s="179">
        <f>VLOOKUP('802.6'!A89,'802.6'!A89:N429,14,FALSE)</f>
        <v>252437.40138097515</v>
      </c>
    </row>
    <row r="308" spans="1:4" ht="54" thickTop="1" thickBot="1">
      <c r="A308" s="137" t="s">
        <v>1724</v>
      </c>
      <c r="B308" s="138" t="s">
        <v>1836</v>
      </c>
      <c r="C308" s="133" t="s">
        <v>1845</v>
      </c>
      <c r="D308" s="179">
        <f>VLOOKUP('802.7'!A89,'802.7'!A89:N430,14,FALSE)</f>
        <v>173417.47409142216</v>
      </c>
    </row>
    <row r="309" spans="1:4" ht="54" thickTop="1" thickBot="1">
      <c r="A309" s="137" t="s">
        <v>1725</v>
      </c>
      <c r="B309" s="138" t="s">
        <v>1837</v>
      </c>
      <c r="C309" s="133" t="s">
        <v>1845</v>
      </c>
      <c r="D309" s="179">
        <f>VLOOKUP('802.8'!A89,'802.8'!A89:N431,14,FALSE)</f>
        <v>152463.85271808947</v>
      </c>
    </row>
    <row r="310" spans="1:4" ht="54" thickTop="1" thickBot="1">
      <c r="A310" s="137" t="s">
        <v>1162</v>
      </c>
      <c r="B310" s="138" t="s">
        <v>1838</v>
      </c>
      <c r="C310" s="133" t="s">
        <v>233</v>
      </c>
      <c r="D310" s="179">
        <f>VLOOKUP('810.1'!A89,'810.1'!A89:N432,14,FALSE)</f>
        <v>38796.084058106426</v>
      </c>
    </row>
    <row r="311" spans="1:4" ht="54" thickTop="1" thickBot="1">
      <c r="A311" s="137" t="s">
        <v>1163</v>
      </c>
      <c r="B311" s="138" t="s">
        <v>1839</v>
      </c>
      <c r="C311" s="133" t="s">
        <v>233</v>
      </c>
      <c r="D311" s="179">
        <f>VLOOKUP('810.2'!A89,'810.2'!A89:N433,14,FALSE)</f>
        <v>9823.465153588153</v>
      </c>
    </row>
    <row r="312" spans="1:4" ht="54" thickTop="1" thickBot="1">
      <c r="A312" s="137" t="s">
        <v>1164</v>
      </c>
      <c r="B312" s="138" t="s">
        <v>1840</v>
      </c>
      <c r="C312" s="133" t="s">
        <v>233</v>
      </c>
      <c r="D312" s="179">
        <f>VLOOKUP('810.3'!A89,'810.3'!A89:N435,14,FALSE)</f>
        <v>6251.2266800969892</v>
      </c>
    </row>
    <row r="313" spans="1:4" ht="57.75" thickTop="1" thickBot="1">
      <c r="A313" s="137" t="s">
        <v>1726</v>
      </c>
      <c r="B313" s="138" t="s">
        <v>2050</v>
      </c>
      <c r="C313" s="133" t="s">
        <v>233</v>
      </c>
      <c r="D313" s="179">
        <f>VLOOKUP('811.1'!A89,'811.1'!A89:N436,14,FALSE)</f>
        <v>31776.415992247687</v>
      </c>
    </row>
    <row r="314" spans="1:4" ht="57.75" thickTop="1" thickBot="1">
      <c r="A314" s="137" t="s">
        <v>1727</v>
      </c>
      <c r="B314" s="138" t="s">
        <v>2051</v>
      </c>
      <c r="C314" s="133" t="s">
        <v>233</v>
      </c>
      <c r="D314" s="179">
        <f>VLOOKUP('811.2'!A89,'811.2'!A89:N437,14,FALSE)</f>
        <v>41317.253246461682</v>
      </c>
    </row>
    <row r="315" spans="1:4" ht="54" thickTop="1" thickBot="1">
      <c r="A315" s="137" t="s">
        <v>1165</v>
      </c>
      <c r="B315" s="138" t="s">
        <v>2053</v>
      </c>
      <c r="C315" s="133" t="s">
        <v>233</v>
      </c>
      <c r="D315" s="179">
        <f>VLOOKUP('812.1'!A89,'812.1'!A89:N438,14,FALSE)</f>
        <v>74652.545752978564</v>
      </c>
    </row>
    <row r="316" spans="1:4" ht="54" thickTop="1" thickBot="1">
      <c r="A316" s="137" t="s">
        <v>1728</v>
      </c>
      <c r="B316" s="138" t="s">
        <v>1841</v>
      </c>
      <c r="C316" s="133" t="s">
        <v>1995</v>
      </c>
      <c r="D316" s="179">
        <f>VLOOKUP('820.1'!A89,'820.1'!A89:N439,14,FALSE)</f>
        <v>61128.918285285203</v>
      </c>
    </row>
    <row r="317" spans="1:4" ht="54" thickTop="1" thickBot="1">
      <c r="A317" s="137" t="s">
        <v>1729</v>
      </c>
      <c r="B317" s="138" t="s">
        <v>1842</v>
      </c>
      <c r="C317" s="133" t="s">
        <v>984</v>
      </c>
      <c r="D317" s="179">
        <f>VLOOKUP('820.1.2'!A88,'820.1.2'!A88:N440,14,FALSE)</f>
        <v>4419928.3651781995</v>
      </c>
    </row>
    <row r="318" spans="1:4" ht="57.75" thickTop="1" thickBot="1">
      <c r="A318" s="137" t="s">
        <v>1166</v>
      </c>
      <c r="B318" s="138" t="s">
        <v>1843</v>
      </c>
      <c r="C318" s="133" t="s">
        <v>1998</v>
      </c>
      <c r="D318" s="179">
        <f>VLOOKUP('900.1'!A88,'900.1'!A88:N441,14,FALSE)</f>
        <v>1043.6705423559101</v>
      </c>
    </row>
    <row r="319" spans="1:4" ht="57.75" thickTop="1" thickBot="1">
      <c r="A319" s="137" t="s">
        <v>1167</v>
      </c>
      <c r="B319" s="138" t="s">
        <v>2195</v>
      </c>
      <c r="C319" s="133" t="s">
        <v>1999</v>
      </c>
      <c r="D319" s="179">
        <f>VLOOKUP('900.2'!A88,'900.2'!A88:N442,14,FALSE)</f>
        <v>1280.8683928913442</v>
      </c>
    </row>
    <row r="320" spans="1:4" ht="54" thickTop="1" thickBot="1">
      <c r="A320" s="137" t="s">
        <v>1168</v>
      </c>
      <c r="B320" s="138" t="s">
        <v>1844</v>
      </c>
      <c r="C320" s="133" t="s">
        <v>1999</v>
      </c>
      <c r="D320" s="179">
        <f>VLOOKUP('900.3'!A88,'900.3'!A88:N443,14,FALSE)</f>
        <v>1280.8683928913442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C6" sqref="C6"/>
    </sheetView>
  </sheetViews>
  <sheetFormatPr baseColWidth="10" defaultColWidth="9.140625" defaultRowHeight="15"/>
  <cols>
    <col min="1" max="1" width="11.5703125" customWidth="1"/>
    <col min="2" max="2" width="9.140625" style="2"/>
    <col min="3" max="3" width="84.5703125" style="1" customWidth="1"/>
    <col min="4" max="4" width="17.5703125" style="183"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51" t="s">
        <v>2237</v>
      </c>
      <c r="B6" s="652" t="s">
        <v>1882</v>
      </c>
      <c r="C6" s="653" t="s">
        <v>2343</v>
      </c>
      <c r="D6" s="654">
        <v>33832.699999999997</v>
      </c>
    </row>
    <row r="7" spans="1:4" ht="16.5" thickTop="1" thickBot="1">
      <c r="A7" s="655"/>
      <c r="B7" s="656"/>
      <c r="C7" s="657"/>
      <c r="D7" s="658" t="s">
        <v>1848</v>
      </c>
    </row>
    <row r="8" spans="1:4" ht="16.5" thickTop="1" thickBot="1">
      <c r="A8" s="659" t="s">
        <v>98</v>
      </c>
      <c r="B8" s="660" t="s">
        <v>1882</v>
      </c>
      <c r="C8" s="661" t="s">
        <v>99</v>
      </c>
      <c r="D8" s="662">
        <v>58677.433987924393</v>
      </c>
    </row>
    <row r="9" spans="1:4" ht="16.5" thickTop="1" thickBot="1">
      <c r="A9" s="659" t="s">
        <v>102</v>
      </c>
      <c r="B9" s="660" t="s">
        <v>1882</v>
      </c>
      <c r="C9" s="661" t="s">
        <v>103</v>
      </c>
      <c r="D9" s="662">
        <f>$D$6*1.85</f>
        <v>62590.494999999995</v>
      </c>
    </row>
    <row r="10" spans="1:4" ht="16.5" thickTop="1" thickBot="1">
      <c r="A10" s="659" t="s">
        <v>0</v>
      </c>
      <c r="B10" s="660" t="s">
        <v>1882</v>
      </c>
      <c r="C10" s="661" t="s">
        <v>1</v>
      </c>
      <c r="D10" s="662">
        <v>69346.058349365194</v>
      </c>
    </row>
    <row r="11" spans="1:4" ht="16.5" thickTop="1" thickBot="1">
      <c r="A11" s="659" t="s">
        <v>1674</v>
      </c>
      <c r="B11" s="660" t="s">
        <v>1882</v>
      </c>
      <c r="C11" s="661" t="s">
        <v>1673</v>
      </c>
      <c r="D11" s="662">
        <v>320058.73084322392</v>
      </c>
    </row>
    <row r="12" spans="1:4" ht="16.5" thickTop="1" thickBot="1">
      <c r="A12" s="659" t="s">
        <v>100</v>
      </c>
      <c r="B12" s="660" t="s">
        <v>1882</v>
      </c>
      <c r="C12" s="661" t="s">
        <v>101</v>
      </c>
      <c r="D12" s="662">
        <v>80014.682710805981</v>
      </c>
    </row>
    <row r="13" spans="1:4" ht="16.5" thickTop="1" thickBot="1">
      <c r="A13" s="659" t="s">
        <v>62</v>
      </c>
      <c r="B13" s="660" t="s">
        <v>1882</v>
      </c>
      <c r="C13" s="661" t="s">
        <v>63</v>
      </c>
      <c r="D13" s="662">
        <v>586774.33987924387</v>
      </c>
    </row>
    <row r="14" spans="1:4" ht="16.5" thickTop="1" thickBot="1">
      <c r="A14" s="659" t="s">
        <v>108</v>
      </c>
      <c r="B14" s="660" t="s">
        <v>1882</v>
      </c>
      <c r="C14" s="661" t="s">
        <v>109</v>
      </c>
      <c r="D14" s="662">
        <v>320058.73084322392</v>
      </c>
    </row>
    <row r="15" spans="1:4" ht="16.5" thickTop="1" thickBot="1">
      <c r="A15" s="659" t="s">
        <v>41</v>
      </c>
      <c r="B15" s="660" t="s">
        <v>1882</v>
      </c>
      <c r="C15" s="661" t="s">
        <v>42</v>
      </c>
      <c r="D15" s="662">
        <v>213372.48722881597</v>
      </c>
    </row>
    <row r="16" spans="1:4" ht="16.5" thickTop="1" thickBot="1">
      <c r="A16" s="659" t="s">
        <v>43</v>
      </c>
      <c r="B16" s="660" t="s">
        <v>1882</v>
      </c>
      <c r="C16" s="661" t="s">
        <v>44</v>
      </c>
      <c r="D16" s="662">
        <v>320058.73084322392</v>
      </c>
    </row>
    <row r="17" spans="1:4" ht="16.5" thickTop="1" thickBot="1">
      <c r="A17" s="659" t="s">
        <v>106</v>
      </c>
      <c r="B17" s="660" t="s">
        <v>1882</v>
      </c>
      <c r="C17" s="661" t="s">
        <v>107</v>
      </c>
      <c r="D17" s="662">
        <v>106686.24361440798</v>
      </c>
    </row>
    <row r="18" spans="1:4" ht="16.5" thickTop="1" thickBot="1">
      <c r="A18" s="659" t="s">
        <v>1675</v>
      </c>
      <c r="B18" s="660" t="s">
        <v>1882</v>
      </c>
      <c r="C18" s="661" t="s">
        <v>2000</v>
      </c>
      <c r="D18" s="662">
        <v>96017.619252967183</v>
      </c>
    </row>
    <row r="19" spans="1:4" ht="16.5" thickTop="1" thickBot="1">
      <c r="A19" s="659" t="s">
        <v>96</v>
      </c>
      <c r="B19" s="660" t="s">
        <v>92</v>
      </c>
      <c r="C19" s="661" t="s">
        <v>97</v>
      </c>
      <c r="D19" s="662">
        <v>2133724.8722881596</v>
      </c>
    </row>
    <row r="20" spans="1:4" ht="16.5" thickTop="1" thickBot="1">
      <c r="A20" s="659" t="s">
        <v>76</v>
      </c>
      <c r="B20" s="660" t="s">
        <v>1882</v>
      </c>
      <c r="C20" s="661" t="s">
        <v>77</v>
      </c>
      <c r="D20" s="662">
        <v>485912.31941843667</v>
      </c>
    </row>
    <row r="21" spans="1:4" ht="16.5" thickTop="1" thickBot="1">
      <c r="A21" s="659" t="s">
        <v>74</v>
      </c>
      <c r="B21" s="660" t="s">
        <v>1882</v>
      </c>
      <c r="C21" s="661" t="s">
        <v>75</v>
      </c>
      <c r="D21" s="662">
        <v>477235.31371453602</v>
      </c>
    </row>
    <row r="22" spans="1:4" ht="16.5" thickTop="1" thickBot="1">
      <c r="A22" s="659" t="s">
        <v>84</v>
      </c>
      <c r="B22" s="660" t="s">
        <v>1882</v>
      </c>
      <c r="C22" s="661" t="s">
        <v>85</v>
      </c>
      <c r="D22" s="662">
        <v>544482.10791976599</v>
      </c>
    </row>
    <row r="23" spans="1:4" ht="16.5" thickTop="1" thickBot="1">
      <c r="A23" s="659" t="s">
        <v>78</v>
      </c>
      <c r="B23" s="660" t="s">
        <v>1882</v>
      </c>
      <c r="C23" s="661" t="s">
        <v>79</v>
      </c>
      <c r="D23" s="662">
        <v>605221.14784707059</v>
      </c>
    </row>
    <row r="24" spans="1:4" ht="16.5" thickTop="1" thickBot="1">
      <c r="A24" s="659" t="s">
        <v>64</v>
      </c>
      <c r="B24" s="660" t="s">
        <v>1882</v>
      </c>
      <c r="C24" s="661" t="s">
        <v>65</v>
      </c>
      <c r="D24" s="662">
        <v>468558.30801063532</v>
      </c>
    </row>
    <row r="25" spans="1:4" ht="16.5" thickTop="1" thickBot="1">
      <c r="A25" s="659" t="s">
        <v>80</v>
      </c>
      <c r="B25" s="660" t="s">
        <v>1882</v>
      </c>
      <c r="C25" s="661" t="s">
        <v>81</v>
      </c>
      <c r="D25" s="662">
        <v>557497.61647561705</v>
      </c>
    </row>
    <row r="26" spans="1:4" ht="16.5" thickTop="1" thickBot="1">
      <c r="A26" s="659" t="s">
        <v>82</v>
      </c>
      <c r="B26" s="660" t="s">
        <v>1882</v>
      </c>
      <c r="C26" s="661" t="s">
        <v>83</v>
      </c>
      <c r="D26" s="662">
        <v>577020.87930939358</v>
      </c>
    </row>
    <row r="27" spans="1:4" ht="16.5" thickTop="1" thickBot="1">
      <c r="A27" s="659" t="s">
        <v>104</v>
      </c>
      <c r="B27" s="660" t="s">
        <v>1882</v>
      </c>
      <c r="C27" s="661" t="s">
        <v>105</v>
      </c>
      <c r="D27" s="662">
        <v>145339.84554033595</v>
      </c>
    </row>
    <row r="28" spans="1:4" ht="16.5" thickTop="1" thickBot="1">
      <c r="A28" s="659" t="s">
        <v>4</v>
      </c>
      <c r="B28" s="660" t="s">
        <v>1882</v>
      </c>
      <c r="C28" s="661" t="s">
        <v>5</v>
      </c>
      <c r="D28" s="662">
        <v>162693.85694813728</v>
      </c>
    </row>
    <row r="29" spans="1:4" ht="16.5" customHeight="1" thickTop="1" thickBot="1">
      <c r="A29" s="659" t="s">
        <v>45</v>
      </c>
      <c r="B29" s="660" t="s">
        <v>1882</v>
      </c>
      <c r="C29" s="661" t="s">
        <v>2226</v>
      </c>
      <c r="D29" s="662">
        <f>$D$43+$D$64</f>
        <v>169276.73861440798</v>
      </c>
    </row>
    <row r="30" spans="1:4" ht="16.5" thickTop="1" thickBot="1">
      <c r="A30" s="659" t="s">
        <v>66</v>
      </c>
      <c r="B30" s="660" t="s">
        <v>1882</v>
      </c>
      <c r="C30" s="661" t="s">
        <v>67</v>
      </c>
      <c r="D30" s="662">
        <v>160029.36542161196</v>
      </c>
    </row>
    <row r="31" spans="1:4" ht="16.5" thickTop="1" thickBot="1">
      <c r="A31" s="659" t="s">
        <v>23</v>
      </c>
      <c r="B31" s="660" t="s">
        <v>1882</v>
      </c>
      <c r="C31" s="661" t="s">
        <v>24</v>
      </c>
      <c r="D31" s="662">
        <f>$D$64*10</f>
        <v>625904.94999999995</v>
      </c>
    </row>
    <row r="32" spans="1:4" ht="16.5" thickTop="1" thickBot="1">
      <c r="A32" s="659" t="s">
        <v>7</v>
      </c>
      <c r="B32" s="660" t="s">
        <v>1882</v>
      </c>
      <c r="C32" s="661" t="s">
        <v>8</v>
      </c>
      <c r="D32" s="662">
        <f>$D$64*2</f>
        <v>125180.98999999999</v>
      </c>
    </row>
    <row r="33" spans="1:4" ht="16.5" thickTop="1" thickBot="1">
      <c r="A33" s="659" t="s">
        <v>9</v>
      </c>
      <c r="B33" s="660" t="s">
        <v>1882</v>
      </c>
      <c r="C33" s="661" t="s">
        <v>10</v>
      </c>
      <c r="D33" s="662">
        <f>$D$64*3</f>
        <v>187771.48499999999</v>
      </c>
    </row>
    <row r="34" spans="1:4" ht="16.5" thickTop="1" thickBot="1">
      <c r="A34" s="659" t="s">
        <v>11</v>
      </c>
      <c r="B34" s="660" t="s">
        <v>1882</v>
      </c>
      <c r="C34" s="661" t="s">
        <v>12</v>
      </c>
      <c r="D34" s="662">
        <f>$D$64*4</f>
        <v>250361.97999999998</v>
      </c>
    </row>
    <row r="35" spans="1:4" ht="16.5" thickTop="1" thickBot="1">
      <c r="A35" s="659" t="s">
        <v>13</v>
      </c>
      <c r="B35" s="660" t="s">
        <v>1882</v>
      </c>
      <c r="C35" s="661" t="s">
        <v>14</v>
      </c>
      <c r="D35" s="662">
        <f>$D$64*5</f>
        <v>312952.47499999998</v>
      </c>
    </row>
    <row r="36" spans="1:4" ht="16.5" thickTop="1" thickBot="1">
      <c r="A36" s="659" t="s">
        <v>15</v>
      </c>
      <c r="B36" s="660" t="s">
        <v>1882</v>
      </c>
      <c r="C36" s="661" t="s">
        <v>16</v>
      </c>
      <c r="D36" s="662">
        <f>$D$64*6</f>
        <v>375542.97</v>
      </c>
    </row>
    <row r="37" spans="1:4" ht="16.5" thickTop="1" thickBot="1">
      <c r="A37" s="659" t="s">
        <v>17</v>
      </c>
      <c r="B37" s="660" t="s">
        <v>1882</v>
      </c>
      <c r="C37" s="661" t="s">
        <v>18</v>
      </c>
      <c r="D37" s="662">
        <f>$D$64*7</f>
        <v>438133.46499999997</v>
      </c>
    </row>
    <row r="38" spans="1:4" ht="16.5" thickTop="1" thickBot="1">
      <c r="A38" s="659" t="s">
        <v>19</v>
      </c>
      <c r="B38" s="660" t="s">
        <v>1882</v>
      </c>
      <c r="C38" s="661" t="s">
        <v>20</v>
      </c>
      <c r="D38" s="662">
        <f>$D$64*8</f>
        <v>500723.95999999996</v>
      </c>
    </row>
    <row r="39" spans="1:4" ht="16.5" thickTop="1" thickBot="1">
      <c r="A39" s="659" t="s">
        <v>21</v>
      </c>
      <c r="B39" s="660" t="s">
        <v>1882</v>
      </c>
      <c r="C39" s="661" t="s">
        <v>22</v>
      </c>
      <c r="D39" s="662">
        <f>$D$64*9</f>
        <v>563314.45499999996</v>
      </c>
    </row>
    <row r="40" spans="1:4" ht="16.5" thickTop="1" thickBot="1">
      <c r="A40" s="659" t="s">
        <v>72</v>
      </c>
      <c r="B40" s="660" t="s">
        <v>1882</v>
      </c>
      <c r="C40" s="661" t="s">
        <v>73</v>
      </c>
      <c r="D40" s="662">
        <v>58677.433987924393</v>
      </c>
    </row>
    <row r="41" spans="1:4" ht="16.5" thickTop="1" thickBot="1">
      <c r="A41" s="659" t="s">
        <v>27</v>
      </c>
      <c r="B41" s="660" t="s">
        <v>1882</v>
      </c>
      <c r="C41" s="661" t="s">
        <v>28</v>
      </c>
      <c r="D41" s="662">
        <v>117354.86797584879</v>
      </c>
    </row>
    <row r="42" spans="1:4" ht="16.5" thickTop="1" thickBot="1">
      <c r="A42" s="659" t="s">
        <v>25</v>
      </c>
      <c r="B42" s="660" t="s">
        <v>1882</v>
      </c>
      <c r="C42" s="661" t="s">
        <v>26</v>
      </c>
      <c r="D42" s="662">
        <v>117354.86797584879</v>
      </c>
    </row>
    <row r="43" spans="1:4" ht="16.5" thickTop="1" thickBot="1">
      <c r="A43" s="659" t="s">
        <v>30</v>
      </c>
      <c r="B43" s="660" t="s">
        <v>1882</v>
      </c>
      <c r="C43" s="661" t="s">
        <v>31</v>
      </c>
      <c r="D43" s="662">
        <v>106686.24361440798</v>
      </c>
    </row>
    <row r="44" spans="1:4" ht="17.25" customHeight="1" thickTop="1" thickBot="1">
      <c r="A44" s="659" t="s">
        <v>40</v>
      </c>
      <c r="B44" s="660" t="s">
        <v>1882</v>
      </c>
      <c r="C44" s="661" t="s">
        <v>2225</v>
      </c>
      <c r="D44" s="662">
        <v>266715.60903601995</v>
      </c>
    </row>
    <row r="45" spans="1:4" ht="16.5" thickTop="1" thickBot="1">
      <c r="A45" s="659" t="s">
        <v>32</v>
      </c>
      <c r="B45" s="660" t="s">
        <v>1882</v>
      </c>
      <c r="C45" s="661" t="s">
        <v>33</v>
      </c>
      <c r="D45" s="662">
        <f>D43*2</f>
        <v>213372.48722881597</v>
      </c>
    </row>
    <row r="46" spans="1:4" ht="16.5" thickTop="1" thickBot="1">
      <c r="A46" s="659" t="s">
        <v>34</v>
      </c>
      <c r="B46" s="660" t="s">
        <v>1882</v>
      </c>
      <c r="C46" s="661" t="s">
        <v>35</v>
      </c>
      <c r="D46" s="662">
        <f>D43*3</f>
        <v>320058.73084322398</v>
      </c>
    </row>
    <row r="47" spans="1:4" ht="16.5" thickTop="1" thickBot="1">
      <c r="A47" s="659" t="s">
        <v>70</v>
      </c>
      <c r="B47" s="660" t="s">
        <v>1882</v>
      </c>
      <c r="C47" s="661" t="s">
        <v>71</v>
      </c>
      <c r="D47" s="662">
        <f>D43+(3*D8)</f>
        <v>282718.54557818116</v>
      </c>
    </row>
    <row r="48" spans="1:4" ht="16.5" thickTop="1" thickBot="1">
      <c r="A48" s="659" t="s">
        <v>36</v>
      </c>
      <c r="B48" s="660" t="s">
        <v>1882</v>
      </c>
      <c r="C48" s="661" t="s">
        <v>37</v>
      </c>
      <c r="D48" s="662">
        <v>117354.86797584879</v>
      </c>
    </row>
    <row r="49" spans="1:4" ht="16.5" thickTop="1" thickBot="1">
      <c r="A49" s="659" t="s">
        <v>38</v>
      </c>
      <c r="B49" s="660" t="s">
        <v>1882</v>
      </c>
      <c r="C49" s="661" t="s">
        <v>39</v>
      </c>
      <c r="D49" s="662">
        <v>128023.49233728957</v>
      </c>
    </row>
    <row r="50" spans="1:4" ht="16.5" thickTop="1" thickBot="1">
      <c r="A50" s="659" t="s">
        <v>89</v>
      </c>
      <c r="B50" s="660" t="s">
        <v>1882</v>
      </c>
      <c r="C50" s="661" t="s">
        <v>90</v>
      </c>
      <c r="D50" s="662">
        <v>133357.80451800997</v>
      </c>
    </row>
    <row r="51" spans="1:4" ht="16.5" thickTop="1" thickBot="1">
      <c r="A51" s="659" t="s">
        <v>46</v>
      </c>
      <c r="B51" s="660" t="s">
        <v>1882</v>
      </c>
      <c r="C51" s="661" t="s">
        <v>47</v>
      </c>
      <c r="D51" s="662">
        <f>$D$6*1.85</f>
        <v>62590.494999999995</v>
      </c>
    </row>
    <row r="52" spans="1:4" ht="16.5" thickTop="1" thickBot="1">
      <c r="A52" s="659" t="s">
        <v>48</v>
      </c>
      <c r="B52" s="660" t="s">
        <v>1882</v>
      </c>
      <c r="C52" s="661" t="s">
        <v>49</v>
      </c>
      <c r="D52" s="662">
        <f>D51*2</f>
        <v>125180.98999999999</v>
      </c>
    </row>
    <row r="53" spans="1:4" ht="16.5" thickTop="1" thickBot="1">
      <c r="A53" s="659" t="s">
        <v>50</v>
      </c>
      <c r="B53" s="660" t="s">
        <v>1882</v>
      </c>
      <c r="C53" s="661" t="s">
        <v>51</v>
      </c>
      <c r="D53" s="662">
        <v>106686.24361440798</v>
      </c>
    </row>
    <row r="54" spans="1:4" ht="16.5" thickTop="1" thickBot="1">
      <c r="A54" s="659" t="s">
        <v>68</v>
      </c>
      <c r="B54" s="660" t="s">
        <v>1882</v>
      </c>
      <c r="C54" s="661" t="s">
        <v>69</v>
      </c>
      <c r="D54" s="662">
        <v>213372.48722881597</v>
      </c>
    </row>
    <row r="55" spans="1:4" ht="46.5" thickTop="1" thickBot="1">
      <c r="A55" s="659" t="s">
        <v>29</v>
      </c>
      <c r="B55" s="660" t="s">
        <v>1882</v>
      </c>
      <c r="C55" s="661" t="s">
        <v>1883</v>
      </c>
      <c r="D55" s="663">
        <v>800146.82710805978</v>
      </c>
    </row>
    <row r="56" spans="1:4" ht="16.5" thickTop="1" thickBot="1">
      <c r="A56" s="659" t="s">
        <v>52</v>
      </c>
      <c r="B56" s="660" t="s">
        <v>1882</v>
      </c>
      <c r="C56" s="661" t="s">
        <v>53</v>
      </c>
      <c r="D56" s="662">
        <v>80014.682710805981</v>
      </c>
    </row>
    <row r="57" spans="1:4" ht="16.5" thickTop="1" thickBot="1">
      <c r="A57" s="659" t="s">
        <v>54</v>
      </c>
      <c r="B57" s="660" t="s">
        <v>1882</v>
      </c>
      <c r="C57" s="661" t="s">
        <v>55</v>
      </c>
      <c r="D57" s="662">
        <v>160029.36542161196</v>
      </c>
    </row>
    <row r="58" spans="1:4" ht="16.5" thickTop="1" thickBot="1">
      <c r="A58" s="659" t="s">
        <v>56</v>
      </c>
      <c r="B58" s="660" t="s">
        <v>1882</v>
      </c>
      <c r="C58" s="661" t="s">
        <v>57</v>
      </c>
      <c r="D58" s="662">
        <v>106686.24361440798</v>
      </c>
    </row>
    <row r="59" spans="1:4" ht="16.5" thickTop="1" thickBot="1">
      <c r="A59" s="659" t="s">
        <v>2</v>
      </c>
      <c r="B59" s="660" t="s">
        <v>1882</v>
      </c>
      <c r="C59" s="661" t="s">
        <v>3</v>
      </c>
      <c r="D59" s="662">
        <v>213372.48722881597</v>
      </c>
    </row>
    <row r="60" spans="1:4" ht="16.5" thickTop="1" thickBot="1">
      <c r="A60" s="659" t="s">
        <v>58</v>
      </c>
      <c r="B60" s="660" t="s">
        <v>1882</v>
      </c>
      <c r="C60" s="661" t="s">
        <v>59</v>
      </c>
      <c r="D60" s="662">
        <v>133357.80451800997</v>
      </c>
    </row>
    <row r="61" spans="1:4" ht="16.5" thickTop="1" thickBot="1">
      <c r="A61" s="659" t="s">
        <v>86</v>
      </c>
      <c r="B61" s="660" t="s">
        <v>1882</v>
      </c>
      <c r="C61" s="661" t="s">
        <v>87</v>
      </c>
      <c r="D61" s="662">
        <v>160029.36542161196</v>
      </c>
    </row>
    <row r="62" spans="1:4" ht="16.5" thickTop="1" thickBot="1">
      <c r="A62" s="659" t="s">
        <v>88</v>
      </c>
      <c r="B62" s="660" t="s">
        <v>1882</v>
      </c>
      <c r="C62" s="661" t="s">
        <v>87</v>
      </c>
      <c r="D62" s="662">
        <v>160029.36542161196</v>
      </c>
    </row>
    <row r="63" spans="1:4" ht="16.5" thickTop="1" thickBot="1">
      <c r="A63" s="659" t="s">
        <v>60</v>
      </c>
      <c r="B63" s="660" t="s">
        <v>1882</v>
      </c>
      <c r="C63" s="661" t="s">
        <v>61</v>
      </c>
      <c r="D63" s="662">
        <v>160029.36542161196</v>
      </c>
    </row>
    <row r="64" spans="1:4" ht="17.25" customHeight="1" thickTop="1" thickBot="1">
      <c r="A64" s="659" t="s">
        <v>6</v>
      </c>
      <c r="B64" s="660" t="s">
        <v>1882</v>
      </c>
      <c r="C64" s="661" t="s">
        <v>2224</v>
      </c>
      <c r="D64" s="662">
        <f>$D$6*1.85</f>
        <v>62590.494999999995</v>
      </c>
    </row>
    <row r="65" spans="1:4" ht="16.5" thickTop="1" thickBot="1">
      <c r="A65" s="659" t="s">
        <v>91</v>
      </c>
      <c r="B65" s="660" t="s">
        <v>92</v>
      </c>
      <c r="C65" s="661" t="s">
        <v>93</v>
      </c>
      <c r="D65" s="662">
        <v>533431.21807203989</v>
      </c>
    </row>
    <row r="66" spans="1:4" ht="16.5" thickTop="1" thickBot="1">
      <c r="A66" s="659" t="s">
        <v>94</v>
      </c>
      <c r="B66" s="660" t="s">
        <v>92</v>
      </c>
      <c r="C66" s="661" t="s">
        <v>95</v>
      </c>
      <c r="D66" s="662">
        <v>266715.60903601995</v>
      </c>
    </row>
    <row r="67" spans="1:4" ht="16.5" thickTop="1" thickBot="1">
      <c r="A67" s="659" t="s">
        <v>2228</v>
      </c>
      <c r="B67" s="660" t="s">
        <v>1882</v>
      </c>
      <c r="C67" s="661" t="s">
        <v>2227</v>
      </c>
      <c r="D67" s="662">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1" t="s">
        <v>1850</v>
      </c>
      <c r="B1" s="682"/>
      <c r="C1" s="682"/>
      <c r="D1" s="683"/>
    </row>
    <row r="2" spans="1:4" ht="89.25" customHeight="1" thickBot="1">
      <c r="A2" s="684"/>
      <c r="B2" s="685"/>
      <c r="C2" s="685"/>
      <c r="D2" s="686"/>
    </row>
    <row r="3" spans="1:4" ht="39.75" customHeight="1" thickTop="1" thickBot="1">
      <c r="A3" s="678" t="s">
        <v>110</v>
      </c>
      <c r="B3" s="679"/>
      <c r="C3" s="679"/>
      <c r="D3" s="680"/>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43422.716665461281</v>
      </c>
    </row>
    <row r="8" spans="1:4" ht="30" customHeight="1" thickTop="1" thickBot="1">
      <c r="A8" s="10" t="s">
        <v>112</v>
      </c>
      <c r="B8" s="8" t="s">
        <v>113</v>
      </c>
      <c r="C8" s="11" t="s">
        <v>114</v>
      </c>
      <c r="D8" s="648">
        <v>1898.2467781229516</v>
      </c>
    </row>
    <row r="9" spans="1:4" ht="30" customHeight="1" thickTop="1" thickBot="1">
      <c r="A9" s="10" t="s">
        <v>117</v>
      </c>
      <c r="B9" s="8" t="s">
        <v>113</v>
      </c>
      <c r="C9" s="11" t="s">
        <v>118</v>
      </c>
      <c r="D9" s="648">
        <v>51083.236577364332</v>
      </c>
    </row>
    <row r="10" spans="1:4" ht="30" customHeight="1" thickTop="1" thickBot="1">
      <c r="A10" s="10" t="s">
        <v>119</v>
      </c>
      <c r="B10" s="8" t="s">
        <v>113</v>
      </c>
      <c r="C10" s="11" t="s">
        <v>120</v>
      </c>
      <c r="D10" s="648">
        <v>51435.511124747012</v>
      </c>
    </row>
    <row r="11" spans="1:4" ht="30" customHeight="1" thickTop="1" thickBot="1">
      <c r="A11" s="10" t="s">
        <v>123</v>
      </c>
      <c r="B11" s="8" t="s">
        <v>113</v>
      </c>
      <c r="C11" s="11" t="s">
        <v>124</v>
      </c>
      <c r="D11" s="648">
        <v>15422.188452012451</v>
      </c>
    </row>
    <row r="12" spans="1:4" ht="30" customHeight="1" thickTop="1" thickBot="1">
      <c r="A12" s="10" t="s">
        <v>121</v>
      </c>
      <c r="B12" s="8" t="s">
        <v>113</v>
      </c>
      <c r="C12" s="11" t="s">
        <v>122</v>
      </c>
      <c r="D12" s="648">
        <v>43634.558423271512</v>
      </c>
    </row>
    <row r="13" spans="1:4" ht="30" customHeight="1" thickTop="1" thickBot="1">
      <c r="A13" s="10" t="s">
        <v>125</v>
      </c>
      <c r="B13" s="8" t="s">
        <v>113</v>
      </c>
      <c r="C13" s="11" t="s">
        <v>126</v>
      </c>
      <c r="D13" s="648">
        <v>35599.641149689545</v>
      </c>
    </row>
    <row r="14" spans="1:4" ht="30" customHeight="1" thickTop="1" thickBot="1">
      <c r="A14" s="10" t="s">
        <v>131</v>
      </c>
      <c r="B14" s="8" t="s">
        <v>113</v>
      </c>
      <c r="C14" s="11" t="s">
        <v>132</v>
      </c>
      <c r="D14" s="648">
        <v>215424.06394392761</v>
      </c>
    </row>
    <row r="15" spans="1:4" ht="30" customHeight="1" thickTop="1" thickBot="1">
      <c r="A15" s="10" t="s">
        <v>129</v>
      </c>
      <c r="B15" s="8" t="s">
        <v>113</v>
      </c>
      <c r="C15" s="11" t="s">
        <v>130</v>
      </c>
      <c r="D15" s="648">
        <v>174487.28440137475</v>
      </c>
    </row>
    <row r="16" spans="1:4" ht="30" customHeight="1" thickTop="1" thickBot="1">
      <c r="A16" s="10" t="s">
        <v>127</v>
      </c>
      <c r="B16" s="8" t="s">
        <v>113</v>
      </c>
      <c r="C16" s="11" t="s">
        <v>128</v>
      </c>
      <c r="D16" s="648">
        <v>134552.36494031362</v>
      </c>
    </row>
    <row r="17" spans="1:4" ht="30" customHeight="1" thickTop="1" thickBot="1">
      <c r="A17" s="10" t="s">
        <v>1711</v>
      </c>
      <c r="B17" s="8" t="s">
        <v>113</v>
      </c>
      <c r="C17" s="11" t="s">
        <v>1712</v>
      </c>
      <c r="D17" s="648">
        <v>58116.689240193002</v>
      </c>
    </row>
    <row r="18" spans="1:4" ht="30" customHeight="1" thickTop="1" thickBot="1">
      <c r="A18" s="10" t="s">
        <v>133</v>
      </c>
      <c r="B18" s="8" t="s">
        <v>113</v>
      </c>
      <c r="C18" s="11" t="s">
        <v>134</v>
      </c>
      <c r="D18" s="648">
        <v>67713.295525516252</v>
      </c>
    </row>
    <row r="19" spans="1:4" ht="30" customHeight="1" thickTop="1" thickBot="1">
      <c r="A19" s="10" t="s">
        <v>146</v>
      </c>
      <c r="B19" s="8" t="s">
        <v>113</v>
      </c>
      <c r="C19" s="11" t="s">
        <v>147</v>
      </c>
      <c r="D19" s="648">
        <v>260114.8120948576</v>
      </c>
    </row>
    <row r="20" spans="1:4" ht="30" customHeight="1" thickTop="1" thickBot="1">
      <c r="A20" s="10" t="s">
        <v>135</v>
      </c>
      <c r="B20" s="8" t="s">
        <v>113</v>
      </c>
      <c r="C20" s="11" t="s">
        <v>1884</v>
      </c>
      <c r="D20" s="648">
        <v>260114.8120948576</v>
      </c>
    </row>
    <row r="21" spans="1:4" ht="30" customHeight="1" thickTop="1" thickBot="1">
      <c r="A21" s="10" t="s">
        <v>136</v>
      </c>
      <c r="B21" s="8" t="s">
        <v>113</v>
      </c>
      <c r="C21" s="11" t="s">
        <v>137</v>
      </c>
      <c r="D21" s="648">
        <v>106265.83164747794</v>
      </c>
    </row>
    <row r="22" spans="1:4" ht="30" customHeight="1" thickTop="1" thickBot="1">
      <c r="A22" s="10" t="s">
        <v>138</v>
      </c>
      <c r="B22" s="8" t="s">
        <v>113</v>
      </c>
      <c r="C22" s="11" t="s">
        <v>139</v>
      </c>
      <c r="D22" s="648">
        <v>46855.151369968131</v>
      </c>
    </row>
    <row r="23" spans="1:4" ht="30" customHeight="1" thickTop="1" thickBot="1">
      <c r="A23" s="10" t="s">
        <v>143</v>
      </c>
      <c r="B23" s="8" t="s">
        <v>144</v>
      </c>
      <c r="C23" s="11" t="s">
        <v>145</v>
      </c>
      <c r="D23" s="648">
        <v>23701.639313190193</v>
      </c>
    </row>
    <row r="24" spans="1:4" ht="30" customHeight="1" thickTop="1" thickBot="1">
      <c r="A24" s="10" t="s">
        <v>140</v>
      </c>
      <c r="B24" s="8" t="s">
        <v>998</v>
      </c>
      <c r="C24" s="11" t="s">
        <v>142</v>
      </c>
      <c r="D24" s="648">
        <v>24526.8518603345</v>
      </c>
    </row>
    <row r="25" spans="1:4" ht="30" customHeight="1" thickTop="1" thickBot="1">
      <c r="A25" s="10" t="s">
        <v>148</v>
      </c>
      <c r="B25" s="8" t="s">
        <v>113</v>
      </c>
      <c r="C25" s="11" t="s">
        <v>149</v>
      </c>
      <c r="D25" s="648">
        <v>148675.74459072077</v>
      </c>
    </row>
    <row r="26" spans="1:4" ht="30" customHeight="1" thickTop="1" thickBot="1">
      <c r="A26" s="10" t="s">
        <v>150</v>
      </c>
      <c r="B26" s="8" t="s">
        <v>113</v>
      </c>
      <c r="C26" s="11" t="s">
        <v>151</v>
      </c>
      <c r="D26" s="648">
        <v>205504.00310514515</v>
      </c>
    </row>
    <row r="27" spans="1:4" ht="30" customHeight="1" thickTop="1" thickBot="1">
      <c r="A27" s="10" t="s">
        <v>152</v>
      </c>
      <c r="B27" s="8" t="s">
        <v>113</v>
      </c>
      <c r="C27" s="11" t="s">
        <v>153</v>
      </c>
      <c r="D27" s="648">
        <v>72330.919971786629</v>
      </c>
    </row>
    <row r="28" spans="1:4" ht="30" customHeight="1" thickTop="1" thickBot="1">
      <c r="A28" s="10" t="s">
        <v>154</v>
      </c>
      <c r="B28" s="8" t="s">
        <v>113</v>
      </c>
      <c r="C28" s="11" t="s">
        <v>155</v>
      </c>
      <c r="D28" s="648">
        <v>96941.444245205304</v>
      </c>
    </row>
    <row r="29" spans="1:4" ht="30" customHeight="1" thickTop="1" thickBot="1">
      <c r="A29" s="10" t="s">
        <v>156</v>
      </c>
      <c r="B29" s="8" t="s">
        <v>113</v>
      </c>
      <c r="C29" s="11" t="s">
        <v>157</v>
      </c>
      <c r="D29" s="648">
        <v>825.92205379230927</v>
      </c>
    </row>
    <row r="30" spans="1:4" ht="30" customHeight="1" thickTop="1" thickBot="1">
      <c r="A30" s="10" t="s">
        <v>166</v>
      </c>
      <c r="B30" s="8" t="s">
        <v>113</v>
      </c>
      <c r="C30" s="11" t="s">
        <v>167</v>
      </c>
      <c r="D30" s="648">
        <v>117736.66844565606</v>
      </c>
    </row>
    <row r="31" spans="1:4" ht="30" customHeight="1" thickTop="1" thickBot="1">
      <c r="A31" s="10" t="s">
        <v>162</v>
      </c>
      <c r="B31" s="8" t="s">
        <v>113</v>
      </c>
      <c r="C31" s="11" t="s">
        <v>163</v>
      </c>
      <c r="D31" s="648">
        <v>8128.5878779642999</v>
      </c>
    </row>
    <row r="32" spans="1:4" ht="30" customHeight="1" thickTop="1" thickBot="1">
      <c r="A32" s="10" t="s">
        <v>164</v>
      </c>
      <c r="B32" s="8" t="s">
        <v>113</v>
      </c>
      <c r="C32" s="11" t="s">
        <v>165</v>
      </c>
      <c r="D32" s="648">
        <v>46820.666177074359</v>
      </c>
    </row>
    <row r="33" spans="1:4" ht="30" customHeight="1" thickTop="1" thickBot="1">
      <c r="A33" s="10" t="s">
        <v>171</v>
      </c>
      <c r="B33" s="8" t="s">
        <v>113</v>
      </c>
      <c r="C33" s="11" t="s">
        <v>172</v>
      </c>
      <c r="D33" s="648">
        <v>8128.5878779642999</v>
      </c>
    </row>
    <row r="34" spans="1:4" ht="30" customHeight="1" thickTop="1" thickBot="1">
      <c r="A34" s="10" t="s">
        <v>160</v>
      </c>
      <c r="B34" s="8" t="s">
        <v>113</v>
      </c>
      <c r="C34" s="11" t="s">
        <v>161</v>
      </c>
      <c r="D34" s="648">
        <v>6502.8703023714397</v>
      </c>
    </row>
    <row r="35" spans="1:4" ht="30" customHeight="1" thickTop="1" thickBot="1">
      <c r="A35" s="10" t="s">
        <v>173</v>
      </c>
      <c r="B35" s="8" t="s">
        <v>113</v>
      </c>
      <c r="C35" s="11" t="s">
        <v>1886</v>
      </c>
      <c r="D35" s="648">
        <v>135992.70604690647</v>
      </c>
    </row>
    <row r="36" spans="1:4" ht="30" customHeight="1" thickTop="1" thickBot="1">
      <c r="A36" s="10" t="s">
        <v>170</v>
      </c>
      <c r="B36" s="8" t="s">
        <v>113</v>
      </c>
      <c r="C36" s="11" t="s">
        <v>1885</v>
      </c>
      <c r="D36" s="648">
        <v>114632.70173208877</v>
      </c>
    </row>
    <row r="37" spans="1:4" ht="30" customHeight="1" thickTop="1" thickBot="1">
      <c r="A37" s="10" t="s">
        <v>168</v>
      </c>
      <c r="B37" s="8" t="s">
        <v>113</v>
      </c>
      <c r="C37" s="11" t="s">
        <v>169</v>
      </c>
      <c r="D37" s="648">
        <v>114632.70173208877</v>
      </c>
    </row>
    <row r="38" spans="1:4" ht="30" customHeight="1" thickTop="1" thickBot="1">
      <c r="A38" s="10" t="s">
        <v>174</v>
      </c>
      <c r="B38" s="8" t="s">
        <v>113</v>
      </c>
      <c r="C38" s="11" t="s">
        <v>175</v>
      </c>
      <c r="D38" s="648">
        <v>77710.222480447876</v>
      </c>
    </row>
    <row r="39" spans="1:4" ht="30" customHeight="1" thickTop="1" thickBot="1">
      <c r="A39" s="10" t="s">
        <v>176</v>
      </c>
      <c r="B39" s="8" t="s">
        <v>113</v>
      </c>
      <c r="C39" s="11" t="s">
        <v>177</v>
      </c>
      <c r="D39" s="648">
        <v>62427.55490276582</v>
      </c>
    </row>
    <row r="40" spans="1:4" ht="30" customHeight="1" thickTop="1" thickBot="1">
      <c r="A40" s="10" t="s">
        <v>180</v>
      </c>
      <c r="B40" s="8" t="s">
        <v>113</v>
      </c>
      <c r="C40" s="11" t="s">
        <v>181</v>
      </c>
      <c r="D40" s="648">
        <v>73585.417778535033</v>
      </c>
    </row>
    <row r="41" spans="1:4" ht="30" customHeight="1" thickTop="1" thickBot="1">
      <c r="A41" s="10" t="s">
        <v>178</v>
      </c>
      <c r="B41" s="8" t="s">
        <v>113</v>
      </c>
      <c r="C41" s="11" t="s">
        <v>179</v>
      </c>
      <c r="D41" s="648">
        <v>68287.267698480515</v>
      </c>
    </row>
    <row r="42" spans="1:4" ht="30" customHeight="1" thickTop="1" thickBot="1">
      <c r="A42" s="10" t="s">
        <v>182</v>
      </c>
      <c r="B42" s="8" t="s">
        <v>113</v>
      </c>
      <c r="C42" s="11" t="s">
        <v>183</v>
      </c>
      <c r="D42" s="648">
        <v>73585.417778535033</v>
      </c>
    </row>
    <row r="43" spans="1:4" ht="30" customHeight="1" thickTop="1" thickBot="1">
      <c r="A43" s="10" t="s">
        <v>1672</v>
      </c>
      <c r="B43" s="8" t="s">
        <v>113</v>
      </c>
      <c r="C43" s="11" t="s">
        <v>1671</v>
      </c>
      <c r="D43" s="648">
        <v>6422.000097035786</v>
      </c>
    </row>
    <row r="44" spans="1:4" ht="30" customHeight="1" thickTop="1" thickBot="1">
      <c r="A44" s="10" t="s">
        <v>184</v>
      </c>
      <c r="B44" s="8" t="s">
        <v>113</v>
      </c>
      <c r="C44" s="11" t="s">
        <v>185</v>
      </c>
      <c r="D44" s="648">
        <v>15104.824434415523</v>
      </c>
    </row>
    <row r="45" spans="1:4" ht="30" customHeight="1" thickTop="1" thickBot="1">
      <c r="A45" s="10" t="s">
        <v>1603</v>
      </c>
      <c r="B45" s="8" t="s">
        <v>113</v>
      </c>
      <c r="C45" s="11" t="s">
        <v>1604</v>
      </c>
      <c r="D45" s="648">
        <v>2098.6124966720481</v>
      </c>
    </row>
    <row r="46" spans="1:4" ht="30" customHeight="1" thickTop="1" thickBot="1">
      <c r="A46" s="10" t="s">
        <v>188</v>
      </c>
      <c r="B46" s="8" t="s">
        <v>113</v>
      </c>
      <c r="C46" s="11" t="s">
        <v>189</v>
      </c>
      <c r="D46" s="648">
        <v>3408.2795993115878</v>
      </c>
    </row>
    <row r="47" spans="1:4" ht="30" customHeight="1" thickTop="1" thickBot="1">
      <c r="A47" s="10" t="s">
        <v>186</v>
      </c>
      <c r="B47" s="8" t="s">
        <v>113</v>
      </c>
      <c r="C47" s="11" t="s">
        <v>187</v>
      </c>
      <c r="D47" s="648">
        <v>4495.4000679250512</v>
      </c>
    </row>
    <row r="48" spans="1:4" ht="30" customHeight="1" thickTop="1" thickBot="1">
      <c r="A48" s="10" t="s">
        <v>190</v>
      </c>
      <c r="B48" s="8" t="s">
        <v>113</v>
      </c>
      <c r="C48" s="11" t="s">
        <v>191</v>
      </c>
      <c r="D48" s="648">
        <v>5343.7223493981464</v>
      </c>
    </row>
    <row r="49" spans="1:4" ht="30" customHeight="1" thickTop="1" thickBot="1">
      <c r="A49" s="10" t="s">
        <v>201</v>
      </c>
      <c r="B49" s="8" t="s">
        <v>113</v>
      </c>
      <c r="C49" s="11" t="s">
        <v>1888</v>
      </c>
      <c r="D49" s="648">
        <v>119409.5994709339</v>
      </c>
    </row>
    <row r="50" spans="1:4" ht="30" customHeight="1" thickTop="1" thickBot="1">
      <c r="A50" s="10" t="s">
        <v>192</v>
      </c>
      <c r="B50" s="8" t="s">
        <v>113</v>
      </c>
      <c r="C50" s="11" t="s">
        <v>193</v>
      </c>
      <c r="D50" s="648">
        <v>41618.369935177216</v>
      </c>
    </row>
    <row r="51" spans="1:4" ht="30" customHeight="1" thickTop="1" thickBot="1">
      <c r="A51" s="10" t="s">
        <v>194</v>
      </c>
      <c r="B51" s="8" t="s">
        <v>113</v>
      </c>
      <c r="C51" s="11" t="s">
        <v>1887</v>
      </c>
      <c r="D51" s="648">
        <v>3095.366263928805</v>
      </c>
    </row>
    <row r="52" spans="1:4" ht="30" customHeight="1" thickTop="1" thickBot="1">
      <c r="A52" s="10" t="s">
        <v>224</v>
      </c>
      <c r="B52" s="8" t="s">
        <v>92</v>
      </c>
      <c r="C52" s="11" t="s">
        <v>1891</v>
      </c>
      <c r="D52" s="648">
        <v>119309.75683860644</v>
      </c>
    </row>
    <row r="53" spans="1:4" ht="30" customHeight="1" thickTop="1" thickBot="1">
      <c r="A53" s="10" t="s">
        <v>195</v>
      </c>
      <c r="B53" s="8" t="s">
        <v>113</v>
      </c>
      <c r="C53" s="11" t="s">
        <v>196</v>
      </c>
      <c r="D53" s="648">
        <v>3869.2078299110067</v>
      </c>
    </row>
    <row r="54" spans="1:4" ht="30" customHeight="1" thickTop="1" thickBot="1">
      <c r="A54" s="10" t="s">
        <v>214</v>
      </c>
      <c r="B54" s="8" t="s">
        <v>113</v>
      </c>
      <c r="C54" s="11" t="s">
        <v>215</v>
      </c>
      <c r="D54" s="648">
        <v>4643.0493958932075</v>
      </c>
    </row>
    <row r="55" spans="1:4" ht="30" customHeight="1" thickTop="1" thickBot="1">
      <c r="A55" s="10" t="s">
        <v>197</v>
      </c>
      <c r="B55" s="8" t="s">
        <v>113</v>
      </c>
      <c r="C55" s="11" t="s">
        <v>198</v>
      </c>
      <c r="D55" s="648">
        <v>67066.681767292641</v>
      </c>
    </row>
    <row r="56" spans="1:4" ht="30" customHeight="1" thickTop="1" thickBot="1">
      <c r="A56" s="10" t="s">
        <v>199</v>
      </c>
      <c r="B56" s="8" t="s">
        <v>113</v>
      </c>
      <c r="C56" s="11" t="s">
        <v>200</v>
      </c>
      <c r="D56" s="648">
        <v>21667.563847501639</v>
      </c>
    </row>
    <row r="57" spans="1:4" ht="30" customHeight="1" thickTop="1" thickBot="1">
      <c r="A57" s="10" t="s">
        <v>202</v>
      </c>
      <c r="B57" s="8" t="s">
        <v>113</v>
      </c>
      <c r="C57" s="11" t="s">
        <v>203</v>
      </c>
      <c r="D57" s="648">
        <v>85947.322194834458</v>
      </c>
    </row>
    <row r="58" spans="1:4" ht="30" customHeight="1" thickTop="1" thickBot="1">
      <c r="A58" s="10" t="s">
        <v>212</v>
      </c>
      <c r="B58" s="8" t="s">
        <v>113</v>
      </c>
      <c r="C58" s="11" t="s">
        <v>213</v>
      </c>
      <c r="D58" s="648">
        <v>128457.69995304543</v>
      </c>
    </row>
    <row r="59" spans="1:4" ht="30" customHeight="1" thickTop="1" thickBot="1">
      <c r="A59" s="10" t="s">
        <v>206</v>
      </c>
      <c r="B59" s="8" t="s">
        <v>113</v>
      </c>
      <c r="C59" s="11" t="s">
        <v>207</v>
      </c>
      <c r="D59" s="648">
        <v>4643.0493958932075</v>
      </c>
    </row>
    <row r="60" spans="1:4" ht="30" customHeight="1" thickTop="1" thickBot="1">
      <c r="A60" s="10" t="s">
        <v>204</v>
      </c>
      <c r="B60" s="8" t="s">
        <v>113</v>
      </c>
      <c r="C60" s="11" t="s">
        <v>205</v>
      </c>
      <c r="D60" s="648">
        <v>24762.93011143044</v>
      </c>
    </row>
    <row r="61" spans="1:4" ht="30" customHeight="1" thickTop="1" thickBot="1">
      <c r="A61" s="10" t="s">
        <v>208</v>
      </c>
      <c r="B61" s="8" t="s">
        <v>113</v>
      </c>
      <c r="C61" s="11" t="s">
        <v>209</v>
      </c>
      <c r="D61" s="648">
        <v>24762.93011143044</v>
      </c>
    </row>
    <row r="62" spans="1:4" ht="30" customHeight="1" thickTop="1" thickBot="1">
      <c r="A62" s="10" t="s">
        <v>210</v>
      </c>
      <c r="B62" s="8" t="s">
        <v>113</v>
      </c>
      <c r="C62" s="11" t="s">
        <v>211</v>
      </c>
      <c r="D62" s="648">
        <v>27858.296375359248</v>
      </c>
    </row>
    <row r="63" spans="1:4" ht="30" customHeight="1" thickTop="1" thickBot="1">
      <c r="A63" s="10" t="s">
        <v>217</v>
      </c>
      <c r="B63" s="8" t="s">
        <v>113</v>
      </c>
      <c r="C63" s="11" t="s">
        <v>218</v>
      </c>
      <c r="D63" s="648">
        <v>21358.027221108758</v>
      </c>
    </row>
    <row r="64" spans="1:4" ht="30" customHeight="1" thickTop="1" thickBot="1">
      <c r="A64" s="10" t="s">
        <v>219</v>
      </c>
      <c r="B64" s="8" t="s">
        <v>113</v>
      </c>
      <c r="C64" s="11" t="s">
        <v>220</v>
      </c>
      <c r="D64" s="648">
        <v>8254.7227526453389</v>
      </c>
    </row>
    <row r="65" spans="1:4" ht="30" customHeight="1" thickTop="1" thickBot="1">
      <c r="A65" s="10" t="s">
        <v>216</v>
      </c>
      <c r="B65" s="8" t="s">
        <v>113</v>
      </c>
      <c r="C65" s="11" t="s">
        <v>1889</v>
      </c>
      <c r="D65" s="648">
        <v>5159.356488716533</v>
      </c>
    </row>
    <row r="66" spans="1:4" ht="30" customHeight="1" thickTop="1" thickBot="1">
      <c r="A66" s="10" t="s">
        <v>221</v>
      </c>
      <c r="B66" s="8" t="s">
        <v>113</v>
      </c>
      <c r="C66" s="11" t="s">
        <v>1890</v>
      </c>
      <c r="D66" s="648">
        <v>68098.057806433717</v>
      </c>
    </row>
    <row r="67" spans="1:4" ht="30" customHeight="1" thickTop="1" thickBot="1">
      <c r="A67" s="10" t="s">
        <v>222</v>
      </c>
      <c r="B67" s="8" t="s">
        <v>113</v>
      </c>
      <c r="C67" s="11" t="s">
        <v>223</v>
      </c>
      <c r="D67" s="648">
        <v>46430.493958932078</v>
      </c>
    </row>
    <row r="68" spans="1:4" ht="30" customHeight="1" thickTop="1" thickBot="1">
      <c r="A68" s="10" t="s">
        <v>225</v>
      </c>
      <c r="B68" s="8" t="s">
        <v>113</v>
      </c>
      <c r="C68" s="11" t="s">
        <v>226</v>
      </c>
      <c r="D68" s="648">
        <v>57844.748097353789</v>
      </c>
    </row>
    <row r="69" spans="1:4" ht="30" customHeight="1" thickTop="1" thickBot="1">
      <c r="A69" s="10" t="s">
        <v>227</v>
      </c>
      <c r="B69" s="8" t="s">
        <v>113</v>
      </c>
      <c r="C69" s="11" t="s">
        <v>1892</v>
      </c>
      <c r="D69" s="648">
        <v>6190.73252785761</v>
      </c>
    </row>
    <row r="70" spans="1:4" ht="30" customHeight="1" thickTop="1" thickBot="1">
      <c r="A70" s="10" t="s">
        <v>232</v>
      </c>
      <c r="B70" s="8" t="s">
        <v>233</v>
      </c>
      <c r="C70" s="11" t="s">
        <v>1895</v>
      </c>
      <c r="D70" s="648">
        <v>4522.4360991442627</v>
      </c>
    </row>
    <row r="71" spans="1:4" ht="30" customHeight="1" thickTop="1" thickBot="1">
      <c r="A71" s="10" t="s">
        <v>228</v>
      </c>
      <c r="B71" s="8" t="s">
        <v>113</v>
      </c>
      <c r="C71" s="11" t="s">
        <v>1893</v>
      </c>
      <c r="D71" s="648">
        <v>1508.6659101501741</v>
      </c>
    </row>
    <row r="72" spans="1:4" ht="30" customHeight="1" thickTop="1" thickBot="1">
      <c r="A72" s="10" t="s">
        <v>229</v>
      </c>
      <c r="B72" s="8" t="s">
        <v>113</v>
      </c>
      <c r="C72" s="11" t="s">
        <v>1894</v>
      </c>
      <c r="D72" s="648">
        <v>10612.68433347019</v>
      </c>
    </row>
    <row r="73" spans="1:4" ht="30" customHeight="1" thickTop="1" thickBot="1">
      <c r="A73" s="10" t="s">
        <v>230</v>
      </c>
      <c r="B73" s="8" t="s">
        <v>113</v>
      </c>
      <c r="C73" s="11" t="s">
        <v>231</v>
      </c>
      <c r="D73" s="648">
        <v>10612.68433347019</v>
      </c>
    </row>
    <row r="74" spans="1:4" ht="30" customHeight="1" thickTop="1" thickBot="1">
      <c r="A74" s="10" t="s">
        <v>234</v>
      </c>
      <c r="B74" s="8" t="s">
        <v>113</v>
      </c>
      <c r="C74" s="11" t="s">
        <v>235</v>
      </c>
      <c r="D74" s="648">
        <v>14358.33762763614</v>
      </c>
    </row>
    <row r="75" spans="1:4" ht="30" customHeight="1" thickTop="1" thickBot="1">
      <c r="A75" s="10" t="s">
        <v>236</v>
      </c>
      <c r="B75" s="8" t="s">
        <v>113</v>
      </c>
      <c r="C75" s="11" t="s">
        <v>237</v>
      </c>
      <c r="D75" s="648">
        <v>444276.09905801673</v>
      </c>
    </row>
    <row r="76" spans="1:4" ht="30" customHeight="1" thickTop="1" thickBot="1">
      <c r="A76" s="10" t="s">
        <v>238</v>
      </c>
      <c r="B76" s="8" t="s">
        <v>113</v>
      </c>
      <c r="C76" s="11" t="s">
        <v>239</v>
      </c>
      <c r="D76" s="648">
        <v>444276.09905801673</v>
      </c>
    </row>
    <row r="77" spans="1:4" ht="30" customHeight="1" thickTop="1" thickBot="1">
      <c r="A77" s="10" t="s">
        <v>240</v>
      </c>
      <c r="B77" s="8" t="s">
        <v>113</v>
      </c>
      <c r="C77" s="11" t="s">
        <v>1896</v>
      </c>
      <c r="D77" s="648">
        <v>146288.57032214792</v>
      </c>
    </row>
    <row r="78" spans="1:4" ht="30" customHeight="1" thickTop="1" thickBot="1">
      <c r="A78" s="10" t="s">
        <v>241</v>
      </c>
      <c r="B78" s="8" t="s">
        <v>113</v>
      </c>
      <c r="C78" s="11" t="s">
        <v>1897</v>
      </c>
      <c r="D78" s="648">
        <v>180415.63366899325</v>
      </c>
    </row>
    <row r="79" spans="1:4" ht="30" customHeight="1" thickTop="1" thickBot="1">
      <c r="A79" s="10" t="s">
        <v>246</v>
      </c>
      <c r="B79" s="8" t="s">
        <v>113</v>
      </c>
      <c r="C79" s="11" t="s">
        <v>1902</v>
      </c>
      <c r="D79" s="648">
        <v>180415.63366899325</v>
      </c>
    </row>
    <row r="80" spans="1:4" ht="30" customHeight="1" thickTop="1" thickBot="1">
      <c r="A80" s="10" t="s">
        <v>243</v>
      </c>
      <c r="B80" s="8" t="s">
        <v>113</v>
      </c>
      <c r="C80" s="11" t="s">
        <v>1899</v>
      </c>
      <c r="D80" s="648">
        <v>180415.63366899325</v>
      </c>
    </row>
    <row r="81" spans="1:4" ht="30" customHeight="1" thickTop="1" thickBot="1">
      <c r="A81" s="10" t="s">
        <v>244</v>
      </c>
      <c r="B81" s="8" t="s">
        <v>113</v>
      </c>
      <c r="C81" s="11" t="s">
        <v>1900</v>
      </c>
      <c r="D81" s="648">
        <v>552176.92541120562</v>
      </c>
    </row>
    <row r="82" spans="1:4" ht="30" customHeight="1" thickTop="1" thickBot="1">
      <c r="A82" s="10" t="s">
        <v>245</v>
      </c>
      <c r="B82" s="8" t="s">
        <v>113</v>
      </c>
      <c r="C82" s="11" t="s">
        <v>1901</v>
      </c>
      <c r="D82" s="648">
        <v>403282.00467186718</v>
      </c>
    </row>
    <row r="83" spans="1:4" ht="30" customHeight="1" thickTop="1" thickBot="1">
      <c r="A83" s="10" t="s">
        <v>247</v>
      </c>
      <c r="B83" s="8" t="s">
        <v>113</v>
      </c>
      <c r="C83" s="11" t="s">
        <v>1903</v>
      </c>
      <c r="D83" s="648">
        <v>403282.00467186718</v>
      </c>
    </row>
    <row r="84" spans="1:4" ht="30" customHeight="1" thickTop="1" thickBot="1">
      <c r="A84" s="10" t="s">
        <v>242</v>
      </c>
      <c r="B84" s="8" t="s">
        <v>113</v>
      </c>
      <c r="C84" s="11" t="s">
        <v>1898</v>
      </c>
      <c r="D84" s="648">
        <v>403282.00467186718</v>
      </c>
    </row>
    <row r="85" spans="1:4" ht="30" customHeight="1" thickTop="1" thickBot="1">
      <c r="A85" s="10" t="s">
        <v>248</v>
      </c>
      <c r="B85" s="8" t="s">
        <v>113</v>
      </c>
      <c r="C85" s="11" t="s">
        <v>1904</v>
      </c>
      <c r="D85" s="648">
        <v>224114.92210092931</v>
      </c>
    </row>
    <row r="86" spans="1:4" ht="30" customHeight="1" thickTop="1" thickBot="1">
      <c r="A86" s="10" t="s">
        <v>249</v>
      </c>
      <c r="B86" s="8" t="s">
        <v>113</v>
      </c>
      <c r="C86" s="11" t="s">
        <v>250</v>
      </c>
      <c r="D86" s="648">
        <v>4118.1377050857855</v>
      </c>
    </row>
    <row r="87" spans="1:4" ht="30" customHeight="1" thickTop="1" thickBot="1">
      <c r="A87" s="10" t="s">
        <v>255</v>
      </c>
      <c r="B87" s="8" t="s">
        <v>113</v>
      </c>
      <c r="C87" s="11" t="s">
        <v>256</v>
      </c>
      <c r="D87" s="648">
        <v>1768780.7222450317</v>
      </c>
    </row>
    <row r="88" spans="1:4" ht="30" customHeight="1" thickTop="1" thickBot="1">
      <c r="A88" s="10" t="s">
        <v>253</v>
      </c>
      <c r="B88" s="8" t="s">
        <v>113</v>
      </c>
      <c r="C88" s="11" t="s">
        <v>254</v>
      </c>
      <c r="D88" s="648">
        <v>17093.704991625666</v>
      </c>
    </row>
    <row r="89" spans="1:4" ht="30" customHeight="1" thickTop="1" thickBot="1">
      <c r="A89" s="10" t="s">
        <v>251</v>
      </c>
      <c r="B89" s="8" t="s">
        <v>113</v>
      </c>
      <c r="C89" s="11" t="s">
        <v>252</v>
      </c>
      <c r="D89" s="648">
        <v>67629.851144662971</v>
      </c>
    </row>
    <row r="90" spans="1:4" ht="30" customHeight="1" thickTop="1" thickBot="1">
      <c r="A90" s="10" t="s">
        <v>257</v>
      </c>
      <c r="B90" s="8" t="s">
        <v>113</v>
      </c>
      <c r="C90" s="11" t="s">
        <v>258</v>
      </c>
      <c r="D90" s="648">
        <v>9286.0987917864149</v>
      </c>
    </row>
    <row r="91" spans="1:4" ht="30" customHeight="1" thickTop="1" thickBot="1">
      <c r="A91" s="10" t="s">
        <v>259</v>
      </c>
      <c r="B91" s="8" t="s">
        <v>113</v>
      </c>
      <c r="C91" s="11" t="s">
        <v>260</v>
      </c>
      <c r="D91" s="648">
        <v>45520.09211660007</v>
      </c>
    </row>
    <row r="92" spans="1:4" ht="30" customHeight="1" thickTop="1" thickBot="1">
      <c r="A92" s="10" t="s">
        <v>261</v>
      </c>
      <c r="B92" s="8" t="s">
        <v>113</v>
      </c>
      <c r="C92" s="11" t="s">
        <v>262</v>
      </c>
      <c r="D92" s="648">
        <v>7164.8114415929249</v>
      </c>
    </row>
    <row r="93" spans="1:4" ht="30" customHeight="1" thickTop="1" thickBot="1">
      <c r="A93" s="10" t="s">
        <v>263</v>
      </c>
      <c r="B93" s="8" t="s">
        <v>113</v>
      </c>
      <c r="C93" s="11" t="s">
        <v>264</v>
      </c>
      <c r="D93" s="648">
        <v>10833.781923750819</v>
      </c>
    </row>
    <row r="94" spans="1:4" ht="30" customHeight="1" thickTop="1" thickBot="1">
      <c r="A94" s="10" t="s">
        <v>265</v>
      </c>
      <c r="B94" s="8" t="s">
        <v>113</v>
      </c>
      <c r="C94" s="11" t="s">
        <v>266</v>
      </c>
      <c r="D94" s="648">
        <v>22254.754827768931</v>
      </c>
    </row>
    <row r="95" spans="1:4" ht="30" customHeight="1" thickTop="1" thickBot="1">
      <c r="A95" s="10" t="s">
        <v>267</v>
      </c>
      <c r="B95" s="8" t="s">
        <v>113</v>
      </c>
      <c r="C95" s="11" t="s">
        <v>268</v>
      </c>
      <c r="D95" s="648">
        <v>55330.098163091774</v>
      </c>
    </row>
    <row r="96" spans="1:4" ht="30" customHeight="1" thickTop="1" thickBot="1">
      <c r="A96" s="10" t="s">
        <v>269</v>
      </c>
      <c r="B96" s="8" t="s">
        <v>113</v>
      </c>
      <c r="C96" s="11" t="s">
        <v>270</v>
      </c>
      <c r="D96" s="648">
        <v>187282.66470829744</v>
      </c>
    </row>
    <row r="97" spans="1:4" ht="30" customHeight="1" thickTop="1" thickBot="1">
      <c r="A97" s="10" t="s">
        <v>271</v>
      </c>
      <c r="B97" s="8" t="s">
        <v>113</v>
      </c>
      <c r="C97" s="11" t="s">
        <v>272</v>
      </c>
      <c r="D97" s="648">
        <v>137340.62078608479</v>
      </c>
    </row>
    <row r="98" spans="1:4" ht="30" customHeight="1" thickTop="1" thickBot="1">
      <c r="A98" s="10" t="s">
        <v>273</v>
      </c>
      <c r="B98" s="8" t="s">
        <v>113</v>
      </c>
      <c r="C98" s="11" t="s">
        <v>274</v>
      </c>
      <c r="D98" s="648">
        <v>4786.1125425453793</v>
      </c>
    </row>
    <row r="99" spans="1:4" ht="30" customHeight="1" thickTop="1" thickBot="1">
      <c r="A99" s="10" t="s">
        <v>275</v>
      </c>
      <c r="B99" s="8" t="s">
        <v>113</v>
      </c>
      <c r="C99" s="11" t="s">
        <v>276</v>
      </c>
      <c r="D99" s="648">
        <v>18572.19758357283</v>
      </c>
    </row>
    <row r="100" spans="1:4" ht="30" customHeight="1" thickTop="1" thickBot="1">
      <c r="A100" s="10" t="s">
        <v>277</v>
      </c>
      <c r="B100" s="8" t="s">
        <v>113</v>
      </c>
      <c r="C100" s="11" t="s">
        <v>278</v>
      </c>
      <c r="D100" s="648">
        <v>252442.68179933453</v>
      </c>
    </row>
    <row r="101" spans="1:4" ht="30" customHeight="1" thickTop="1" thickBot="1">
      <c r="A101" s="10" t="s">
        <v>279</v>
      </c>
      <c r="B101" s="8" t="s">
        <v>113</v>
      </c>
      <c r="C101" s="11" t="s">
        <v>1905</v>
      </c>
      <c r="D101" s="648">
        <v>255228.14327208471</v>
      </c>
    </row>
    <row r="102" spans="1:4" ht="30" customHeight="1" thickTop="1" thickBot="1">
      <c r="A102" s="10" t="s">
        <v>280</v>
      </c>
      <c r="B102" s="8" t="s">
        <v>113</v>
      </c>
      <c r="C102" s="11" t="s">
        <v>281</v>
      </c>
      <c r="D102" s="648">
        <v>566387.51782557182</v>
      </c>
    </row>
    <row r="103" spans="1:4" ht="30" customHeight="1" thickTop="1" thickBot="1">
      <c r="A103" s="10" t="s">
        <v>282</v>
      </c>
      <c r="B103" s="8" t="s">
        <v>113</v>
      </c>
      <c r="C103" s="11" t="s">
        <v>283</v>
      </c>
      <c r="D103" s="648">
        <v>566387.51782557182</v>
      </c>
    </row>
    <row r="104" spans="1:4" ht="30" customHeight="1" thickTop="1" thickBot="1">
      <c r="A104" s="10" t="s">
        <v>284</v>
      </c>
      <c r="B104" s="8" t="s">
        <v>113</v>
      </c>
      <c r="C104" s="11" t="s">
        <v>285</v>
      </c>
      <c r="D104" s="648">
        <v>953775.20690438268</v>
      </c>
    </row>
    <row r="105" spans="1:4" ht="30" customHeight="1" thickTop="1" thickBot="1">
      <c r="A105" s="10" t="s">
        <v>286</v>
      </c>
      <c r="B105" s="8" t="s">
        <v>113</v>
      </c>
      <c r="C105" s="11" t="s">
        <v>287</v>
      </c>
      <c r="D105" s="648">
        <v>476887.60345219134</v>
      </c>
    </row>
    <row r="106" spans="1:4" ht="30" customHeight="1" thickTop="1" thickBot="1">
      <c r="A106" s="10" t="s">
        <v>288</v>
      </c>
      <c r="B106" s="8" t="s">
        <v>113</v>
      </c>
      <c r="C106" s="11" t="s">
        <v>289</v>
      </c>
      <c r="D106" s="648">
        <v>15896.25344840638</v>
      </c>
    </row>
    <row r="107" spans="1:4" ht="30" customHeight="1" thickTop="1" thickBot="1">
      <c r="A107" s="10" t="s">
        <v>290</v>
      </c>
      <c r="B107" s="8" t="s">
        <v>113</v>
      </c>
      <c r="C107" s="11" t="s">
        <v>291</v>
      </c>
      <c r="D107" s="648">
        <v>16831.327180665576</v>
      </c>
    </row>
    <row r="108" spans="1:4" ht="30" customHeight="1" thickTop="1" thickBot="1">
      <c r="A108" s="10" t="s">
        <v>292</v>
      </c>
      <c r="B108" s="8" t="s">
        <v>113</v>
      </c>
      <c r="C108" s="11" t="s">
        <v>293</v>
      </c>
      <c r="D108" s="648">
        <v>9537.752069043825</v>
      </c>
    </row>
    <row r="109" spans="1:4" ht="30" customHeight="1" thickTop="1" thickBot="1">
      <c r="A109" s="10" t="s">
        <v>294</v>
      </c>
      <c r="B109" s="8" t="s">
        <v>113</v>
      </c>
      <c r="C109" s="11" t="s">
        <v>1906</v>
      </c>
      <c r="D109" s="648">
        <v>520403.89002410014</v>
      </c>
    </row>
    <row r="110" spans="1:4" ht="30" customHeight="1" thickTop="1" thickBot="1">
      <c r="A110" s="10" t="s">
        <v>295</v>
      </c>
      <c r="B110" s="8" t="s">
        <v>113</v>
      </c>
      <c r="C110" s="11" t="s">
        <v>296</v>
      </c>
      <c r="D110" s="648">
        <v>5416.8909618754096</v>
      </c>
    </row>
    <row r="111" spans="1:4" ht="30" customHeight="1" thickTop="1" thickBot="1">
      <c r="A111" s="10" t="s">
        <v>297</v>
      </c>
      <c r="B111" s="8" t="s">
        <v>113</v>
      </c>
      <c r="C111" s="11" t="s">
        <v>298</v>
      </c>
      <c r="D111" s="648">
        <v>93892.321781729857</v>
      </c>
    </row>
    <row r="112" spans="1:4" ht="30" customHeight="1" thickTop="1" thickBot="1">
      <c r="A112" s="10" t="s">
        <v>299</v>
      </c>
      <c r="B112" s="8" t="s">
        <v>113</v>
      </c>
      <c r="C112" s="11" t="s">
        <v>300</v>
      </c>
      <c r="D112" s="648">
        <v>439425.3566396737</v>
      </c>
    </row>
    <row r="113" spans="1:4" ht="30" customHeight="1" thickTop="1" thickBot="1">
      <c r="A113" s="10" t="s">
        <v>301</v>
      </c>
      <c r="B113" s="8" t="s">
        <v>113</v>
      </c>
      <c r="C113" s="11" t="s">
        <v>302</v>
      </c>
      <c r="D113" s="648">
        <v>8756.3971323082951</v>
      </c>
    </row>
    <row r="114" spans="1:4" ht="30" customHeight="1" thickTop="1" thickBot="1">
      <c r="A114" s="10" t="s">
        <v>305</v>
      </c>
      <c r="B114" s="8" t="s">
        <v>113</v>
      </c>
      <c r="C114" s="11" t="s">
        <v>306</v>
      </c>
      <c r="D114" s="648">
        <v>155596.26904793066</v>
      </c>
    </row>
    <row r="115" spans="1:4" ht="30" customHeight="1" thickTop="1" thickBot="1">
      <c r="A115" s="10" t="s">
        <v>303</v>
      </c>
      <c r="B115" s="8" t="s">
        <v>113</v>
      </c>
      <c r="C115" s="11" t="s">
        <v>304</v>
      </c>
      <c r="D115" s="648">
        <v>119989.96680335197</v>
      </c>
    </row>
    <row r="116" spans="1:4" ht="30" customHeight="1" thickTop="1" thickBot="1">
      <c r="A116" s="10" t="s">
        <v>309</v>
      </c>
      <c r="B116" s="8" t="s">
        <v>113</v>
      </c>
      <c r="C116" s="11" t="s">
        <v>1907</v>
      </c>
      <c r="D116" s="648">
        <v>139143.33543577534</v>
      </c>
    </row>
    <row r="117" spans="1:4" ht="30" customHeight="1" thickTop="1" thickBot="1">
      <c r="A117" s="10" t="s">
        <v>310</v>
      </c>
      <c r="B117" s="8" t="s">
        <v>113</v>
      </c>
      <c r="C117" s="11" t="s">
        <v>311</v>
      </c>
      <c r="D117" s="648">
        <v>117760.8599407462</v>
      </c>
    </row>
    <row r="118" spans="1:4" ht="30" customHeight="1" thickTop="1" thickBot="1">
      <c r="A118" s="10" t="s">
        <v>313</v>
      </c>
      <c r="B118" s="8" t="s">
        <v>113</v>
      </c>
      <c r="C118" s="11" t="s">
        <v>1909</v>
      </c>
      <c r="D118" s="648">
        <v>270519.40457865188</v>
      </c>
    </row>
    <row r="119" spans="1:4" ht="30" customHeight="1" thickTop="1" thickBot="1">
      <c r="A119" s="10" t="s">
        <v>318</v>
      </c>
      <c r="B119" s="8" t="s">
        <v>113</v>
      </c>
      <c r="C119" s="11" t="s">
        <v>319</v>
      </c>
      <c r="D119" s="648">
        <v>194773.97129662937</v>
      </c>
    </row>
    <row r="120" spans="1:4" ht="30" customHeight="1" thickTop="1" thickBot="1">
      <c r="A120" s="10" t="s">
        <v>314</v>
      </c>
      <c r="B120" s="8" t="s">
        <v>113</v>
      </c>
      <c r="C120" s="11" t="s">
        <v>315</v>
      </c>
      <c r="D120" s="648">
        <v>194773.97129662937</v>
      </c>
    </row>
    <row r="121" spans="1:4" ht="30" customHeight="1" thickTop="1" thickBot="1">
      <c r="A121" s="10" t="s">
        <v>1648</v>
      </c>
      <c r="B121" s="8" t="s">
        <v>113</v>
      </c>
      <c r="C121" s="11" t="s">
        <v>1649</v>
      </c>
      <c r="D121" s="648">
        <v>15149.086656404506</v>
      </c>
    </row>
    <row r="122" spans="1:4" ht="30" customHeight="1" thickTop="1" thickBot="1">
      <c r="A122" s="10" t="s">
        <v>322</v>
      </c>
      <c r="B122" s="8" t="s">
        <v>113</v>
      </c>
      <c r="C122" s="11" t="s">
        <v>323</v>
      </c>
      <c r="D122" s="648">
        <v>151490.86656404502</v>
      </c>
    </row>
    <row r="123" spans="1:4" ht="30" customHeight="1" thickTop="1" thickBot="1">
      <c r="A123" s="10" t="s">
        <v>320</v>
      </c>
      <c r="B123" s="8" t="s">
        <v>113</v>
      </c>
      <c r="C123" s="11" t="s">
        <v>321</v>
      </c>
      <c r="D123" s="648">
        <v>173132.41893033718</v>
      </c>
    </row>
    <row r="124" spans="1:4" ht="30" customHeight="1" thickTop="1" thickBot="1">
      <c r="A124" s="10" t="s">
        <v>312</v>
      </c>
      <c r="B124" s="8" t="s">
        <v>113</v>
      </c>
      <c r="C124" s="11" t="s">
        <v>1908</v>
      </c>
      <c r="D124" s="648">
        <v>192862.14868984264</v>
      </c>
    </row>
    <row r="125" spans="1:4" ht="30" customHeight="1" thickTop="1" thickBot="1">
      <c r="A125" s="10" t="s">
        <v>316</v>
      </c>
      <c r="B125" s="8" t="s">
        <v>113</v>
      </c>
      <c r="C125" s="11" t="s">
        <v>317</v>
      </c>
      <c r="D125" s="648">
        <v>172716.37565149719</v>
      </c>
    </row>
    <row r="126" spans="1:4" ht="30" customHeight="1" thickTop="1" thickBot="1">
      <c r="A126" s="10" t="s">
        <v>307</v>
      </c>
      <c r="B126" s="8" t="s">
        <v>113</v>
      </c>
      <c r="C126" s="11" t="s">
        <v>308</v>
      </c>
      <c r="D126" s="648">
        <v>85795.176636775417</v>
      </c>
    </row>
    <row r="127" spans="1:4" ht="30" customHeight="1" thickTop="1" thickBot="1">
      <c r="A127" s="10" t="s">
        <v>324</v>
      </c>
      <c r="B127" s="8" t="s">
        <v>113</v>
      </c>
      <c r="C127" s="11" t="s">
        <v>325</v>
      </c>
      <c r="D127" s="648">
        <v>5074.1554834226472</v>
      </c>
    </row>
    <row r="128" spans="1:4" ht="30" customHeight="1" thickTop="1" thickBot="1">
      <c r="A128" s="10" t="s">
        <v>326</v>
      </c>
      <c r="B128" s="8" t="s">
        <v>113</v>
      </c>
      <c r="C128" s="11" t="s">
        <v>327</v>
      </c>
      <c r="D128" s="648">
        <v>75598.006965881956</v>
      </c>
    </row>
    <row r="129" spans="1:4" ht="30" customHeight="1" thickTop="1" thickBot="1">
      <c r="A129" s="10" t="s">
        <v>328</v>
      </c>
      <c r="B129" s="8" t="s">
        <v>113</v>
      </c>
      <c r="C129" s="11" t="s">
        <v>329</v>
      </c>
      <c r="D129" s="648">
        <v>50.305667426780332</v>
      </c>
    </row>
    <row r="130" spans="1:4" ht="30" customHeight="1" thickTop="1" thickBot="1">
      <c r="A130" s="10" t="s">
        <v>330</v>
      </c>
      <c r="B130" s="8" t="s">
        <v>113</v>
      </c>
      <c r="C130" s="11" t="s">
        <v>331</v>
      </c>
      <c r="D130" s="648">
        <v>1865.5907596429438</v>
      </c>
    </row>
    <row r="131" spans="1:4" ht="30" customHeight="1" thickTop="1" thickBot="1">
      <c r="A131" s="10" t="s">
        <v>332</v>
      </c>
      <c r="B131" s="8" t="s">
        <v>113</v>
      </c>
      <c r="C131" s="11" t="s">
        <v>333</v>
      </c>
      <c r="D131" s="648">
        <v>2361.2645591772693</v>
      </c>
    </row>
    <row r="132" spans="1:4" ht="30" customHeight="1" thickTop="1" thickBot="1">
      <c r="A132" s="10" t="s">
        <v>334</v>
      </c>
      <c r="B132" s="8" t="s">
        <v>113</v>
      </c>
      <c r="C132" s="11" t="s">
        <v>1676</v>
      </c>
      <c r="D132" s="648">
        <v>4539.8922626948679</v>
      </c>
    </row>
    <row r="133" spans="1:4" ht="30" customHeight="1" thickTop="1" thickBot="1">
      <c r="A133" s="10" t="s">
        <v>335</v>
      </c>
      <c r="B133" s="8" t="s">
        <v>92</v>
      </c>
      <c r="C133" s="11" t="s">
        <v>1910</v>
      </c>
      <c r="D133" s="648">
        <v>203520.50686544896</v>
      </c>
    </row>
    <row r="134" spans="1:4" ht="30" customHeight="1" thickTop="1" thickBot="1">
      <c r="A134" s="10" t="s">
        <v>336</v>
      </c>
      <c r="B134" s="8" t="s">
        <v>113</v>
      </c>
      <c r="C134" s="11" t="s">
        <v>337</v>
      </c>
      <c r="D134" s="648">
        <v>38168.607923999603</v>
      </c>
    </row>
    <row r="135" spans="1:4" ht="30" customHeight="1" thickTop="1" thickBot="1">
      <c r="A135" s="10" t="s">
        <v>338</v>
      </c>
      <c r="B135" s="8" t="s">
        <v>339</v>
      </c>
      <c r="C135" s="11" t="s">
        <v>340</v>
      </c>
      <c r="D135" s="648">
        <v>811.55821373595575</v>
      </c>
    </row>
    <row r="136" spans="1:4" ht="30" customHeight="1" thickTop="1" thickBot="1">
      <c r="A136" s="10" t="s">
        <v>352</v>
      </c>
      <c r="B136" s="8" t="s">
        <v>339</v>
      </c>
      <c r="C136" s="11" t="s">
        <v>353</v>
      </c>
      <c r="D136" s="648">
        <v>1196.5281356363448</v>
      </c>
    </row>
    <row r="137" spans="1:4" ht="30" customHeight="1" thickTop="1" thickBot="1">
      <c r="A137" s="10" t="s">
        <v>343</v>
      </c>
      <c r="B137" s="8" t="s">
        <v>344</v>
      </c>
      <c r="C137" s="11" t="s">
        <v>345</v>
      </c>
      <c r="D137" s="648">
        <v>4.1618369935177215</v>
      </c>
    </row>
    <row r="138" spans="1:4" ht="30" customHeight="1" thickTop="1" thickBot="1">
      <c r="A138" s="10" t="s">
        <v>346</v>
      </c>
      <c r="B138" s="8" t="s">
        <v>344</v>
      </c>
      <c r="C138" s="11" t="s">
        <v>347</v>
      </c>
      <c r="D138" s="648">
        <v>202.88955343398894</v>
      </c>
    </row>
    <row r="139" spans="1:4" ht="30" customHeight="1" thickTop="1" thickBot="1">
      <c r="A139" s="10" t="s">
        <v>350</v>
      </c>
      <c r="B139" s="8" t="s">
        <v>339</v>
      </c>
      <c r="C139" s="11" t="s">
        <v>351</v>
      </c>
      <c r="D139" s="648">
        <v>1248.5510980553163</v>
      </c>
    </row>
    <row r="140" spans="1:4" ht="30" customHeight="1" thickTop="1" thickBot="1">
      <c r="A140" s="10" t="s">
        <v>348</v>
      </c>
      <c r="B140" s="8" t="s">
        <v>339</v>
      </c>
      <c r="C140" s="11" t="s">
        <v>349</v>
      </c>
      <c r="D140" s="648">
        <v>1248.5510980553163</v>
      </c>
    </row>
    <row r="141" spans="1:4" ht="30" customHeight="1" thickTop="1" thickBot="1">
      <c r="A141" s="10" t="s">
        <v>356</v>
      </c>
      <c r="B141" s="8" t="s">
        <v>113</v>
      </c>
      <c r="C141" s="11" t="s">
        <v>357</v>
      </c>
      <c r="D141" s="648">
        <v>182080.36846640028</v>
      </c>
    </row>
    <row r="142" spans="1:4" ht="30" customHeight="1" thickTop="1" thickBot="1">
      <c r="A142" s="10" t="s">
        <v>341</v>
      </c>
      <c r="B142" s="8" t="s">
        <v>339</v>
      </c>
      <c r="C142" s="11" t="s">
        <v>342</v>
      </c>
      <c r="D142" s="648">
        <v>1248.5510980553163</v>
      </c>
    </row>
    <row r="143" spans="1:4" ht="30" customHeight="1" thickTop="1" thickBot="1">
      <c r="A143" s="10" t="s">
        <v>354</v>
      </c>
      <c r="B143" s="8" t="s">
        <v>113</v>
      </c>
      <c r="C143" s="11" t="s">
        <v>355</v>
      </c>
      <c r="D143" s="648">
        <v>62427.55490276582</v>
      </c>
    </row>
    <row r="144" spans="1:4" ht="30" customHeight="1" thickTop="1" thickBot="1">
      <c r="A144" s="10" t="s">
        <v>359</v>
      </c>
      <c r="B144" s="8" t="s">
        <v>113</v>
      </c>
      <c r="C144" s="11" t="s">
        <v>360</v>
      </c>
      <c r="D144" s="648">
        <v>302981.73312809004</v>
      </c>
    </row>
    <row r="145" spans="1:4" ht="68.25" customHeight="1" thickTop="1" thickBot="1">
      <c r="A145" s="10" t="s">
        <v>358</v>
      </c>
      <c r="B145" s="8" t="s">
        <v>113</v>
      </c>
      <c r="C145" s="11" t="s">
        <v>2197</v>
      </c>
      <c r="D145" s="648">
        <v>302981.73312809004</v>
      </c>
    </row>
    <row r="146" spans="1:4" ht="30" customHeight="1" thickTop="1" thickBot="1">
      <c r="A146" s="10" t="s">
        <v>361</v>
      </c>
      <c r="B146" s="8" t="s">
        <v>113</v>
      </c>
      <c r="C146" s="11" t="s">
        <v>1911</v>
      </c>
      <c r="D146" s="648">
        <v>130057.4060474288</v>
      </c>
    </row>
    <row r="147" spans="1:4" ht="30" customHeight="1" thickTop="1" thickBot="1">
      <c r="A147" s="10" t="s">
        <v>362</v>
      </c>
      <c r="B147" s="8" t="s">
        <v>113</v>
      </c>
      <c r="C147" s="11" t="s">
        <v>1912</v>
      </c>
      <c r="D147" s="648">
        <v>130057.4060474288</v>
      </c>
    </row>
    <row r="148" spans="1:4" ht="30" customHeight="1" thickTop="1" thickBot="1">
      <c r="A148" s="10" t="s">
        <v>367</v>
      </c>
      <c r="B148" s="8" t="s">
        <v>113</v>
      </c>
      <c r="C148" s="11" t="s">
        <v>368</v>
      </c>
      <c r="D148" s="648">
        <v>15173.017219117233</v>
      </c>
    </row>
    <row r="149" spans="1:4" ht="30" customHeight="1" thickTop="1" thickBot="1">
      <c r="A149" s="10" t="s">
        <v>363</v>
      </c>
      <c r="B149" s="8" t="s">
        <v>113</v>
      </c>
      <c r="C149" s="11" t="s">
        <v>364</v>
      </c>
      <c r="D149" s="648">
        <v>16213.476467496665</v>
      </c>
    </row>
    <row r="150" spans="1:4" ht="30" customHeight="1" thickTop="1" thickBot="1">
      <c r="A150" s="10" t="s">
        <v>158</v>
      </c>
      <c r="B150" s="8" t="s">
        <v>113</v>
      </c>
      <c r="C150" s="11" t="s">
        <v>159</v>
      </c>
      <c r="D150" s="648">
        <v>46820.666177074359</v>
      </c>
    </row>
    <row r="151" spans="1:4" ht="30" customHeight="1" thickTop="1" thickBot="1">
      <c r="A151" s="10" t="s">
        <v>369</v>
      </c>
      <c r="B151" s="8" t="s">
        <v>113</v>
      </c>
      <c r="C151" s="11" t="s">
        <v>370</v>
      </c>
      <c r="D151" s="648">
        <v>119028.53801460683</v>
      </c>
    </row>
    <row r="152" spans="1:4" ht="30" customHeight="1" thickTop="1" thickBot="1">
      <c r="A152" s="10" t="s">
        <v>371</v>
      </c>
      <c r="B152" s="8" t="s">
        <v>113</v>
      </c>
      <c r="C152" s="11" t="s">
        <v>372</v>
      </c>
      <c r="D152" s="648">
        <v>108207.76183146075</v>
      </c>
    </row>
    <row r="153" spans="1:4" ht="30" customHeight="1" thickTop="1" thickBot="1">
      <c r="A153" s="10" t="s">
        <v>365</v>
      </c>
      <c r="B153" s="8" t="s">
        <v>113</v>
      </c>
      <c r="C153" s="11" t="s">
        <v>366</v>
      </c>
      <c r="D153" s="648">
        <v>119028.53801460683</v>
      </c>
    </row>
    <row r="154" spans="1:4" ht="30" customHeight="1" thickTop="1" thickBot="1">
      <c r="A154" s="10" t="s">
        <v>373</v>
      </c>
      <c r="B154" s="8" t="s">
        <v>113</v>
      </c>
      <c r="C154" s="11" t="s">
        <v>374</v>
      </c>
      <c r="D154" s="648">
        <v>65028.703023714399</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3"/>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7109375" style="183" customWidth="1"/>
  </cols>
  <sheetData>
    <row r="1" spans="1:4" ht="81.75" customHeight="1" thickTop="1" thickBot="1">
      <c r="A1" s="688" t="s">
        <v>1850</v>
      </c>
      <c r="B1" s="689"/>
      <c r="C1" s="689"/>
      <c r="D1" s="690"/>
    </row>
    <row r="2" spans="1:4" ht="60.75" customHeight="1" thickTop="1" thickBot="1">
      <c r="A2" s="687" t="s">
        <v>375</v>
      </c>
      <c r="B2" s="687"/>
      <c r="C2" s="687"/>
      <c r="D2" s="687"/>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4" t="s">
        <v>742</v>
      </c>
      <c r="B6" s="664" t="s">
        <v>377</v>
      </c>
      <c r="C6" s="665" t="s">
        <v>2238</v>
      </c>
      <c r="D6" s="647">
        <v>2693.1443943092759</v>
      </c>
    </row>
    <row r="7" spans="1:4" ht="16.5" thickTop="1" thickBot="1">
      <c r="A7" s="664" t="s">
        <v>747</v>
      </c>
      <c r="B7" s="664" t="s">
        <v>377</v>
      </c>
      <c r="C7" s="665" t="s">
        <v>748</v>
      </c>
      <c r="D7" s="647">
        <v>2552.9502828914387</v>
      </c>
    </row>
    <row r="8" spans="1:4" ht="16.5" thickTop="1" thickBot="1">
      <c r="A8" s="664" t="s">
        <v>743</v>
      </c>
      <c r="B8" s="664" t="s">
        <v>377</v>
      </c>
      <c r="C8" s="665" t="s">
        <v>744</v>
      </c>
      <c r="D8" s="647">
        <v>2463.8656905905777</v>
      </c>
    </row>
    <row r="9" spans="1:4" ht="16.5" thickTop="1" thickBot="1">
      <c r="A9" s="664" t="s">
        <v>745</v>
      </c>
      <c r="B9" s="664" t="s">
        <v>377</v>
      </c>
      <c r="C9" s="665" t="s">
        <v>746</v>
      </c>
      <c r="D9" s="647">
        <v>3082.9249112941006</v>
      </c>
    </row>
    <row r="10" spans="1:4" ht="16.5" thickTop="1" thickBot="1">
      <c r="A10" s="664" t="s">
        <v>1668</v>
      </c>
      <c r="B10" s="664" t="s">
        <v>377</v>
      </c>
      <c r="C10" s="665" t="s">
        <v>1667</v>
      </c>
      <c r="D10" s="647">
        <v>2583.4566295760619</v>
      </c>
    </row>
    <row r="11" spans="1:4" ht="16.5" thickTop="1" thickBot="1">
      <c r="A11" s="664" t="s">
        <v>751</v>
      </c>
      <c r="B11" s="664" t="s">
        <v>377</v>
      </c>
      <c r="C11" s="665" t="s">
        <v>752</v>
      </c>
      <c r="D11" s="647">
        <v>18075.401661059408</v>
      </c>
    </row>
    <row r="12" spans="1:4" ht="16.5" thickTop="1" thickBot="1">
      <c r="A12" s="664" t="s">
        <v>749</v>
      </c>
      <c r="B12" s="664" t="s">
        <v>377</v>
      </c>
      <c r="C12" s="665" t="s">
        <v>750</v>
      </c>
      <c r="D12" s="647">
        <v>6823.0738601973735</v>
      </c>
    </row>
    <row r="13" spans="1:4" ht="16.5" thickTop="1" thickBot="1">
      <c r="A13" s="664" t="s">
        <v>753</v>
      </c>
      <c r="B13" s="664" t="s">
        <v>92</v>
      </c>
      <c r="C13" s="665" t="s">
        <v>1935</v>
      </c>
      <c r="D13" s="647">
        <v>2088.7521685934116</v>
      </c>
    </row>
    <row r="14" spans="1:4" ht="16.5" thickTop="1" thickBot="1">
      <c r="A14" s="664" t="s">
        <v>755</v>
      </c>
      <c r="B14" s="664" t="s">
        <v>233</v>
      </c>
      <c r="C14" s="665" t="s">
        <v>1937</v>
      </c>
      <c r="D14" s="647">
        <v>71457.311030827244</v>
      </c>
    </row>
    <row r="15" spans="1:4" ht="16.5" thickTop="1" thickBot="1">
      <c r="A15" s="664" t="s">
        <v>756</v>
      </c>
      <c r="B15" s="664" t="s">
        <v>92</v>
      </c>
      <c r="C15" s="665" t="s">
        <v>1938</v>
      </c>
      <c r="D15" s="647">
        <v>920.69996905104335</v>
      </c>
    </row>
    <row r="16" spans="1:4" ht="16.5" thickTop="1" thickBot="1">
      <c r="A16" s="664" t="s">
        <v>754</v>
      </c>
      <c r="B16" s="664" t="s">
        <v>233</v>
      </c>
      <c r="C16" s="665" t="s">
        <v>1936</v>
      </c>
      <c r="D16" s="647">
        <v>82450.743497108357</v>
      </c>
    </row>
    <row r="17" spans="1:4" ht="16.5" thickTop="1" thickBot="1">
      <c r="A17" s="664" t="s">
        <v>776</v>
      </c>
      <c r="B17" s="664" t="s">
        <v>422</v>
      </c>
      <c r="C17" s="665" t="s">
        <v>777</v>
      </c>
      <c r="D17" s="647">
        <v>8597.8215966597272</v>
      </c>
    </row>
    <row r="18" spans="1:4" ht="16.5" thickTop="1" thickBot="1">
      <c r="A18" s="664" t="s">
        <v>757</v>
      </c>
      <c r="B18" s="664" t="s">
        <v>387</v>
      </c>
      <c r="C18" s="665" t="s">
        <v>1939</v>
      </c>
      <c r="D18" s="647">
        <v>63410.118465509469</v>
      </c>
    </row>
    <row r="19" spans="1:4" ht="16.5" thickTop="1" thickBot="1">
      <c r="A19" s="664" t="s">
        <v>758</v>
      </c>
      <c r="B19" s="664" t="s">
        <v>387</v>
      </c>
      <c r="C19" s="665" t="s">
        <v>2239</v>
      </c>
      <c r="D19" s="647">
        <v>63410.118465509469</v>
      </c>
    </row>
    <row r="20" spans="1:4" ht="16.5" thickTop="1" thickBot="1">
      <c r="A20" s="664" t="s">
        <v>761</v>
      </c>
      <c r="B20" s="664" t="s">
        <v>387</v>
      </c>
      <c r="C20" s="665" t="s">
        <v>762</v>
      </c>
      <c r="D20" s="647">
        <v>63410.118465509469</v>
      </c>
    </row>
    <row r="21" spans="1:4" ht="16.5" thickTop="1" thickBot="1">
      <c r="A21" s="664" t="s">
        <v>759</v>
      </c>
      <c r="B21" s="664" t="s">
        <v>387</v>
      </c>
      <c r="C21" s="665" t="s">
        <v>2240</v>
      </c>
      <c r="D21" s="647">
        <v>63410.118465509469</v>
      </c>
    </row>
    <row r="22" spans="1:4" ht="16.5" thickTop="1" thickBot="1">
      <c r="A22" s="664" t="s">
        <v>760</v>
      </c>
      <c r="B22" s="664" t="s">
        <v>387</v>
      </c>
      <c r="C22" s="665" t="s">
        <v>2241</v>
      </c>
      <c r="D22" s="647">
        <v>63410.118465509469</v>
      </c>
    </row>
    <row r="23" spans="1:4" ht="16.5" thickTop="1" thickBot="1">
      <c r="A23" s="664" t="s">
        <v>763</v>
      </c>
      <c r="B23" s="664" t="s">
        <v>387</v>
      </c>
      <c r="C23" s="665" t="s">
        <v>764</v>
      </c>
      <c r="D23" s="647">
        <v>63410.118465509469</v>
      </c>
    </row>
    <row r="24" spans="1:4" ht="16.5" thickTop="1" thickBot="1">
      <c r="A24" s="664" t="s">
        <v>772</v>
      </c>
      <c r="B24" s="664" t="s">
        <v>387</v>
      </c>
      <c r="C24" s="665" t="s">
        <v>773</v>
      </c>
      <c r="D24" s="647">
        <v>21986.864932562228</v>
      </c>
    </row>
    <row r="25" spans="1:4" ht="16.5" thickTop="1" thickBot="1">
      <c r="A25" s="664" t="s">
        <v>765</v>
      </c>
      <c r="B25" s="664" t="s">
        <v>387</v>
      </c>
      <c r="C25" s="665" t="s">
        <v>766</v>
      </c>
      <c r="D25" s="647">
        <v>63410.118465509469</v>
      </c>
    </row>
    <row r="26" spans="1:4" ht="16.5" thickTop="1" thickBot="1">
      <c r="A26" s="664" t="s">
        <v>768</v>
      </c>
      <c r="B26" s="664" t="s">
        <v>387</v>
      </c>
      <c r="C26" s="665" t="s">
        <v>2002</v>
      </c>
      <c r="D26" s="647">
        <v>63410.118465509469</v>
      </c>
    </row>
    <row r="27" spans="1:4" ht="16.5" thickTop="1" thickBot="1">
      <c r="A27" s="664" t="s">
        <v>767</v>
      </c>
      <c r="B27" s="664" t="s">
        <v>387</v>
      </c>
      <c r="C27" s="665" t="s">
        <v>2004</v>
      </c>
      <c r="D27" s="647">
        <v>63410.118465509469</v>
      </c>
    </row>
    <row r="28" spans="1:4" ht="16.5" thickTop="1" thickBot="1">
      <c r="A28" s="664" t="s">
        <v>770</v>
      </c>
      <c r="B28" s="664" t="s">
        <v>387</v>
      </c>
      <c r="C28" s="665" t="s">
        <v>2003</v>
      </c>
      <c r="D28" s="647">
        <v>63410.118465509469</v>
      </c>
    </row>
    <row r="29" spans="1:4" ht="16.5" thickTop="1" thickBot="1">
      <c r="A29" s="664" t="s">
        <v>769</v>
      </c>
      <c r="B29" s="664" t="s">
        <v>387</v>
      </c>
      <c r="C29" s="665" t="s">
        <v>2001</v>
      </c>
      <c r="D29" s="647">
        <v>63410.118465509469</v>
      </c>
    </row>
    <row r="30" spans="1:4" ht="16.5" thickTop="1" thickBot="1">
      <c r="A30" s="664" t="s">
        <v>771</v>
      </c>
      <c r="B30" s="664" t="s">
        <v>387</v>
      </c>
      <c r="C30" s="665" t="s">
        <v>2242</v>
      </c>
      <c r="D30" s="647">
        <v>63410.118465509469</v>
      </c>
    </row>
    <row r="31" spans="1:4" ht="16.5" thickTop="1" thickBot="1">
      <c r="A31" s="664" t="s">
        <v>774</v>
      </c>
      <c r="B31" s="664" t="s">
        <v>422</v>
      </c>
      <c r="C31" s="665" t="s">
        <v>775</v>
      </c>
      <c r="D31" s="647">
        <v>43.973729865124461</v>
      </c>
    </row>
    <row r="32" spans="1:4" ht="16.5" thickTop="1" thickBot="1">
      <c r="A32" s="664" t="s">
        <v>779</v>
      </c>
      <c r="B32" s="664" t="s">
        <v>144</v>
      </c>
      <c r="C32" s="665" t="s">
        <v>1941</v>
      </c>
      <c r="D32" s="647">
        <v>542.52589221097298</v>
      </c>
    </row>
    <row r="33" spans="1:4" ht="16.5" thickTop="1" thickBot="1">
      <c r="A33" s="664" t="s">
        <v>780</v>
      </c>
      <c r="B33" s="664" t="s">
        <v>377</v>
      </c>
      <c r="C33" s="665" t="s">
        <v>781</v>
      </c>
      <c r="D33" s="647">
        <v>6099.4609019315458</v>
      </c>
    </row>
    <row r="34" spans="1:4" ht="16.5" thickTop="1" thickBot="1">
      <c r="A34" s="664" t="s">
        <v>786</v>
      </c>
      <c r="B34" s="664" t="s">
        <v>377</v>
      </c>
      <c r="C34" s="665" t="s">
        <v>787</v>
      </c>
      <c r="D34" s="647">
        <v>4236.0642878526605</v>
      </c>
    </row>
    <row r="35" spans="1:4" ht="16.5" thickTop="1" thickBot="1">
      <c r="A35" s="664" t="s">
        <v>782</v>
      </c>
      <c r="B35" s="664" t="s">
        <v>377</v>
      </c>
      <c r="C35" s="665" t="s">
        <v>783</v>
      </c>
      <c r="D35" s="647">
        <v>5226.6442422189184</v>
      </c>
    </row>
    <row r="36" spans="1:4" ht="16.5" thickTop="1" thickBot="1">
      <c r="A36" s="664" t="s">
        <v>784</v>
      </c>
      <c r="B36" s="664" t="s">
        <v>377</v>
      </c>
      <c r="C36" s="665" t="s">
        <v>785</v>
      </c>
      <c r="D36" s="647">
        <v>6940.0412735636555</v>
      </c>
    </row>
    <row r="37" spans="1:4" ht="16.5" thickTop="1" thickBot="1">
      <c r="A37" s="664" t="s">
        <v>898</v>
      </c>
      <c r="B37" s="664" t="s">
        <v>377</v>
      </c>
      <c r="C37" s="665" t="s">
        <v>899</v>
      </c>
      <c r="D37" s="647">
        <v>4279.1935874999244</v>
      </c>
    </row>
    <row r="38" spans="1:4" ht="16.5" thickTop="1" thickBot="1">
      <c r="A38" s="664" t="s">
        <v>788</v>
      </c>
      <c r="B38" s="664" t="s">
        <v>377</v>
      </c>
      <c r="C38" s="665" t="s">
        <v>789</v>
      </c>
      <c r="D38" s="647">
        <v>4861.845508212823</v>
      </c>
    </row>
    <row r="39" spans="1:4" ht="16.5" thickTop="1" thickBot="1">
      <c r="A39" s="664" t="s">
        <v>917</v>
      </c>
      <c r="B39" s="664" t="s">
        <v>92</v>
      </c>
      <c r="C39" s="665" t="s">
        <v>2243</v>
      </c>
      <c r="D39" s="647">
        <v>647568.13942628901</v>
      </c>
    </row>
    <row r="40" spans="1:4" ht="16.5" thickTop="1" thickBot="1">
      <c r="A40" s="664" t="s">
        <v>896</v>
      </c>
      <c r="B40" s="664" t="s">
        <v>92</v>
      </c>
      <c r="C40" s="665" t="s">
        <v>897</v>
      </c>
      <c r="D40" s="647">
        <v>42768.768076337386</v>
      </c>
    </row>
    <row r="41" spans="1:4" ht="16.5" thickTop="1" thickBot="1">
      <c r="A41" s="664" t="s">
        <v>827</v>
      </c>
      <c r="B41" s="664" t="s">
        <v>92</v>
      </c>
      <c r="C41" s="665" t="s">
        <v>828</v>
      </c>
      <c r="D41" s="647">
        <v>757.85910496728388</v>
      </c>
    </row>
    <row r="42" spans="1:4" ht="16.5" thickTop="1" thickBot="1">
      <c r="A42" s="664" t="s">
        <v>432</v>
      </c>
      <c r="B42" s="664" t="s">
        <v>92</v>
      </c>
      <c r="C42" s="665" t="s">
        <v>433</v>
      </c>
      <c r="D42" s="647">
        <v>11745.76530801296</v>
      </c>
    </row>
    <row r="43" spans="1:4" ht="16.5" thickTop="1" thickBot="1">
      <c r="A43" s="664" t="s">
        <v>376</v>
      </c>
      <c r="B43" s="664" t="s">
        <v>377</v>
      </c>
      <c r="C43" s="665" t="s">
        <v>378</v>
      </c>
      <c r="D43" s="647">
        <v>5428.556951849615</v>
      </c>
    </row>
    <row r="44" spans="1:4" ht="16.5" thickTop="1" thickBot="1">
      <c r="A44" s="664" t="s">
        <v>379</v>
      </c>
      <c r="B44" s="664" t="s">
        <v>144</v>
      </c>
      <c r="C44" s="665" t="s">
        <v>2244</v>
      </c>
      <c r="D44" s="647">
        <v>11430.520347707985</v>
      </c>
    </row>
    <row r="45" spans="1:4" ht="16.5" thickTop="1" thickBot="1">
      <c r="A45" s="664" t="s">
        <v>778</v>
      </c>
      <c r="B45" s="664" t="s">
        <v>377</v>
      </c>
      <c r="C45" s="665" t="s">
        <v>1940</v>
      </c>
      <c r="D45" s="647">
        <v>6134.3353161848618</v>
      </c>
    </row>
    <row r="46" spans="1:4" ht="16.5" thickTop="1" thickBot="1">
      <c r="A46" s="664" t="s">
        <v>913</v>
      </c>
      <c r="B46" s="664" t="s">
        <v>92</v>
      </c>
      <c r="C46" s="665" t="s">
        <v>1954</v>
      </c>
      <c r="D46" s="647">
        <v>1099.3432466281115</v>
      </c>
    </row>
    <row r="47" spans="1:4" ht="16.5" thickTop="1" thickBot="1">
      <c r="A47" s="664" t="s">
        <v>914</v>
      </c>
      <c r="B47" s="664" t="s">
        <v>92</v>
      </c>
      <c r="C47" s="665" t="s">
        <v>1955</v>
      </c>
      <c r="D47" s="647">
        <v>23960.094160413097</v>
      </c>
    </row>
    <row r="48" spans="1:4" ht="16.5" thickTop="1" thickBot="1">
      <c r="A48" s="664" t="s">
        <v>797</v>
      </c>
      <c r="B48" s="664" t="s">
        <v>387</v>
      </c>
      <c r="C48" s="665" t="s">
        <v>798</v>
      </c>
      <c r="D48" s="647">
        <v>34269.277355514801</v>
      </c>
    </row>
    <row r="49" spans="1:4" ht="16.5" thickTop="1" thickBot="1">
      <c r="A49" s="664" t="s">
        <v>800</v>
      </c>
      <c r="B49" s="664" t="s">
        <v>387</v>
      </c>
      <c r="C49" s="665" t="s">
        <v>801</v>
      </c>
      <c r="D49" s="647">
        <v>34324.244517846215</v>
      </c>
    </row>
    <row r="50" spans="1:4" ht="16.5" thickTop="1" thickBot="1">
      <c r="A50" s="664" t="s">
        <v>799</v>
      </c>
      <c r="B50" s="664" t="s">
        <v>387</v>
      </c>
      <c r="C50" s="665" t="s">
        <v>1943</v>
      </c>
      <c r="D50" s="647">
        <v>34269.277355514801</v>
      </c>
    </row>
    <row r="51" spans="1:4" ht="16.5" thickTop="1" thickBot="1">
      <c r="A51" s="664" t="s">
        <v>796</v>
      </c>
      <c r="B51" s="664" t="s">
        <v>387</v>
      </c>
      <c r="C51" s="665" t="s">
        <v>1942</v>
      </c>
      <c r="D51" s="647">
        <v>34269.277355514801</v>
      </c>
    </row>
    <row r="52" spans="1:4" ht="16.5" thickTop="1" thickBot="1">
      <c r="A52" s="664" t="s">
        <v>802</v>
      </c>
      <c r="B52" s="664" t="s">
        <v>387</v>
      </c>
      <c r="C52" s="665" t="s">
        <v>803</v>
      </c>
      <c r="D52" s="647">
        <v>23547.932342774147</v>
      </c>
    </row>
    <row r="53" spans="1:4" ht="16.5" thickTop="1" thickBot="1">
      <c r="A53" s="664" t="s">
        <v>380</v>
      </c>
      <c r="B53" s="664" t="s">
        <v>144</v>
      </c>
      <c r="C53" s="665" t="s">
        <v>381</v>
      </c>
      <c r="D53" s="647">
        <v>3368.0840232360219</v>
      </c>
    </row>
    <row r="54" spans="1:4" ht="16.5" thickTop="1" thickBot="1">
      <c r="A54" s="664" t="s">
        <v>794</v>
      </c>
      <c r="B54" s="664" t="s">
        <v>377</v>
      </c>
      <c r="C54" s="665" t="s">
        <v>795</v>
      </c>
      <c r="D54" s="647">
        <v>2194.6360349419174</v>
      </c>
    </row>
    <row r="55" spans="1:4" ht="16.5" thickTop="1" thickBot="1">
      <c r="A55" s="664" t="s">
        <v>790</v>
      </c>
      <c r="B55" s="664" t="s">
        <v>422</v>
      </c>
      <c r="C55" s="665" t="s">
        <v>791</v>
      </c>
      <c r="D55" s="647">
        <v>1842.4992813487149</v>
      </c>
    </row>
    <row r="56" spans="1:4" ht="16.5" thickTop="1" thickBot="1">
      <c r="A56" s="664" t="s">
        <v>792</v>
      </c>
      <c r="B56" s="664" t="s">
        <v>606</v>
      </c>
      <c r="C56" s="665" t="s">
        <v>793</v>
      </c>
      <c r="D56" s="647">
        <v>10777.250353353811</v>
      </c>
    </row>
    <row r="57" spans="1:4" ht="16.5" thickTop="1" thickBot="1">
      <c r="A57" s="664" t="s">
        <v>382</v>
      </c>
      <c r="B57" s="664" t="s">
        <v>377</v>
      </c>
      <c r="C57" s="665" t="s">
        <v>383</v>
      </c>
      <c r="D57" s="647">
        <v>3109.3109814519194</v>
      </c>
    </row>
    <row r="58" spans="1:4" ht="16.5" thickTop="1" thickBot="1">
      <c r="A58" s="664" t="s">
        <v>384</v>
      </c>
      <c r="B58" s="664" t="s">
        <v>377</v>
      </c>
      <c r="C58" s="665" t="s">
        <v>385</v>
      </c>
      <c r="D58" s="647">
        <v>3082.9249112941006</v>
      </c>
    </row>
    <row r="59" spans="1:4" ht="16.5" thickTop="1" thickBot="1">
      <c r="A59" s="664" t="s">
        <v>386</v>
      </c>
      <c r="B59" s="664" t="s">
        <v>387</v>
      </c>
      <c r="C59" s="665" t="s">
        <v>2245</v>
      </c>
      <c r="D59" s="647">
        <v>23708.145909761835</v>
      </c>
    </row>
    <row r="60" spans="1:4" ht="16.5" thickTop="1" thickBot="1">
      <c r="A60" s="664" t="s">
        <v>388</v>
      </c>
      <c r="B60" s="664" t="s">
        <v>377</v>
      </c>
      <c r="C60" s="665" t="s">
        <v>389</v>
      </c>
      <c r="D60" s="647">
        <v>6541.3807764674129</v>
      </c>
    </row>
    <row r="61" spans="1:4" ht="16.5" thickTop="1" thickBot="1">
      <c r="A61" s="664" t="s">
        <v>390</v>
      </c>
      <c r="B61" s="664" t="s">
        <v>233</v>
      </c>
      <c r="C61" s="665" t="s">
        <v>391</v>
      </c>
      <c r="D61" s="647">
        <v>74542.345225870464</v>
      </c>
    </row>
    <row r="62" spans="1:4" ht="16.5" thickTop="1" thickBot="1">
      <c r="A62" s="664" t="s">
        <v>398</v>
      </c>
      <c r="B62" s="664" t="s">
        <v>233</v>
      </c>
      <c r="C62" s="665" t="s">
        <v>399</v>
      </c>
      <c r="D62" s="647">
        <v>6272.7526511961505</v>
      </c>
    </row>
    <row r="63" spans="1:4" ht="16.5" thickTop="1" thickBot="1">
      <c r="A63" s="664" t="s">
        <v>392</v>
      </c>
      <c r="B63" s="664" t="s">
        <v>387</v>
      </c>
      <c r="C63" s="665" t="s">
        <v>393</v>
      </c>
      <c r="D63" s="647">
        <v>26129.465121668614</v>
      </c>
    </row>
    <row r="64" spans="1:4" ht="16.5" thickTop="1" thickBot="1">
      <c r="A64" s="664" t="s">
        <v>400</v>
      </c>
      <c r="B64" s="664" t="s">
        <v>92</v>
      </c>
      <c r="C64" s="665" t="s">
        <v>401</v>
      </c>
      <c r="D64" s="647">
        <v>26790.994920327077</v>
      </c>
    </row>
    <row r="65" spans="1:4" ht="16.5" thickTop="1" thickBot="1">
      <c r="A65" s="664" t="s">
        <v>394</v>
      </c>
      <c r="B65" s="664" t="s">
        <v>92</v>
      </c>
      <c r="C65" s="665" t="s">
        <v>395</v>
      </c>
      <c r="D65" s="647">
        <v>69005.071181989726</v>
      </c>
    </row>
    <row r="66" spans="1:4" ht="16.5" thickTop="1" thickBot="1">
      <c r="A66" s="664" t="s">
        <v>396</v>
      </c>
      <c r="B66" s="664" t="s">
        <v>92</v>
      </c>
      <c r="C66" s="665" t="s">
        <v>397</v>
      </c>
      <c r="D66" s="647">
        <v>824507.43497108354</v>
      </c>
    </row>
    <row r="67" spans="1:4" ht="16.5" thickTop="1" thickBot="1">
      <c r="A67" s="664" t="s">
        <v>918</v>
      </c>
      <c r="B67" s="664" t="s">
        <v>144</v>
      </c>
      <c r="C67" s="665" t="s">
        <v>919</v>
      </c>
      <c r="D67" s="647">
        <v>8458.3144784910601</v>
      </c>
    </row>
    <row r="68" spans="1:4" ht="16.5" thickTop="1" thickBot="1">
      <c r="A68" s="664" t="s">
        <v>402</v>
      </c>
      <c r="B68" s="664" t="s">
        <v>377</v>
      </c>
      <c r="C68" s="665" t="s">
        <v>403</v>
      </c>
      <c r="D68" s="647">
        <v>952.76414707769663</v>
      </c>
    </row>
    <row r="69" spans="1:4" ht="16.5" thickTop="1" thickBot="1">
      <c r="A69" s="664" t="s">
        <v>404</v>
      </c>
      <c r="B69" s="664" t="s">
        <v>377</v>
      </c>
      <c r="C69" s="665" t="s">
        <v>405</v>
      </c>
      <c r="D69" s="647">
        <v>12460.446968122833</v>
      </c>
    </row>
    <row r="70" spans="1:4" ht="16.5" thickTop="1" thickBot="1">
      <c r="A70" s="664" t="s">
        <v>406</v>
      </c>
      <c r="B70" s="664" t="s">
        <v>144</v>
      </c>
      <c r="C70" s="665" t="s">
        <v>407</v>
      </c>
      <c r="D70" s="647">
        <v>52298.895528641704</v>
      </c>
    </row>
    <row r="71" spans="1:4" ht="16.5" thickTop="1" thickBot="1">
      <c r="A71" s="664" t="s">
        <v>408</v>
      </c>
      <c r="B71" s="664" t="s">
        <v>92</v>
      </c>
      <c r="C71" s="665" t="s">
        <v>409</v>
      </c>
      <c r="D71" s="647">
        <v>10692.192019084347</v>
      </c>
    </row>
    <row r="72" spans="1:4" ht="16.5" thickTop="1" thickBot="1">
      <c r="A72" s="664" t="s">
        <v>410</v>
      </c>
      <c r="B72" s="664" t="s">
        <v>92</v>
      </c>
      <c r="C72" s="665" t="s">
        <v>411</v>
      </c>
      <c r="D72" s="647">
        <v>13779318.710743573</v>
      </c>
    </row>
    <row r="73" spans="1:4" ht="16.5" thickTop="1" thickBot="1">
      <c r="A73" s="664" t="s">
        <v>810</v>
      </c>
      <c r="B73" s="664" t="s">
        <v>377</v>
      </c>
      <c r="C73" s="665" t="s">
        <v>811</v>
      </c>
      <c r="D73" s="647">
        <v>2040.2020177591758</v>
      </c>
    </row>
    <row r="74" spans="1:4" ht="16.5" thickTop="1" thickBot="1">
      <c r="A74" s="664" t="s">
        <v>805</v>
      </c>
      <c r="B74" s="664" t="s">
        <v>377</v>
      </c>
      <c r="C74" s="665" t="s">
        <v>806</v>
      </c>
      <c r="D74" s="647">
        <v>1883.2634010084698</v>
      </c>
    </row>
    <row r="75" spans="1:4" ht="16.5" thickTop="1" thickBot="1">
      <c r="A75" s="664" t="s">
        <v>808</v>
      </c>
      <c r="B75" s="664" t="s">
        <v>377</v>
      </c>
      <c r="C75" s="665" t="s">
        <v>809</v>
      </c>
      <c r="D75" s="647">
        <v>1883.2634010084698</v>
      </c>
    </row>
    <row r="76" spans="1:4" ht="16.5" thickTop="1" thickBot="1">
      <c r="A76" s="664" t="s">
        <v>822</v>
      </c>
      <c r="B76" s="664" t="s">
        <v>377</v>
      </c>
      <c r="C76" s="665" t="s">
        <v>823</v>
      </c>
      <c r="D76" s="647">
        <v>2610.452258777007</v>
      </c>
    </row>
    <row r="77" spans="1:4" ht="16.5" thickTop="1" thickBot="1">
      <c r="A77" s="664" t="s">
        <v>807</v>
      </c>
      <c r="B77" s="664" t="s">
        <v>377</v>
      </c>
      <c r="C77" s="665" t="s">
        <v>2037</v>
      </c>
      <c r="D77" s="647">
        <v>2040.2020177591758</v>
      </c>
    </row>
    <row r="78" spans="1:4" ht="16.5" thickTop="1" thickBot="1">
      <c r="A78" s="664" t="s">
        <v>817</v>
      </c>
      <c r="B78" s="664" t="s">
        <v>377</v>
      </c>
      <c r="C78" s="665" t="s">
        <v>818</v>
      </c>
      <c r="D78" s="647">
        <v>2610.452258777007</v>
      </c>
    </row>
    <row r="79" spans="1:4" ht="16.5" thickTop="1" thickBot="1">
      <c r="A79" s="664" t="s">
        <v>819</v>
      </c>
      <c r="B79" s="664" t="s">
        <v>377</v>
      </c>
      <c r="C79" s="665" t="s">
        <v>2023</v>
      </c>
      <c r="D79" s="647">
        <v>2610.452258777007</v>
      </c>
    </row>
    <row r="80" spans="1:4" ht="16.5" thickTop="1" thickBot="1">
      <c r="A80" s="664" t="s">
        <v>820</v>
      </c>
      <c r="B80" s="664" t="s">
        <v>377</v>
      </c>
      <c r="C80" s="665" t="s">
        <v>2024</v>
      </c>
      <c r="D80" s="647">
        <v>2610.452258777007</v>
      </c>
    </row>
    <row r="81" spans="1:4" ht="16.5" thickTop="1" thickBot="1">
      <c r="A81" s="664" t="s">
        <v>812</v>
      </c>
      <c r="B81" s="664" t="s">
        <v>377</v>
      </c>
      <c r="C81" s="665" t="s">
        <v>2246</v>
      </c>
      <c r="D81" s="647">
        <v>3217.8406457434794</v>
      </c>
    </row>
    <row r="82" spans="1:4" ht="16.5" thickTop="1" thickBot="1">
      <c r="A82" s="664" t="s">
        <v>813</v>
      </c>
      <c r="B82" s="664" t="s">
        <v>377</v>
      </c>
      <c r="C82" s="665" t="s">
        <v>2247</v>
      </c>
      <c r="D82" s="647">
        <v>3265.7608340643055</v>
      </c>
    </row>
    <row r="83" spans="1:4" ht="16.5" thickTop="1" thickBot="1">
      <c r="A83" s="664" t="s">
        <v>814</v>
      </c>
      <c r="B83" s="664" t="s">
        <v>377</v>
      </c>
      <c r="C83" s="665" t="s">
        <v>2248</v>
      </c>
      <c r="D83" s="647">
        <v>3300.5029705969046</v>
      </c>
    </row>
    <row r="84" spans="1:4" ht="16.5" thickTop="1" thickBot="1">
      <c r="A84" s="664" t="s">
        <v>815</v>
      </c>
      <c r="B84" s="664" t="s">
        <v>377</v>
      </c>
      <c r="C84" s="665" t="s">
        <v>2249</v>
      </c>
      <c r="D84" s="647">
        <v>3300.5029705969046</v>
      </c>
    </row>
    <row r="85" spans="1:4" ht="16.5" thickTop="1" thickBot="1">
      <c r="A85" s="664" t="s">
        <v>821</v>
      </c>
      <c r="B85" s="664" t="s">
        <v>377</v>
      </c>
      <c r="C85" s="665" t="s">
        <v>1944</v>
      </c>
      <c r="D85" s="647">
        <v>3300.5029705969046</v>
      </c>
    </row>
    <row r="86" spans="1:4" ht="16.5" thickTop="1" thickBot="1">
      <c r="A86" s="664" t="s">
        <v>816</v>
      </c>
      <c r="B86" s="664" t="s">
        <v>377</v>
      </c>
      <c r="C86" s="665" t="s">
        <v>2250</v>
      </c>
      <c r="D86" s="647">
        <v>3300.5029705969046</v>
      </c>
    </row>
    <row r="87" spans="1:4" ht="16.5" thickTop="1" thickBot="1">
      <c r="A87" s="664" t="s">
        <v>804</v>
      </c>
      <c r="B87" s="664" t="s">
        <v>377</v>
      </c>
      <c r="C87" s="665" t="s">
        <v>2251</v>
      </c>
      <c r="D87" s="647">
        <v>514.05290212330488</v>
      </c>
    </row>
    <row r="88" spans="1:4" ht="16.5" thickTop="1" thickBot="1">
      <c r="A88" s="664" t="s">
        <v>826</v>
      </c>
      <c r="B88" s="664" t="s">
        <v>377</v>
      </c>
      <c r="C88" s="665" t="s">
        <v>1945</v>
      </c>
      <c r="D88" s="647">
        <v>514.05290212330488</v>
      </c>
    </row>
    <row r="89" spans="1:4" ht="16.5" thickTop="1" thickBot="1">
      <c r="A89" s="664" t="s">
        <v>824</v>
      </c>
      <c r="B89" s="664" t="s">
        <v>377</v>
      </c>
      <c r="C89" s="665" t="s">
        <v>825</v>
      </c>
      <c r="D89" s="647">
        <v>514.05290212330488</v>
      </c>
    </row>
    <row r="90" spans="1:4" ht="16.5" thickTop="1" thickBot="1">
      <c r="A90" s="664" t="s">
        <v>915</v>
      </c>
      <c r="B90" s="664" t="s">
        <v>233</v>
      </c>
      <c r="C90" s="665" t="s">
        <v>916</v>
      </c>
      <c r="D90" s="647">
        <v>24735.22304913251</v>
      </c>
    </row>
    <row r="91" spans="1:4" ht="16.5" thickTop="1" thickBot="1">
      <c r="A91" s="664" t="s">
        <v>412</v>
      </c>
      <c r="B91" s="664" t="s">
        <v>377</v>
      </c>
      <c r="C91" s="665" t="s">
        <v>2252</v>
      </c>
      <c r="D91" s="647">
        <v>33368.691703399563</v>
      </c>
    </row>
    <row r="92" spans="1:4" ht="16.5" thickTop="1" thickBot="1">
      <c r="A92" s="664" t="s">
        <v>413</v>
      </c>
      <c r="B92" s="664" t="s">
        <v>144</v>
      </c>
      <c r="C92" s="665" t="s">
        <v>414</v>
      </c>
      <c r="D92" s="647">
        <v>39083.191498174645</v>
      </c>
    </row>
    <row r="93" spans="1:4" ht="16.5" thickTop="1" thickBot="1">
      <c r="A93" s="664" t="s">
        <v>415</v>
      </c>
      <c r="B93" s="664" t="s">
        <v>144</v>
      </c>
      <c r="C93" s="665" t="s">
        <v>416</v>
      </c>
      <c r="D93" s="647">
        <v>1006.9984139113501</v>
      </c>
    </row>
    <row r="94" spans="1:4" ht="16.5" thickTop="1" thickBot="1">
      <c r="A94" s="664" t="s">
        <v>417</v>
      </c>
      <c r="B94" s="664" t="s">
        <v>144</v>
      </c>
      <c r="C94" s="665" t="s">
        <v>418</v>
      </c>
      <c r="D94" s="647">
        <v>1006.9984139113501</v>
      </c>
    </row>
    <row r="95" spans="1:4" ht="16.5" thickTop="1" thickBot="1">
      <c r="A95" s="664" t="s">
        <v>419</v>
      </c>
      <c r="B95" s="664" t="s">
        <v>377</v>
      </c>
      <c r="C95" s="665" t="s">
        <v>420</v>
      </c>
      <c r="D95" s="647">
        <v>3743.7374423354613</v>
      </c>
    </row>
    <row r="96" spans="1:4" ht="16.5" thickTop="1" thickBot="1">
      <c r="A96" s="664" t="s">
        <v>436</v>
      </c>
      <c r="B96" s="664" t="s">
        <v>377</v>
      </c>
      <c r="C96" s="665" t="s">
        <v>437</v>
      </c>
      <c r="D96" s="647">
        <v>4208.6280295049628</v>
      </c>
    </row>
    <row r="97" spans="1:4" ht="16.5" thickTop="1" thickBot="1">
      <c r="A97" s="664" t="s">
        <v>434</v>
      </c>
      <c r="B97" s="664" t="s">
        <v>377</v>
      </c>
      <c r="C97" s="665" t="s">
        <v>435</v>
      </c>
      <c r="D97" s="647">
        <v>3736.5150787635689</v>
      </c>
    </row>
    <row r="98" spans="1:4" ht="16.5" thickTop="1" thickBot="1">
      <c r="A98" s="664" t="s">
        <v>421</v>
      </c>
      <c r="B98" s="664" t="s">
        <v>422</v>
      </c>
      <c r="C98" s="665" t="s">
        <v>423</v>
      </c>
      <c r="D98" s="647">
        <v>2896.2654330589062</v>
      </c>
    </row>
    <row r="99" spans="1:4" ht="16.5" thickTop="1" thickBot="1">
      <c r="A99" s="664" t="s">
        <v>835</v>
      </c>
      <c r="B99" s="664" t="s">
        <v>387</v>
      </c>
      <c r="C99" s="665" t="s">
        <v>2253</v>
      </c>
      <c r="D99" s="647">
        <v>444795.18799390882</v>
      </c>
    </row>
    <row r="100" spans="1:4" ht="16.5" thickTop="1" thickBot="1">
      <c r="A100" s="664" t="s">
        <v>836</v>
      </c>
      <c r="B100" s="664" t="s">
        <v>387</v>
      </c>
      <c r="C100" s="665" t="s">
        <v>2254</v>
      </c>
      <c r="D100" s="647">
        <v>380889.45465924172</v>
      </c>
    </row>
    <row r="101" spans="1:4" ht="16.5" thickTop="1" thickBot="1">
      <c r="A101" s="664" t="s">
        <v>837</v>
      </c>
      <c r="B101" s="664" t="s">
        <v>387</v>
      </c>
      <c r="C101" s="665" t="s">
        <v>2255</v>
      </c>
      <c r="D101" s="647">
        <v>514195.81674536655</v>
      </c>
    </row>
    <row r="102" spans="1:4" ht="16.5" thickTop="1" thickBot="1">
      <c r="A102" s="664" t="s">
        <v>838</v>
      </c>
      <c r="B102" s="664" t="s">
        <v>387</v>
      </c>
      <c r="C102" s="665" t="s">
        <v>2256</v>
      </c>
      <c r="D102" s="647">
        <v>422642.51116617746</v>
      </c>
    </row>
    <row r="103" spans="1:4" ht="16.5" thickTop="1" thickBot="1">
      <c r="A103" s="664" t="s">
        <v>839</v>
      </c>
      <c r="B103" s="664" t="s">
        <v>387</v>
      </c>
      <c r="C103" s="665" t="s">
        <v>2257</v>
      </c>
      <c r="D103" s="647">
        <v>441913.99827956827</v>
      </c>
    </row>
    <row r="104" spans="1:4" ht="16.5" thickTop="1" thickBot="1">
      <c r="A104" s="664" t="s">
        <v>833</v>
      </c>
      <c r="B104" s="664" t="s">
        <v>387</v>
      </c>
      <c r="C104" s="665" t="s">
        <v>2006</v>
      </c>
      <c r="D104" s="647">
        <v>337503.87343106332</v>
      </c>
    </row>
    <row r="105" spans="1:4" ht="16.5" thickTop="1" thickBot="1">
      <c r="A105" s="664" t="s">
        <v>832</v>
      </c>
      <c r="B105" s="664" t="s">
        <v>387</v>
      </c>
      <c r="C105" s="665" t="s">
        <v>2007</v>
      </c>
      <c r="D105" s="647">
        <v>364428.62177973019</v>
      </c>
    </row>
    <row r="106" spans="1:4" ht="16.5" thickTop="1" thickBot="1">
      <c r="A106" s="664" t="s">
        <v>1661</v>
      </c>
      <c r="B106" s="664" t="s">
        <v>387</v>
      </c>
      <c r="C106" s="665" t="s">
        <v>2005</v>
      </c>
      <c r="D106" s="647">
        <v>394968.37717105914</v>
      </c>
    </row>
    <row r="107" spans="1:4" ht="16.5" thickTop="1" thickBot="1">
      <c r="A107" s="664" t="s">
        <v>829</v>
      </c>
      <c r="B107" s="664" t="s">
        <v>387</v>
      </c>
      <c r="C107" s="665" t="s">
        <v>2005</v>
      </c>
      <c r="D107" s="647">
        <v>394968.37717105914</v>
      </c>
    </row>
    <row r="108" spans="1:4" ht="16.5" thickTop="1" thickBot="1">
      <c r="A108" s="664" t="s">
        <v>831</v>
      </c>
      <c r="B108" s="664" t="s">
        <v>387</v>
      </c>
      <c r="C108" s="665" t="s">
        <v>2008</v>
      </c>
      <c r="D108" s="647">
        <v>403162.14883592731</v>
      </c>
    </row>
    <row r="109" spans="1:4" ht="16.5" thickTop="1" thickBot="1">
      <c r="A109" s="664" t="s">
        <v>830</v>
      </c>
      <c r="B109" s="664" t="s">
        <v>387</v>
      </c>
      <c r="C109" s="665" t="s">
        <v>2009</v>
      </c>
      <c r="D109" s="647">
        <v>439414.82463223371</v>
      </c>
    </row>
    <row r="110" spans="1:4" ht="16.5" thickTop="1" thickBot="1">
      <c r="A110" s="664" t="s">
        <v>834</v>
      </c>
      <c r="B110" s="664" t="s">
        <v>387</v>
      </c>
      <c r="C110" s="665" t="s">
        <v>2010</v>
      </c>
      <c r="D110" s="647">
        <v>442152.55576408649</v>
      </c>
    </row>
    <row r="111" spans="1:4" ht="16.5" thickTop="1" thickBot="1">
      <c r="A111" s="664" t="s">
        <v>424</v>
      </c>
      <c r="B111" s="664" t="s">
        <v>144</v>
      </c>
      <c r="C111" s="665" t="s">
        <v>425</v>
      </c>
      <c r="D111" s="647">
        <v>1021.6563238663916</v>
      </c>
    </row>
    <row r="112" spans="1:4" ht="16.5" thickTop="1" thickBot="1">
      <c r="A112" s="664" t="s">
        <v>426</v>
      </c>
      <c r="B112" s="664" t="s">
        <v>233</v>
      </c>
      <c r="C112" s="665" t="s">
        <v>427</v>
      </c>
      <c r="D112" s="647">
        <v>1690.5358428748148</v>
      </c>
    </row>
    <row r="113" spans="1:4" ht="16.5" thickTop="1" thickBot="1">
      <c r="A113" s="664" t="s">
        <v>428</v>
      </c>
      <c r="B113" s="664" t="s">
        <v>92</v>
      </c>
      <c r="C113" s="665" t="s">
        <v>427</v>
      </c>
      <c r="D113" s="647">
        <v>989.40892196530024</v>
      </c>
    </row>
    <row r="114" spans="1:4" ht="16.5" thickTop="1" thickBot="1">
      <c r="A114" s="664" t="s">
        <v>429</v>
      </c>
      <c r="B114" s="664" t="s">
        <v>144</v>
      </c>
      <c r="C114" s="665" t="s">
        <v>2258</v>
      </c>
      <c r="D114" s="647">
        <v>36037.570967716121</v>
      </c>
    </row>
    <row r="115" spans="1:4" ht="16.5" thickTop="1" thickBot="1">
      <c r="A115" s="664" t="s">
        <v>430</v>
      </c>
      <c r="B115" s="664" t="s">
        <v>92</v>
      </c>
      <c r="C115" s="665" t="s">
        <v>431</v>
      </c>
      <c r="D115" s="647">
        <v>52721.204078544339</v>
      </c>
    </row>
    <row r="116" spans="1:4" ht="16.5" thickTop="1" thickBot="1">
      <c r="A116" s="664" t="s">
        <v>438</v>
      </c>
      <c r="B116" s="664" t="s">
        <v>92</v>
      </c>
      <c r="C116" s="665" t="s">
        <v>1913</v>
      </c>
      <c r="D116" s="647">
        <v>274725.87733236502</v>
      </c>
    </row>
    <row r="117" spans="1:4" ht="16.5" thickTop="1" thickBot="1">
      <c r="A117" s="664" t="s">
        <v>440</v>
      </c>
      <c r="B117" s="664" t="s">
        <v>92</v>
      </c>
      <c r="C117" s="665" t="s">
        <v>441</v>
      </c>
      <c r="D117" s="647">
        <v>320513.52355442592</v>
      </c>
    </row>
    <row r="118" spans="1:4" ht="16.5" thickTop="1" thickBot="1">
      <c r="A118" s="664" t="s">
        <v>439</v>
      </c>
      <c r="B118" s="664" t="s">
        <v>92</v>
      </c>
      <c r="C118" s="665" t="s">
        <v>2259</v>
      </c>
      <c r="D118" s="647">
        <v>320513.52355442592</v>
      </c>
    </row>
    <row r="119" spans="1:4" ht="16.5" thickTop="1" thickBot="1">
      <c r="A119" s="664" t="s">
        <v>443</v>
      </c>
      <c r="B119" s="664" t="s">
        <v>387</v>
      </c>
      <c r="C119" s="665" t="s">
        <v>2260</v>
      </c>
      <c r="D119" s="647">
        <v>3504.256612124017</v>
      </c>
    </row>
    <row r="120" spans="1:4" ht="16.5" thickTop="1" thickBot="1">
      <c r="A120" s="664" t="s">
        <v>442</v>
      </c>
      <c r="B120" s="664" t="s">
        <v>387</v>
      </c>
      <c r="C120" s="665" t="s">
        <v>2261</v>
      </c>
      <c r="D120" s="647">
        <v>5886.9830856935369</v>
      </c>
    </row>
    <row r="121" spans="1:4" ht="16.5" thickTop="1" thickBot="1">
      <c r="A121" s="664" t="s">
        <v>840</v>
      </c>
      <c r="B121" s="664" t="s">
        <v>606</v>
      </c>
      <c r="C121" s="665" t="s">
        <v>2262</v>
      </c>
      <c r="D121" s="647">
        <v>21986.864932562228</v>
      </c>
    </row>
    <row r="122" spans="1:4" ht="16.5" thickTop="1" thickBot="1">
      <c r="A122" s="664" t="s">
        <v>841</v>
      </c>
      <c r="B122" s="664" t="s">
        <v>606</v>
      </c>
      <c r="C122" s="665" t="s">
        <v>1946</v>
      </c>
      <c r="D122" s="647">
        <v>38477.0136319839</v>
      </c>
    </row>
    <row r="123" spans="1:4" ht="16.5" thickTop="1" thickBot="1">
      <c r="A123" s="664" t="s">
        <v>444</v>
      </c>
      <c r="B123" s="664" t="s">
        <v>387</v>
      </c>
      <c r="C123" s="665" t="s">
        <v>1914</v>
      </c>
      <c r="D123" s="647">
        <v>5886.9830856935369</v>
      </c>
    </row>
    <row r="124" spans="1:4" ht="16.5" thickTop="1" thickBot="1">
      <c r="A124" s="664" t="s">
        <v>445</v>
      </c>
      <c r="B124" s="664" t="s">
        <v>144</v>
      </c>
      <c r="C124" s="665" t="s">
        <v>446</v>
      </c>
      <c r="D124" s="647">
        <v>29671.274226492733</v>
      </c>
    </row>
    <row r="125" spans="1:4" ht="16.5" thickTop="1" thickBot="1">
      <c r="A125" s="664" t="s">
        <v>865</v>
      </c>
      <c r="B125" s="664" t="s">
        <v>422</v>
      </c>
      <c r="C125" s="665" t="s">
        <v>1947</v>
      </c>
      <c r="D125" s="647">
        <v>1946.7576505335644</v>
      </c>
    </row>
    <row r="126" spans="1:4" ht="16.5" thickTop="1" thickBot="1">
      <c r="A126" s="664" t="s">
        <v>866</v>
      </c>
      <c r="B126" s="664" t="s">
        <v>422</v>
      </c>
      <c r="C126" s="665" t="s">
        <v>1948</v>
      </c>
      <c r="D126" s="647">
        <v>3250.1867728600378</v>
      </c>
    </row>
    <row r="127" spans="1:4" ht="16.5" thickTop="1" thickBot="1">
      <c r="A127" s="664" t="s">
        <v>864</v>
      </c>
      <c r="B127" s="664" t="s">
        <v>422</v>
      </c>
      <c r="C127" s="665" t="s">
        <v>2263</v>
      </c>
      <c r="D127" s="647">
        <v>3250.1867728600378</v>
      </c>
    </row>
    <row r="128" spans="1:4" ht="16.5" thickTop="1" thickBot="1">
      <c r="A128" s="664" t="s">
        <v>846</v>
      </c>
      <c r="B128" s="664" t="s">
        <v>422</v>
      </c>
      <c r="C128" s="665" t="s">
        <v>847</v>
      </c>
      <c r="D128" s="647">
        <v>1229.7253556782052</v>
      </c>
    </row>
    <row r="129" spans="1:4" ht="16.5" thickTop="1" thickBot="1">
      <c r="A129" s="664" t="s">
        <v>848</v>
      </c>
      <c r="B129" s="664" t="s">
        <v>422</v>
      </c>
      <c r="C129" s="665" t="s">
        <v>849</v>
      </c>
      <c r="D129" s="647">
        <v>1282.0540942177038</v>
      </c>
    </row>
    <row r="130" spans="1:4" ht="16.5" thickTop="1" thickBot="1">
      <c r="A130" s="664" t="s">
        <v>850</v>
      </c>
      <c r="B130" s="664" t="s">
        <v>422</v>
      </c>
      <c r="C130" s="665" t="s">
        <v>851</v>
      </c>
      <c r="D130" s="647">
        <v>1569.8621561849432</v>
      </c>
    </row>
    <row r="131" spans="1:4" ht="16.5" thickTop="1" thickBot="1">
      <c r="A131" s="664" t="s">
        <v>852</v>
      </c>
      <c r="B131" s="664" t="s">
        <v>422</v>
      </c>
      <c r="C131" s="665" t="s">
        <v>853</v>
      </c>
      <c r="D131" s="647">
        <v>1896.9167720568062</v>
      </c>
    </row>
    <row r="132" spans="1:4" ht="16.5" thickTop="1" thickBot="1">
      <c r="A132" s="664" t="s">
        <v>854</v>
      </c>
      <c r="B132" s="664" t="s">
        <v>422</v>
      </c>
      <c r="C132" s="665" t="s">
        <v>855</v>
      </c>
      <c r="D132" s="647">
        <v>1624.4943840760081</v>
      </c>
    </row>
    <row r="133" spans="1:4" ht="16.5" thickTop="1" thickBot="1">
      <c r="A133" s="664" t="s">
        <v>858</v>
      </c>
      <c r="B133" s="664" t="s">
        <v>422</v>
      </c>
      <c r="C133" s="665" t="s">
        <v>859</v>
      </c>
      <c r="D133" s="647">
        <v>1282.0540942177038</v>
      </c>
    </row>
    <row r="134" spans="1:4" ht="16.5" thickTop="1" thickBot="1">
      <c r="A134" s="664" t="s">
        <v>856</v>
      </c>
      <c r="B134" s="664" t="s">
        <v>422</v>
      </c>
      <c r="C134" s="665" t="s">
        <v>857</v>
      </c>
      <c r="D134" s="647">
        <v>1962.327695231179</v>
      </c>
    </row>
    <row r="135" spans="1:4" ht="16.5" thickTop="1" thickBot="1">
      <c r="A135" s="664" t="s">
        <v>860</v>
      </c>
      <c r="B135" s="664" t="s">
        <v>422</v>
      </c>
      <c r="C135" s="665" t="s">
        <v>861</v>
      </c>
      <c r="D135" s="647">
        <v>1439.0403098361978</v>
      </c>
    </row>
    <row r="136" spans="1:4" ht="16.5" thickTop="1" thickBot="1">
      <c r="A136" s="664" t="s">
        <v>862</v>
      </c>
      <c r="B136" s="664" t="s">
        <v>422</v>
      </c>
      <c r="C136" s="665" t="s">
        <v>863</v>
      </c>
      <c r="D136" s="647">
        <v>1962.327695231179</v>
      </c>
    </row>
    <row r="137" spans="1:4" ht="16.5" thickTop="1" thickBot="1">
      <c r="A137" s="664" t="s">
        <v>845</v>
      </c>
      <c r="B137" s="664" t="s">
        <v>377</v>
      </c>
      <c r="C137" s="665" t="s">
        <v>2264</v>
      </c>
      <c r="D137" s="647">
        <v>5697.5342011595703</v>
      </c>
    </row>
    <row r="138" spans="1:4" ht="31.5" thickTop="1" thickBot="1">
      <c r="A138" s="664" t="s">
        <v>842</v>
      </c>
      <c r="B138" s="664" t="s">
        <v>843</v>
      </c>
      <c r="C138" s="665" t="s">
        <v>844</v>
      </c>
      <c r="D138" s="647">
        <v>2.3344063959908887E-2</v>
      </c>
    </row>
    <row r="139" spans="1:4" ht="16.5" thickTop="1" thickBot="1">
      <c r="A139" s="664" t="s">
        <v>447</v>
      </c>
      <c r="B139" s="664" t="s">
        <v>377</v>
      </c>
      <c r="C139" s="665" t="s">
        <v>448</v>
      </c>
      <c r="D139" s="647">
        <v>6902.2265739545974</v>
      </c>
    </row>
    <row r="140" spans="1:4" ht="16.5" thickTop="1" thickBot="1">
      <c r="A140" s="664" t="s">
        <v>449</v>
      </c>
      <c r="B140" s="664" t="s">
        <v>450</v>
      </c>
      <c r="C140" s="665" t="s">
        <v>2265</v>
      </c>
      <c r="D140" s="647">
        <v>549.67162331405575</v>
      </c>
    </row>
    <row r="141" spans="1:4" ht="16.5" thickTop="1" thickBot="1">
      <c r="A141" s="664" t="s">
        <v>451</v>
      </c>
      <c r="B141" s="664" t="s">
        <v>144</v>
      </c>
      <c r="C141" s="665" t="s">
        <v>2266</v>
      </c>
      <c r="D141" s="647">
        <v>8794.745973024892</v>
      </c>
    </row>
    <row r="142" spans="1:4" ht="16.5" thickTop="1" thickBot="1">
      <c r="A142" s="664" t="s">
        <v>452</v>
      </c>
      <c r="B142" s="664" t="s">
        <v>92</v>
      </c>
      <c r="C142" s="665" t="s">
        <v>2267</v>
      </c>
      <c r="D142" s="647">
        <v>6933.5578564834987</v>
      </c>
    </row>
    <row r="143" spans="1:4" ht="16.5" thickTop="1" thickBot="1">
      <c r="A143" s="664" t="s">
        <v>453</v>
      </c>
      <c r="B143" s="664" t="s">
        <v>454</v>
      </c>
      <c r="C143" s="665" t="s">
        <v>455</v>
      </c>
      <c r="D143" s="647">
        <v>19249.522235323169</v>
      </c>
    </row>
    <row r="144" spans="1:4" ht="16.5" thickTop="1" thickBot="1">
      <c r="A144" s="664" t="s">
        <v>456</v>
      </c>
      <c r="B144" s="664" t="s">
        <v>422</v>
      </c>
      <c r="C144" s="665" t="s">
        <v>457</v>
      </c>
      <c r="D144" s="647">
        <v>21620.417183686193</v>
      </c>
    </row>
    <row r="145" spans="1:4" ht="16.5" thickTop="1" thickBot="1">
      <c r="A145" s="664" t="s">
        <v>873</v>
      </c>
      <c r="B145" s="664" t="s">
        <v>233</v>
      </c>
      <c r="C145" s="665" t="s">
        <v>875</v>
      </c>
      <c r="D145" s="647">
        <v>12862.315985548905</v>
      </c>
    </row>
    <row r="146" spans="1:4" ht="31.5" thickTop="1" thickBot="1">
      <c r="A146" s="664" t="s">
        <v>867</v>
      </c>
      <c r="B146" s="664" t="s">
        <v>233</v>
      </c>
      <c r="C146" s="665" t="s">
        <v>2268</v>
      </c>
      <c r="D146" s="647">
        <v>5576.7119158361493</v>
      </c>
    </row>
    <row r="147" spans="1:4" ht="16.5" thickTop="1" thickBot="1">
      <c r="A147" s="664" t="s">
        <v>868</v>
      </c>
      <c r="B147" s="664" t="s">
        <v>233</v>
      </c>
      <c r="C147" s="665" t="s">
        <v>2269</v>
      </c>
      <c r="D147" s="647">
        <v>16882.980248312881</v>
      </c>
    </row>
    <row r="148" spans="1:4" ht="16.5" thickTop="1" thickBot="1">
      <c r="A148" s="664" t="s">
        <v>1691</v>
      </c>
      <c r="B148" s="664" t="s">
        <v>233</v>
      </c>
      <c r="C148" s="665" t="s">
        <v>1949</v>
      </c>
      <c r="D148" s="647">
        <v>17347.636431791601</v>
      </c>
    </row>
    <row r="149" spans="1:4" ht="16.5" thickTop="1" thickBot="1">
      <c r="A149" s="664" t="s">
        <v>869</v>
      </c>
      <c r="B149" s="664" t="s">
        <v>144</v>
      </c>
      <c r="C149" s="665" t="s">
        <v>2270</v>
      </c>
      <c r="D149" s="647">
        <v>9344.4175963389462</v>
      </c>
    </row>
    <row r="150" spans="1:4" ht="16.5" thickTop="1" thickBot="1">
      <c r="A150" s="664" t="s">
        <v>870</v>
      </c>
      <c r="B150" s="664" t="s">
        <v>233</v>
      </c>
      <c r="C150" s="665" t="s">
        <v>871</v>
      </c>
      <c r="D150" s="647">
        <v>17347.636431791601</v>
      </c>
    </row>
    <row r="151" spans="1:4" ht="16.5" thickTop="1" thickBot="1">
      <c r="A151" s="664" t="s">
        <v>872</v>
      </c>
      <c r="B151" s="664" t="s">
        <v>450</v>
      </c>
      <c r="C151" s="665" t="s">
        <v>2271</v>
      </c>
      <c r="D151" s="647">
        <v>131539.18597800742</v>
      </c>
    </row>
    <row r="152" spans="1:4" ht="16.5" thickTop="1" thickBot="1">
      <c r="A152" s="664" t="s">
        <v>458</v>
      </c>
      <c r="B152" s="664" t="s">
        <v>92</v>
      </c>
      <c r="C152" s="665" t="s">
        <v>459</v>
      </c>
      <c r="D152" s="647">
        <v>8130.0390723836699</v>
      </c>
    </row>
    <row r="153" spans="1:4" ht="16.5" thickTop="1" thickBot="1">
      <c r="A153" s="664" t="s">
        <v>460</v>
      </c>
      <c r="B153" s="664" t="s">
        <v>377</v>
      </c>
      <c r="C153" s="665" t="s">
        <v>461</v>
      </c>
      <c r="D153" s="647">
        <v>19177.713134453414</v>
      </c>
    </row>
    <row r="154" spans="1:4" ht="16.5" thickTop="1" thickBot="1">
      <c r="A154" s="664" t="s">
        <v>462</v>
      </c>
      <c r="B154" s="664" t="s">
        <v>377</v>
      </c>
      <c r="C154" s="665" t="s">
        <v>463</v>
      </c>
      <c r="D154" s="647">
        <v>3847.70136319839</v>
      </c>
    </row>
    <row r="155" spans="1:4" ht="16.5" thickTop="1" thickBot="1">
      <c r="A155" s="664" t="s">
        <v>909</v>
      </c>
      <c r="B155" s="664" t="s">
        <v>144</v>
      </c>
      <c r="C155" s="665" t="s">
        <v>2272</v>
      </c>
      <c r="D155" s="647">
        <v>65238.238337192292</v>
      </c>
    </row>
    <row r="156" spans="1:4" ht="16.5" thickTop="1" thickBot="1">
      <c r="A156" s="664" t="s">
        <v>910</v>
      </c>
      <c r="B156" s="664" t="s">
        <v>144</v>
      </c>
      <c r="C156" s="665" t="s">
        <v>2273</v>
      </c>
      <c r="D156" s="647">
        <v>26672.612142813923</v>
      </c>
    </row>
    <row r="157" spans="1:4" ht="16.5" thickTop="1" thickBot="1">
      <c r="A157" s="664" t="s">
        <v>911</v>
      </c>
      <c r="B157" s="664" t="s">
        <v>144</v>
      </c>
      <c r="C157" s="665" t="s">
        <v>2274</v>
      </c>
      <c r="D157" s="647">
        <v>41668.720389770606</v>
      </c>
    </row>
    <row r="158" spans="1:4" ht="16.5" thickTop="1" thickBot="1">
      <c r="A158" s="664" t="s">
        <v>912</v>
      </c>
      <c r="B158" s="664" t="s">
        <v>144</v>
      </c>
      <c r="C158" s="665" t="s">
        <v>2275</v>
      </c>
      <c r="D158" s="647">
        <v>68197.428501600894</v>
      </c>
    </row>
    <row r="159" spans="1:4" ht="16.5" thickTop="1" thickBot="1">
      <c r="A159" s="664" t="s">
        <v>466</v>
      </c>
      <c r="B159" s="664" t="s">
        <v>233</v>
      </c>
      <c r="C159" s="665" t="s">
        <v>467</v>
      </c>
      <c r="D159" s="647">
        <v>6717.7018100080695</v>
      </c>
    </row>
    <row r="160" spans="1:4" ht="16.5" thickTop="1" thickBot="1">
      <c r="A160" s="664" t="s">
        <v>902</v>
      </c>
      <c r="B160" s="664" t="s">
        <v>233</v>
      </c>
      <c r="C160" s="665" t="s">
        <v>467</v>
      </c>
      <c r="D160" s="647">
        <v>6717.7018100080695</v>
      </c>
    </row>
    <row r="161" spans="1:4" ht="16.5" thickTop="1" thickBot="1">
      <c r="A161" s="664" t="s">
        <v>468</v>
      </c>
      <c r="B161" s="664" t="s">
        <v>233</v>
      </c>
      <c r="C161" s="665" t="s">
        <v>469</v>
      </c>
      <c r="D161" s="647">
        <v>10204.104015202131</v>
      </c>
    </row>
    <row r="162" spans="1:4" ht="16.5" thickTop="1" thickBot="1">
      <c r="A162" s="664" t="s">
        <v>903</v>
      </c>
      <c r="B162" s="664" t="s">
        <v>233</v>
      </c>
      <c r="C162" s="665" t="s">
        <v>469</v>
      </c>
      <c r="D162" s="647">
        <v>10204.104015202131</v>
      </c>
    </row>
    <row r="163" spans="1:4" ht="16.5" thickTop="1" thickBot="1">
      <c r="A163" s="664" t="s">
        <v>894</v>
      </c>
      <c r="B163" s="664" t="s">
        <v>233</v>
      </c>
      <c r="C163" s="665" t="s">
        <v>895</v>
      </c>
      <c r="D163" s="647">
        <v>5867.3598087412247</v>
      </c>
    </row>
    <row r="164" spans="1:4" ht="16.5" thickTop="1" thickBot="1">
      <c r="A164" s="664" t="s">
        <v>900</v>
      </c>
      <c r="B164" s="664" t="s">
        <v>233</v>
      </c>
      <c r="C164" s="665" t="s">
        <v>895</v>
      </c>
      <c r="D164" s="647">
        <v>10357.165575430161</v>
      </c>
    </row>
    <row r="165" spans="1:4" ht="16.5" thickTop="1" thickBot="1">
      <c r="A165" s="664" t="s">
        <v>907</v>
      </c>
      <c r="B165" s="664" t="s">
        <v>874</v>
      </c>
      <c r="C165" s="665" t="s">
        <v>908</v>
      </c>
      <c r="D165" s="647">
        <v>15680.306503360607</v>
      </c>
    </row>
    <row r="166" spans="1:4" ht="16.5" thickTop="1" thickBot="1">
      <c r="A166" s="664" t="s">
        <v>905</v>
      </c>
      <c r="B166" s="664" t="s">
        <v>233</v>
      </c>
      <c r="C166" s="665" t="s">
        <v>906</v>
      </c>
      <c r="D166" s="647">
        <v>9404.7825340112959</v>
      </c>
    </row>
    <row r="167" spans="1:4" ht="16.5" thickTop="1" thickBot="1">
      <c r="A167" s="664" t="s">
        <v>470</v>
      </c>
      <c r="B167" s="664" t="s">
        <v>233</v>
      </c>
      <c r="C167" s="665" t="s">
        <v>471</v>
      </c>
      <c r="D167" s="647">
        <v>10391.179255480836</v>
      </c>
    </row>
    <row r="168" spans="1:4" ht="16.5" thickTop="1" thickBot="1">
      <c r="A168" s="664" t="s">
        <v>904</v>
      </c>
      <c r="B168" s="664" t="s">
        <v>233</v>
      </c>
      <c r="C168" s="665" t="s">
        <v>471</v>
      </c>
      <c r="D168" s="647">
        <v>17704.120466375694</v>
      </c>
    </row>
    <row r="169" spans="1:4" ht="16.5" thickTop="1" thickBot="1">
      <c r="A169" s="664" t="s">
        <v>464</v>
      </c>
      <c r="B169" s="664" t="s">
        <v>233</v>
      </c>
      <c r="C169" s="665" t="s">
        <v>465</v>
      </c>
      <c r="D169" s="647">
        <v>16297.785618126683</v>
      </c>
    </row>
    <row r="170" spans="1:4" ht="16.5" thickTop="1" thickBot="1">
      <c r="A170" s="664" t="s">
        <v>901</v>
      </c>
      <c r="B170" s="664" t="s">
        <v>233</v>
      </c>
      <c r="C170" s="665" t="s">
        <v>465</v>
      </c>
      <c r="D170" s="647">
        <v>16293.366258275239</v>
      </c>
    </row>
    <row r="171" spans="1:4" ht="16.5" thickTop="1" thickBot="1">
      <c r="A171" s="664" t="s">
        <v>877</v>
      </c>
      <c r="B171" s="664" t="s">
        <v>233</v>
      </c>
      <c r="C171" s="665" t="s">
        <v>878</v>
      </c>
      <c r="D171" s="647">
        <v>15408.394944739612</v>
      </c>
    </row>
    <row r="172" spans="1:4" ht="16.5" thickTop="1" thickBot="1">
      <c r="A172" s="664" t="s">
        <v>890</v>
      </c>
      <c r="B172" s="664" t="s">
        <v>874</v>
      </c>
      <c r="C172" s="665" t="s">
        <v>891</v>
      </c>
      <c r="D172" s="647">
        <v>24830.865911589157</v>
      </c>
    </row>
    <row r="173" spans="1:4" ht="16.5" thickTop="1" thickBot="1">
      <c r="A173" s="664" t="s">
        <v>892</v>
      </c>
      <c r="B173" s="664" t="s">
        <v>874</v>
      </c>
      <c r="C173" s="665" t="s">
        <v>893</v>
      </c>
      <c r="D173" s="647">
        <v>7637.6872059488041</v>
      </c>
    </row>
    <row r="174" spans="1:4" ht="16.5" thickTop="1" thickBot="1">
      <c r="A174" s="664" t="s">
        <v>879</v>
      </c>
      <c r="B174" s="664" t="s">
        <v>233</v>
      </c>
      <c r="C174" s="665" t="s">
        <v>880</v>
      </c>
      <c r="D174" s="647">
        <v>4303.9288105490568</v>
      </c>
    </row>
    <row r="175" spans="1:4" ht="16.5" thickTop="1" thickBot="1">
      <c r="A175" s="664" t="s">
        <v>881</v>
      </c>
      <c r="B175" s="664" t="s">
        <v>233</v>
      </c>
      <c r="C175" s="665" t="s">
        <v>882</v>
      </c>
      <c r="D175" s="647">
        <v>5281.794628424761</v>
      </c>
    </row>
    <row r="176" spans="1:4" ht="31.5" thickTop="1" thickBot="1">
      <c r="A176" s="664" t="s">
        <v>887</v>
      </c>
      <c r="B176" s="664" t="s">
        <v>233</v>
      </c>
      <c r="C176" s="665" t="s">
        <v>1952</v>
      </c>
      <c r="D176" s="647">
        <v>6383.8862331694436</v>
      </c>
    </row>
    <row r="177" spans="1:4" ht="31.5" thickTop="1" thickBot="1">
      <c r="A177" s="664" t="s">
        <v>883</v>
      </c>
      <c r="B177" s="664" t="s">
        <v>233</v>
      </c>
      <c r="C177" s="665" t="s">
        <v>1951</v>
      </c>
      <c r="D177" s="647">
        <v>6419.7981125592951</v>
      </c>
    </row>
    <row r="178" spans="1:4" ht="16.5" thickTop="1" thickBot="1">
      <c r="A178" s="664" t="s">
        <v>884</v>
      </c>
      <c r="B178" s="664" t="s">
        <v>233</v>
      </c>
      <c r="C178" s="665" t="s">
        <v>2276</v>
      </c>
      <c r="D178" s="647">
        <v>7879.7259440814269</v>
      </c>
    </row>
    <row r="179" spans="1:4" ht="31.5" thickTop="1" thickBot="1">
      <c r="A179" s="664" t="s">
        <v>889</v>
      </c>
      <c r="B179" s="664" t="s">
        <v>233</v>
      </c>
      <c r="C179" s="665" t="s">
        <v>1953</v>
      </c>
      <c r="D179" s="647">
        <v>6601.5561960018094</v>
      </c>
    </row>
    <row r="180" spans="1:4" ht="31.5" thickTop="1" thickBot="1">
      <c r="A180" s="664" t="s">
        <v>876</v>
      </c>
      <c r="B180" s="664" t="s">
        <v>233</v>
      </c>
      <c r="C180" s="665" t="s">
        <v>1950</v>
      </c>
      <c r="D180" s="647">
        <v>7470.0373608380169</v>
      </c>
    </row>
    <row r="181" spans="1:4" ht="16.5" thickTop="1" thickBot="1">
      <c r="A181" s="664" t="s">
        <v>885</v>
      </c>
      <c r="B181" s="664" t="s">
        <v>233</v>
      </c>
      <c r="C181" s="665" t="s">
        <v>886</v>
      </c>
      <c r="D181" s="647">
        <v>5655.0216606550057</v>
      </c>
    </row>
    <row r="182" spans="1:4" ht="16.5" thickTop="1" thickBot="1">
      <c r="A182" s="664" t="s">
        <v>888</v>
      </c>
      <c r="B182" s="664" t="s">
        <v>233</v>
      </c>
      <c r="C182" s="665" t="s">
        <v>886</v>
      </c>
      <c r="D182" s="647">
        <v>5655.0216606550057</v>
      </c>
    </row>
    <row r="183" spans="1:4" ht="16.5" thickTop="1" thickBot="1">
      <c r="A183" s="664" t="s">
        <v>472</v>
      </c>
      <c r="B183" s="664" t="s">
        <v>377</v>
      </c>
      <c r="C183" s="665" t="s">
        <v>473</v>
      </c>
      <c r="D183" s="647">
        <v>4406.1677324854709</v>
      </c>
    </row>
    <row r="184" spans="1:4" ht="16.5" thickTop="1" thickBot="1">
      <c r="A184" s="664" t="s">
        <v>476</v>
      </c>
      <c r="B184" s="664" t="s">
        <v>92</v>
      </c>
      <c r="C184" s="665" t="s">
        <v>477</v>
      </c>
      <c r="D184" s="647">
        <v>6855.2131913770718</v>
      </c>
    </row>
    <row r="185" spans="1:4" ht="16.5" thickTop="1" thickBot="1">
      <c r="A185" s="664" t="s">
        <v>474</v>
      </c>
      <c r="B185" s="664" t="s">
        <v>387</v>
      </c>
      <c r="C185" s="665" t="s">
        <v>475</v>
      </c>
      <c r="D185" s="647">
        <v>70129.304388900491</v>
      </c>
    </row>
    <row r="186" spans="1:4" ht="16.5" thickTop="1" thickBot="1">
      <c r="A186" s="664" t="s">
        <v>478</v>
      </c>
      <c r="B186" s="664" t="s">
        <v>144</v>
      </c>
      <c r="C186" s="665" t="s">
        <v>1915</v>
      </c>
      <c r="D186" s="647">
        <v>1649.0148699421673</v>
      </c>
    </row>
    <row r="187" spans="1:4" ht="16.5" thickTop="1" thickBot="1">
      <c r="A187" s="664" t="s">
        <v>1455</v>
      </c>
      <c r="B187" s="664" t="s">
        <v>377</v>
      </c>
      <c r="C187" s="665" t="s">
        <v>1454</v>
      </c>
      <c r="D187" s="647">
        <v>13833.036072321527</v>
      </c>
    </row>
    <row r="188" spans="1:4" ht="16.5" thickTop="1" thickBot="1">
      <c r="A188" s="664" t="s">
        <v>1709</v>
      </c>
      <c r="B188" s="664" t="s">
        <v>377</v>
      </c>
      <c r="C188" s="665" t="s">
        <v>1708</v>
      </c>
      <c r="D188" s="647">
        <v>17338.841685818577</v>
      </c>
    </row>
    <row r="189" spans="1:4" ht="16.5" thickTop="1" thickBot="1">
      <c r="A189" s="664" t="s">
        <v>479</v>
      </c>
      <c r="B189" s="664" t="s">
        <v>377</v>
      </c>
      <c r="C189" s="665" t="s">
        <v>480</v>
      </c>
      <c r="D189" s="647">
        <v>100628.38408010418</v>
      </c>
    </row>
    <row r="190" spans="1:4" ht="16.5" thickTop="1" thickBot="1">
      <c r="A190" s="664" t="s">
        <v>1666</v>
      </c>
      <c r="B190" s="664" t="s">
        <v>144</v>
      </c>
      <c r="C190" s="665" t="s">
        <v>1665</v>
      </c>
      <c r="D190" s="647">
        <v>901708.19360944664</v>
      </c>
    </row>
    <row r="191" spans="1:4" ht="16.5" thickTop="1" thickBot="1">
      <c r="A191" s="664" t="s">
        <v>488</v>
      </c>
      <c r="B191" s="664" t="s">
        <v>92</v>
      </c>
      <c r="C191" s="665" t="s">
        <v>489</v>
      </c>
      <c r="D191" s="647">
        <v>581810.92312922864</v>
      </c>
    </row>
    <row r="192" spans="1:4" ht="16.5" thickTop="1" thickBot="1">
      <c r="A192" s="664" t="s">
        <v>490</v>
      </c>
      <c r="B192" s="664" t="s">
        <v>92</v>
      </c>
      <c r="C192" s="665" t="s">
        <v>491</v>
      </c>
      <c r="D192" s="647">
        <v>302728.34851047635</v>
      </c>
    </row>
    <row r="193" spans="1:4" ht="16.5" thickTop="1" thickBot="1">
      <c r="A193" s="664" t="s">
        <v>481</v>
      </c>
      <c r="B193" s="664" t="s">
        <v>233</v>
      </c>
      <c r="C193" s="665" t="s">
        <v>482</v>
      </c>
      <c r="D193" s="647">
        <v>1819.7134427833462</v>
      </c>
    </row>
    <row r="194" spans="1:4" ht="16.5" thickTop="1" thickBot="1">
      <c r="A194" s="664" t="s">
        <v>492</v>
      </c>
      <c r="B194" s="664" t="s">
        <v>92</v>
      </c>
      <c r="C194" s="665" t="s">
        <v>493</v>
      </c>
      <c r="D194" s="647">
        <v>953.13059482657263</v>
      </c>
    </row>
    <row r="195" spans="1:4" ht="16.5" thickTop="1" thickBot="1">
      <c r="A195" s="664" t="s">
        <v>483</v>
      </c>
      <c r="B195" s="664" t="s">
        <v>422</v>
      </c>
      <c r="C195" s="665" t="s">
        <v>2277</v>
      </c>
      <c r="D195" s="647">
        <v>819.01071873794308</v>
      </c>
    </row>
    <row r="196" spans="1:4" ht="16.5" thickTop="1" thickBot="1">
      <c r="A196" s="664" t="s">
        <v>484</v>
      </c>
      <c r="B196" s="664" t="s">
        <v>92</v>
      </c>
      <c r="C196" s="665" t="s">
        <v>485</v>
      </c>
      <c r="D196" s="647">
        <v>42744.664115394233</v>
      </c>
    </row>
    <row r="197" spans="1:4" ht="16.5" thickTop="1" thickBot="1">
      <c r="A197" s="664" t="s">
        <v>486</v>
      </c>
      <c r="B197" s="664" t="s">
        <v>144</v>
      </c>
      <c r="C197" s="665" t="s">
        <v>487</v>
      </c>
      <c r="D197" s="647">
        <v>549.67162331405575</v>
      </c>
    </row>
    <row r="198" spans="1:4" ht="16.5" thickTop="1" thickBot="1">
      <c r="A198" s="664" t="s">
        <v>494</v>
      </c>
      <c r="B198" s="664" t="s">
        <v>92</v>
      </c>
      <c r="C198" s="665" t="s">
        <v>495</v>
      </c>
      <c r="D198" s="647">
        <v>20201.531500038178</v>
      </c>
    </row>
    <row r="199" spans="1:4" ht="16.5" thickTop="1" thickBot="1">
      <c r="A199" s="664" t="s">
        <v>925</v>
      </c>
      <c r="B199" s="664" t="s">
        <v>92</v>
      </c>
      <c r="C199" s="665" t="s">
        <v>926</v>
      </c>
      <c r="D199" s="647">
        <v>194905.86222443776</v>
      </c>
    </row>
    <row r="200" spans="1:4" ht="31.5" thickTop="1" thickBot="1">
      <c r="A200" s="664" t="s">
        <v>929</v>
      </c>
      <c r="B200" s="664" t="s">
        <v>92</v>
      </c>
      <c r="C200" s="665" t="s">
        <v>930</v>
      </c>
      <c r="D200" s="647">
        <v>161471.53606473701</v>
      </c>
    </row>
    <row r="201" spans="1:4" ht="16.5" thickTop="1" thickBot="1">
      <c r="A201" s="664" t="s">
        <v>927</v>
      </c>
      <c r="B201" s="664" t="s">
        <v>92</v>
      </c>
      <c r="C201" s="665" t="s">
        <v>928</v>
      </c>
      <c r="D201" s="647">
        <v>161471.53606473701</v>
      </c>
    </row>
    <row r="202" spans="1:4" ht="16.5" thickTop="1" thickBot="1">
      <c r="A202" s="664" t="s">
        <v>931</v>
      </c>
      <c r="B202" s="664" t="s">
        <v>233</v>
      </c>
      <c r="C202" s="665" t="s">
        <v>932</v>
      </c>
      <c r="D202" s="647">
        <v>52864.118700605999</v>
      </c>
    </row>
    <row r="203" spans="1:4" ht="16.5" thickTop="1" thickBot="1">
      <c r="A203" s="664" t="s">
        <v>920</v>
      </c>
      <c r="B203" s="664" t="s">
        <v>233</v>
      </c>
      <c r="C203" s="665" t="s">
        <v>2278</v>
      </c>
      <c r="D203" s="647">
        <v>13663.737212340797</v>
      </c>
    </row>
    <row r="204" spans="1:4" ht="16.5" thickTop="1" thickBot="1">
      <c r="A204" s="664" t="s">
        <v>923</v>
      </c>
      <c r="B204" s="664" t="s">
        <v>92</v>
      </c>
      <c r="C204" s="665" t="s">
        <v>924</v>
      </c>
      <c r="D204" s="647">
        <v>210758.39184081514</v>
      </c>
    </row>
    <row r="205" spans="1:4" ht="16.5" thickTop="1" thickBot="1">
      <c r="A205" s="664" t="s">
        <v>921</v>
      </c>
      <c r="B205" s="664" t="s">
        <v>92</v>
      </c>
      <c r="C205" s="665" t="s">
        <v>922</v>
      </c>
      <c r="D205" s="647">
        <v>184689.66543352272</v>
      </c>
    </row>
    <row r="206" spans="1:4" ht="16.5" thickTop="1" thickBot="1">
      <c r="A206" s="664" t="s">
        <v>496</v>
      </c>
      <c r="B206" s="664" t="s">
        <v>144</v>
      </c>
      <c r="C206" s="665" t="s">
        <v>1916</v>
      </c>
      <c r="D206" s="647">
        <v>7805.3370510595914</v>
      </c>
    </row>
    <row r="207" spans="1:4" ht="16.5" thickTop="1" thickBot="1">
      <c r="A207" s="664" t="s">
        <v>505</v>
      </c>
      <c r="B207" s="664" t="s">
        <v>144</v>
      </c>
      <c r="C207" s="665" t="s">
        <v>506</v>
      </c>
      <c r="D207" s="647">
        <v>7805.3370510595914</v>
      </c>
    </row>
    <row r="208" spans="1:4" ht="16.5" thickTop="1" thickBot="1">
      <c r="A208" s="664" t="s">
        <v>507</v>
      </c>
      <c r="B208" s="664" t="s">
        <v>144</v>
      </c>
      <c r="C208" s="665" t="s">
        <v>508</v>
      </c>
      <c r="D208" s="647">
        <v>5128.4362455201408</v>
      </c>
    </row>
    <row r="209" spans="1:4" ht="16.5" thickTop="1" thickBot="1">
      <c r="A209" s="664" t="s">
        <v>509</v>
      </c>
      <c r="B209" s="664" t="s">
        <v>233</v>
      </c>
      <c r="C209" s="665" t="s">
        <v>510</v>
      </c>
      <c r="D209" s="647">
        <v>13724.201090905342</v>
      </c>
    </row>
    <row r="210" spans="1:4" ht="16.5" thickTop="1" thickBot="1">
      <c r="A210" s="664" t="s">
        <v>512</v>
      </c>
      <c r="B210" s="664" t="s">
        <v>233</v>
      </c>
      <c r="C210" s="665" t="s">
        <v>1918</v>
      </c>
      <c r="D210" s="647">
        <v>12687.520409335037</v>
      </c>
    </row>
    <row r="211" spans="1:4" ht="16.5" thickTop="1" thickBot="1">
      <c r="A211" s="664" t="s">
        <v>511</v>
      </c>
      <c r="B211" s="664" t="s">
        <v>233</v>
      </c>
      <c r="C211" s="665" t="s">
        <v>1917</v>
      </c>
      <c r="D211" s="647">
        <v>5697.8960472735016</v>
      </c>
    </row>
    <row r="212" spans="1:4" ht="16.5" thickTop="1" thickBot="1">
      <c r="A212" s="664" t="s">
        <v>519</v>
      </c>
      <c r="B212" s="664" t="s">
        <v>387</v>
      </c>
      <c r="C212" s="665" t="s">
        <v>520</v>
      </c>
      <c r="D212" s="647">
        <v>16819.951673410105</v>
      </c>
    </row>
    <row r="213" spans="1:4" ht="16.5" thickTop="1" thickBot="1">
      <c r="A213" s="664" t="s">
        <v>515</v>
      </c>
      <c r="B213" s="664" t="s">
        <v>387</v>
      </c>
      <c r="C213" s="665" t="s">
        <v>516</v>
      </c>
      <c r="D213" s="647">
        <v>51334.932244546297</v>
      </c>
    </row>
    <row r="214" spans="1:4" ht="16.5" thickTop="1" thickBot="1">
      <c r="A214" s="664" t="s">
        <v>513</v>
      </c>
      <c r="B214" s="664" t="s">
        <v>387</v>
      </c>
      <c r="C214" s="665" t="s">
        <v>514</v>
      </c>
      <c r="D214" s="647">
        <v>43166.811922099419</v>
      </c>
    </row>
    <row r="215" spans="1:4" ht="16.5" thickTop="1" thickBot="1">
      <c r="A215" s="664" t="s">
        <v>521</v>
      </c>
      <c r="B215" s="664" t="s">
        <v>387</v>
      </c>
      <c r="C215" s="665" t="s">
        <v>522</v>
      </c>
      <c r="D215" s="647">
        <v>56239.102467754303</v>
      </c>
    </row>
    <row r="216" spans="1:4" ht="16.5" thickTop="1" thickBot="1">
      <c r="A216" s="664" t="s">
        <v>525</v>
      </c>
      <c r="B216" s="664" t="s">
        <v>387</v>
      </c>
      <c r="C216" s="665" t="s">
        <v>526</v>
      </c>
      <c r="D216" s="647">
        <v>56239.102467754303</v>
      </c>
    </row>
    <row r="217" spans="1:4" ht="16.5" thickTop="1" thickBot="1">
      <c r="A217" s="664" t="s">
        <v>527</v>
      </c>
      <c r="B217" s="664" t="s">
        <v>387</v>
      </c>
      <c r="C217" s="665" t="s">
        <v>528</v>
      </c>
      <c r="D217" s="647">
        <v>56239.102467754303</v>
      </c>
    </row>
    <row r="218" spans="1:4" ht="16.5" thickTop="1" thickBot="1">
      <c r="A218" s="664" t="s">
        <v>529</v>
      </c>
      <c r="B218" s="664" t="s">
        <v>387</v>
      </c>
      <c r="C218" s="665" t="s">
        <v>530</v>
      </c>
      <c r="D218" s="647">
        <v>56239.102467754303</v>
      </c>
    </row>
    <row r="219" spans="1:4" ht="16.5" thickTop="1" thickBot="1">
      <c r="A219" s="664" t="s">
        <v>531</v>
      </c>
      <c r="B219" s="664" t="s">
        <v>387</v>
      </c>
      <c r="C219" s="665" t="s">
        <v>532</v>
      </c>
      <c r="D219" s="647">
        <v>56239.102467754303</v>
      </c>
    </row>
    <row r="220" spans="1:4" ht="16.5" thickTop="1" thickBot="1">
      <c r="A220" s="664" t="s">
        <v>523</v>
      </c>
      <c r="B220" s="664" t="s">
        <v>387</v>
      </c>
      <c r="C220" s="665" t="s">
        <v>524</v>
      </c>
      <c r="D220" s="647">
        <v>7185.2259665377796</v>
      </c>
    </row>
    <row r="221" spans="1:4" ht="16.5" thickTop="1" thickBot="1">
      <c r="A221" s="664" t="s">
        <v>533</v>
      </c>
      <c r="B221" s="664" t="s">
        <v>387</v>
      </c>
      <c r="C221" s="665" t="s">
        <v>534</v>
      </c>
      <c r="D221" s="647">
        <v>31232.759561005932</v>
      </c>
    </row>
    <row r="222" spans="1:4" ht="16.5" thickTop="1" thickBot="1">
      <c r="A222" s="664" t="s">
        <v>540</v>
      </c>
      <c r="B222" s="664" t="s">
        <v>387</v>
      </c>
      <c r="C222" s="665" t="s">
        <v>541</v>
      </c>
      <c r="D222" s="647">
        <v>11773.966171387074</v>
      </c>
    </row>
    <row r="223" spans="1:4" ht="16.5" thickTop="1" thickBot="1">
      <c r="A223" s="664" t="s">
        <v>551</v>
      </c>
      <c r="B223" s="664" t="s">
        <v>387</v>
      </c>
      <c r="C223" s="665" t="s">
        <v>1856</v>
      </c>
      <c r="D223" s="647">
        <v>4368.0249276721479</v>
      </c>
    </row>
    <row r="224" spans="1:4" ht="16.5" thickTop="1" thickBot="1">
      <c r="A224" s="664" t="s">
        <v>535</v>
      </c>
      <c r="B224" s="664" t="s">
        <v>387</v>
      </c>
      <c r="C224" s="665" t="s">
        <v>2279</v>
      </c>
      <c r="D224" s="647">
        <v>45417.900443444923</v>
      </c>
    </row>
    <row r="225" spans="1:4" ht="16.5" thickTop="1" thickBot="1">
      <c r="A225" s="664" t="s">
        <v>536</v>
      </c>
      <c r="B225" s="664" t="s">
        <v>387</v>
      </c>
      <c r="C225" s="665" t="s">
        <v>2280</v>
      </c>
      <c r="D225" s="647">
        <v>45417.900443444923</v>
      </c>
    </row>
    <row r="226" spans="1:4" ht="16.5" thickTop="1" thickBot="1">
      <c r="A226" s="664" t="s">
        <v>537</v>
      </c>
      <c r="B226" s="664" t="s">
        <v>387</v>
      </c>
      <c r="C226" s="665" t="s">
        <v>1919</v>
      </c>
      <c r="D226" s="647">
        <v>45417.900443444923</v>
      </c>
    </row>
    <row r="227" spans="1:4" ht="16.5" thickTop="1" thickBot="1">
      <c r="A227" s="664" t="s">
        <v>538</v>
      </c>
      <c r="B227" s="664" t="s">
        <v>387</v>
      </c>
      <c r="C227" s="665" t="s">
        <v>2281</v>
      </c>
      <c r="D227" s="647">
        <v>45417.900443444923</v>
      </c>
    </row>
    <row r="228" spans="1:4" ht="16.5" thickTop="1" thickBot="1">
      <c r="A228" s="664" t="s">
        <v>539</v>
      </c>
      <c r="B228" s="664" t="s">
        <v>387</v>
      </c>
      <c r="C228" s="665" t="s">
        <v>2282</v>
      </c>
      <c r="D228" s="647">
        <v>45417.900443444923</v>
      </c>
    </row>
    <row r="229" spans="1:4" ht="16.5" thickTop="1" thickBot="1">
      <c r="A229" s="664" t="s">
        <v>542</v>
      </c>
      <c r="B229" s="664" t="s">
        <v>387</v>
      </c>
      <c r="C229" s="665" t="s">
        <v>543</v>
      </c>
      <c r="D229" s="647">
        <v>69896.793292238639</v>
      </c>
    </row>
    <row r="230" spans="1:4" ht="16.5" thickTop="1" thickBot="1">
      <c r="A230" s="664" t="s">
        <v>544</v>
      </c>
      <c r="B230" s="664" t="s">
        <v>387</v>
      </c>
      <c r="C230" s="665" t="s">
        <v>545</v>
      </c>
      <c r="D230" s="647">
        <v>69896.793292238639</v>
      </c>
    </row>
    <row r="231" spans="1:4" ht="16.5" thickTop="1" thickBot="1">
      <c r="A231" s="664" t="s">
        <v>517</v>
      </c>
      <c r="B231" s="664" t="s">
        <v>387</v>
      </c>
      <c r="C231" s="665" t="s">
        <v>518</v>
      </c>
      <c r="D231" s="647">
        <v>47917.806986277246</v>
      </c>
    </row>
    <row r="232" spans="1:4" ht="16.5" thickTop="1" thickBot="1">
      <c r="A232" s="664" t="s">
        <v>546</v>
      </c>
      <c r="B232" s="664" t="s">
        <v>387</v>
      </c>
      <c r="C232" s="665" t="s">
        <v>547</v>
      </c>
      <c r="D232" s="647">
        <v>21986.864932562228</v>
      </c>
    </row>
    <row r="233" spans="1:4" ht="16.5" thickTop="1" thickBot="1">
      <c r="A233" s="664" t="s">
        <v>548</v>
      </c>
      <c r="B233" s="664" t="s">
        <v>387</v>
      </c>
      <c r="C233" s="665" t="s">
        <v>549</v>
      </c>
      <c r="D233" s="647">
        <v>40248.055602301793</v>
      </c>
    </row>
    <row r="234" spans="1:4" ht="16.5" thickTop="1" thickBot="1">
      <c r="A234" s="664" t="s">
        <v>550</v>
      </c>
      <c r="B234" s="664" t="s">
        <v>387</v>
      </c>
      <c r="C234" s="665" t="s">
        <v>2283</v>
      </c>
      <c r="D234" s="647">
        <v>11773.966171387074</v>
      </c>
    </row>
    <row r="235" spans="1:4" ht="16.5" thickTop="1" thickBot="1">
      <c r="A235" s="664" t="s">
        <v>552</v>
      </c>
      <c r="B235" s="664" t="s">
        <v>144</v>
      </c>
      <c r="C235" s="665" t="s">
        <v>553</v>
      </c>
      <c r="D235" s="647">
        <v>981.16384761558948</v>
      </c>
    </row>
    <row r="236" spans="1:4" ht="16.5" thickTop="1" thickBot="1">
      <c r="A236" s="664" t="s">
        <v>556</v>
      </c>
      <c r="B236" s="664" t="s">
        <v>387</v>
      </c>
      <c r="C236" s="665" t="s">
        <v>2284</v>
      </c>
      <c r="D236" s="647">
        <v>283281.58968053386</v>
      </c>
    </row>
    <row r="237" spans="1:4" ht="16.5" thickTop="1" thickBot="1">
      <c r="A237" s="664" t="s">
        <v>557</v>
      </c>
      <c r="B237" s="664" t="s">
        <v>387</v>
      </c>
      <c r="C237" s="665" t="s">
        <v>2285</v>
      </c>
      <c r="D237" s="647">
        <v>288119.1636075353</v>
      </c>
    </row>
    <row r="238" spans="1:4" ht="16.5" thickTop="1" thickBot="1">
      <c r="A238" s="664" t="s">
        <v>558</v>
      </c>
      <c r="B238" s="664" t="s">
        <v>387</v>
      </c>
      <c r="C238" s="665" t="s">
        <v>2286</v>
      </c>
      <c r="D238" s="647">
        <v>298263.45715604426</v>
      </c>
    </row>
    <row r="239" spans="1:4" ht="16.5" thickTop="1" thickBot="1">
      <c r="A239" s="664" t="s">
        <v>570</v>
      </c>
      <c r="B239" s="664" t="s">
        <v>571</v>
      </c>
      <c r="C239" s="665" t="s">
        <v>572</v>
      </c>
      <c r="D239" s="647">
        <v>245913.32317412522</v>
      </c>
    </row>
    <row r="240" spans="1:4" ht="16.5" thickTop="1" thickBot="1">
      <c r="A240" s="664" t="s">
        <v>559</v>
      </c>
      <c r="B240" s="664" t="s">
        <v>387</v>
      </c>
      <c r="C240" s="665" t="s">
        <v>1920</v>
      </c>
      <c r="D240" s="647">
        <v>250232.7824523662</v>
      </c>
    </row>
    <row r="241" spans="1:4" ht="16.5" thickTop="1" thickBot="1">
      <c r="A241" s="664" t="s">
        <v>560</v>
      </c>
      <c r="B241" s="664" t="s">
        <v>387</v>
      </c>
      <c r="C241" s="665" t="s">
        <v>2011</v>
      </c>
      <c r="D241" s="647">
        <v>240269.32455928953</v>
      </c>
    </row>
    <row r="242" spans="1:4" ht="16.5" thickTop="1" thickBot="1">
      <c r="A242" s="666" t="s">
        <v>2013</v>
      </c>
      <c r="B242" s="664" t="s">
        <v>387</v>
      </c>
      <c r="C242" s="665" t="s">
        <v>2012</v>
      </c>
      <c r="D242" s="647">
        <v>425384.27322326798</v>
      </c>
    </row>
    <row r="243" spans="1:4" ht="16.5" thickTop="1" thickBot="1">
      <c r="A243" s="664" t="s">
        <v>561</v>
      </c>
      <c r="B243" s="664" t="s">
        <v>387</v>
      </c>
      <c r="C243" s="665" t="s">
        <v>562</v>
      </c>
      <c r="D243" s="647">
        <v>436958.15892376867</v>
      </c>
    </row>
    <row r="244" spans="1:4" ht="16.5" thickTop="1" thickBot="1">
      <c r="A244" s="664" t="s">
        <v>563</v>
      </c>
      <c r="B244" s="664" t="s">
        <v>387</v>
      </c>
      <c r="C244" s="665" t="s">
        <v>564</v>
      </c>
      <c r="D244" s="647">
        <v>406553.62275177496</v>
      </c>
    </row>
    <row r="245" spans="1:4" ht="16.5" thickTop="1" thickBot="1">
      <c r="A245" s="664" t="s">
        <v>565</v>
      </c>
      <c r="B245" s="664" t="s">
        <v>387</v>
      </c>
      <c r="C245" s="665" t="s">
        <v>566</v>
      </c>
      <c r="D245" s="647">
        <v>405894.01680379815</v>
      </c>
    </row>
    <row r="246" spans="1:4" ht="16.5" thickTop="1" thickBot="1">
      <c r="A246" s="664" t="s">
        <v>567</v>
      </c>
      <c r="B246" s="664" t="s">
        <v>387</v>
      </c>
      <c r="C246" s="665" t="s">
        <v>2014</v>
      </c>
      <c r="D246" s="647">
        <v>255726.78989499185</v>
      </c>
    </row>
    <row r="247" spans="1:4" ht="16.5" thickTop="1" thickBot="1">
      <c r="A247" s="664" t="s">
        <v>568</v>
      </c>
      <c r="B247" s="664" t="s">
        <v>387</v>
      </c>
      <c r="C247" s="665" t="s">
        <v>569</v>
      </c>
      <c r="D247" s="647">
        <v>256726.86698550181</v>
      </c>
    </row>
    <row r="248" spans="1:4" ht="16.5" thickTop="1" thickBot="1">
      <c r="A248" s="664" t="s">
        <v>573</v>
      </c>
      <c r="B248" s="664" t="s">
        <v>387</v>
      </c>
      <c r="C248" s="665" t="s">
        <v>574</v>
      </c>
      <c r="D248" s="647">
        <v>257176.77465327139</v>
      </c>
    </row>
    <row r="249" spans="1:4" ht="16.5" thickTop="1" thickBot="1">
      <c r="A249" s="664" t="s">
        <v>575</v>
      </c>
      <c r="B249" s="664" t="s">
        <v>387</v>
      </c>
      <c r="C249" s="665" t="s">
        <v>576</v>
      </c>
      <c r="D249" s="647">
        <v>243612.15235976904</v>
      </c>
    </row>
    <row r="250" spans="1:4" ht="16.5" thickTop="1" thickBot="1">
      <c r="A250" s="664" t="s">
        <v>577</v>
      </c>
      <c r="B250" s="664" t="s">
        <v>387</v>
      </c>
      <c r="C250" s="665" t="s">
        <v>578</v>
      </c>
      <c r="D250" s="647">
        <v>185382.0989050132</v>
      </c>
    </row>
    <row r="251" spans="1:4" ht="16.5" thickTop="1" thickBot="1">
      <c r="A251" s="664" t="s">
        <v>579</v>
      </c>
      <c r="B251" s="664" t="s">
        <v>387</v>
      </c>
      <c r="C251" s="665" t="s">
        <v>580</v>
      </c>
      <c r="D251" s="647">
        <v>190537.21430743948</v>
      </c>
    </row>
    <row r="252" spans="1:4" ht="16.5" thickTop="1" thickBot="1">
      <c r="A252" s="664" t="s">
        <v>581</v>
      </c>
      <c r="B252" s="664" t="s">
        <v>387</v>
      </c>
      <c r="C252" s="665" t="s">
        <v>2287</v>
      </c>
      <c r="D252" s="647">
        <v>203362.47777895859</v>
      </c>
    </row>
    <row r="253" spans="1:4" ht="16.5" thickTop="1" thickBot="1">
      <c r="A253" s="664" t="s">
        <v>582</v>
      </c>
      <c r="B253" s="664" t="s">
        <v>387</v>
      </c>
      <c r="C253" s="665" t="s">
        <v>2288</v>
      </c>
      <c r="D253" s="647">
        <v>163000.75887068885</v>
      </c>
    </row>
    <row r="254" spans="1:4" ht="16.5" thickTop="1" thickBot="1">
      <c r="A254" s="664" t="s">
        <v>584</v>
      </c>
      <c r="B254" s="664" t="s">
        <v>233</v>
      </c>
      <c r="C254" s="665" t="s">
        <v>1921</v>
      </c>
      <c r="D254" s="647">
        <v>13965.007904615097</v>
      </c>
    </row>
    <row r="255" spans="1:4" ht="16.5" thickTop="1" thickBot="1">
      <c r="A255" s="664" t="s">
        <v>583</v>
      </c>
      <c r="B255" s="664" t="s">
        <v>387</v>
      </c>
      <c r="C255" s="665" t="s">
        <v>2289</v>
      </c>
      <c r="D255" s="647">
        <v>447646.43919899792</v>
      </c>
    </row>
    <row r="256" spans="1:4" ht="16.5" thickTop="1" thickBot="1">
      <c r="A256" s="664" t="s">
        <v>554</v>
      </c>
      <c r="B256" s="664" t="s">
        <v>387</v>
      </c>
      <c r="C256" s="665" t="s">
        <v>555</v>
      </c>
      <c r="D256" s="647">
        <v>449072.0648015425</v>
      </c>
    </row>
    <row r="257" spans="1:4" ht="16.5" thickTop="1" thickBot="1">
      <c r="A257" s="664" t="s">
        <v>585</v>
      </c>
      <c r="B257" s="664" t="s">
        <v>387</v>
      </c>
      <c r="C257" s="665" t="s">
        <v>586</v>
      </c>
      <c r="D257" s="647">
        <v>2838.8340657677718</v>
      </c>
    </row>
    <row r="258" spans="1:4" ht="16.5" thickTop="1" thickBot="1">
      <c r="A258" s="664" t="s">
        <v>587</v>
      </c>
      <c r="B258" s="664" t="s">
        <v>387</v>
      </c>
      <c r="C258" s="665" t="s">
        <v>588</v>
      </c>
      <c r="D258" s="647">
        <v>2838.8340657677718</v>
      </c>
    </row>
    <row r="259" spans="1:4" ht="16.5" thickTop="1" thickBot="1">
      <c r="A259" s="664" t="s">
        <v>497</v>
      </c>
      <c r="B259" s="664" t="s">
        <v>387</v>
      </c>
      <c r="C259" s="665" t="s">
        <v>498</v>
      </c>
      <c r="D259" s="647">
        <v>2838.8340657677718</v>
      </c>
    </row>
    <row r="260" spans="1:4" ht="16.5" thickTop="1" thickBot="1">
      <c r="A260" s="664" t="s">
        <v>1669</v>
      </c>
      <c r="B260" s="664" t="s">
        <v>387</v>
      </c>
      <c r="C260" s="665" t="s">
        <v>1670</v>
      </c>
      <c r="D260" s="647">
        <v>5786.2502640050034</v>
      </c>
    </row>
    <row r="261" spans="1:4" ht="16.5" thickTop="1" thickBot="1">
      <c r="A261" s="664" t="s">
        <v>499</v>
      </c>
      <c r="B261" s="664" t="s">
        <v>377</v>
      </c>
      <c r="C261" s="665" t="s">
        <v>500</v>
      </c>
      <c r="D261" s="647">
        <v>2023.7619491687765</v>
      </c>
    </row>
    <row r="262" spans="1:4" ht="31.5" thickTop="1" thickBot="1">
      <c r="A262" s="664" t="s">
        <v>589</v>
      </c>
      <c r="B262" s="664" t="s">
        <v>377</v>
      </c>
      <c r="C262" s="665" t="s">
        <v>2290</v>
      </c>
      <c r="D262" s="647">
        <v>1649.0148699421673</v>
      </c>
    </row>
    <row r="263" spans="1:4" ht="16.5" thickTop="1" thickBot="1">
      <c r="A263" s="664" t="s">
        <v>590</v>
      </c>
      <c r="B263" s="664" t="s">
        <v>233</v>
      </c>
      <c r="C263" s="665" t="s">
        <v>2291</v>
      </c>
      <c r="D263" s="647">
        <v>39534.155364681617</v>
      </c>
    </row>
    <row r="264" spans="1:4" ht="16.5" thickTop="1" thickBot="1">
      <c r="A264" s="664" t="s">
        <v>591</v>
      </c>
      <c r="B264" s="664" t="s">
        <v>377</v>
      </c>
      <c r="C264" s="665" t="s">
        <v>2292</v>
      </c>
      <c r="D264" s="647">
        <v>15660.59015533723</v>
      </c>
    </row>
    <row r="265" spans="1:4" ht="16.5" thickTop="1" thickBot="1">
      <c r="A265" s="664" t="s">
        <v>592</v>
      </c>
      <c r="B265" s="664" t="s">
        <v>144</v>
      </c>
      <c r="C265" s="665" t="s">
        <v>2293</v>
      </c>
      <c r="D265" s="647">
        <v>9244.4773011909365</v>
      </c>
    </row>
    <row r="266" spans="1:4" ht="16.5" thickTop="1" thickBot="1">
      <c r="A266" s="664" t="s">
        <v>593</v>
      </c>
      <c r="B266" s="664" t="s">
        <v>92</v>
      </c>
      <c r="C266" s="665" t="s">
        <v>2294</v>
      </c>
      <c r="D266" s="647">
        <v>43973.729865124456</v>
      </c>
    </row>
    <row r="267" spans="1:4" ht="16.5" thickTop="1" thickBot="1">
      <c r="A267" s="664" t="s">
        <v>594</v>
      </c>
      <c r="B267" s="664" t="s">
        <v>92</v>
      </c>
      <c r="C267" s="665" t="s">
        <v>2295</v>
      </c>
      <c r="D267" s="647">
        <v>175345.24783718376</v>
      </c>
    </row>
    <row r="268" spans="1:4" ht="16.5" thickTop="1" thickBot="1">
      <c r="A268" s="664" t="s">
        <v>595</v>
      </c>
      <c r="B268" s="664" t="s">
        <v>92</v>
      </c>
      <c r="C268" s="665" t="s">
        <v>2296</v>
      </c>
      <c r="D268" s="647">
        <v>274835.81165702787</v>
      </c>
    </row>
    <row r="269" spans="1:4" ht="16.5" thickTop="1" thickBot="1">
      <c r="A269" s="664" t="s">
        <v>596</v>
      </c>
      <c r="B269" s="664" t="s">
        <v>377</v>
      </c>
      <c r="C269" s="665" t="s">
        <v>597</v>
      </c>
      <c r="D269" s="647">
        <v>76752.847449834851</v>
      </c>
    </row>
    <row r="270" spans="1:4" ht="16.5" thickTop="1" thickBot="1">
      <c r="A270" s="664" t="s">
        <v>599</v>
      </c>
      <c r="B270" s="664" t="s">
        <v>144</v>
      </c>
      <c r="C270" s="665" t="s">
        <v>600</v>
      </c>
      <c r="D270" s="647">
        <v>196576.8639593125</v>
      </c>
    </row>
    <row r="271" spans="1:4" ht="16.5" thickTop="1" thickBot="1">
      <c r="A271" s="664" t="s">
        <v>601</v>
      </c>
      <c r="B271" s="664" t="s">
        <v>387</v>
      </c>
      <c r="C271" s="665" t="s">
        <v>1922</v>
      </c>
      <c r="D271" s="647">
        <v>27483.581165702788</v>
      </c>
    </row>
    <row r="272" spans="1:4" ht="16.5" thickTop="1" thickBot="1">
      <c r="A272" s="664" t="s">
        <v>598</v>
      </c>
      <c r="B272" s="664" t="s">
        <v>387</v>
      </c>
      <c r="C272" s="665" t="s">
        <v>2297</v>
      </c>
      <c r="D272" s="647">
        <v>27483.581165702788</v>
      </c>
    </row>
    <row r="273" spans="1:4" ht="16.5" thickTop="1" thickBot="1">
      <c r="A273" s="664" t="s">
        <v>602</v>
      </c>
      <c r="B273" s="664" t="s">
        <v>387</v>
      </c>
      <c r="C273" s="665" t="s">
        <v>2298</v>
      </c>
      <c r="D273" s="647">
        <v>71952.0154918099</v>
      </c>
    </row>
    <row r="274" spans="1:4" ht="16.5" thickTop="1" thickBot="1">
      <c r="A274" s="664" t="s">
        <v>603</v>
      </c>
      <c r="B274" s="664" t="s">
        <v>144</v>
      </c>
      <c r="C274" s="665" t="s">
        <v>2299</v>
      </c>
      <c r="D274" s="647">
        <v>43882.117927905449</v>
      </c>
    </row>
    <row r="275" spans="1:4" ht="16.5" thickTop="1" thickBot="1">
      <c r="A275" s="664" t="s">
        <v>604</v>
      </c>
      <c r="B275" s="664" t="s">
        <v>144</v>
      </c>
      <c r="C275" s="665" t="s">
        <v>2300</v>
      </c>
      <c r="D275" s="647">
        <v>26384.237919074676</v>
      </c>
    </row>
    <row r="276" spans="1:4" ht="16.5" thickTop="1" thickBot="1">
      <c r="A276" s="664" t="s">
        <v>605</v>
      </c>
      <c r="B276" s="664" t="s">
        <v>606</v>
      </c>
      <c r="C276" s="665" t="s">
        <v>2301</v>
      </c>
      <c r="D276" s="647">
        <v>90863.284468055528</v>
      </c>
    </row>
    <row r="277" spans="1:4" ht="16.5" thickTop="1" thickBot="1">
      <c r="A277" s="664" t="s">
        <v>607</v>
      </c>
      <c r="B277" s="664" t="s">
        <v>606</v>
      </c>
      <c r="C277" s="665" t="s">
        <v>1923</v>
      </c>
      <c r="D277" s="647">
        <v>51938.471686945129</v>
      </c>
    </row>
    <row r="278" spans="1:4" ht="16.5" thickTop="1" thickBot="1">
      <c r="A278" s="664" t="s">
        <v>608</v>
      </c>
      <c r="B278" s="664" t="s">
        <v>606</v>
      </c>
      <c r="C278" s="665" t="s">
        <v>609</v>
      </c>
      <c r="D278" s="647">
        <v>43121.738848987676</v>
      </c>
    </row>
    <row r="279" spans="1:4" ht="16.5" thickTop="1" thickBot="1">
      <c r="A279" s="664" t="s">
        <v>501</v>
      </c>
      <c r="B279" s="664" t="s">
        <v>141</v>
      </c>
      <c r="C279" s="665" t="s">
        <v>502</v>
      </c>
      <c r="D279" s="647">
        <v>99091.502221318078</v>
      </c>
    </row>
    <row r="280" spans="1:4" ht="16.5" thickTop="1" thickBot="1">
      <c r="A280" s="664" t="s">
        <v>503</v>
      </c>
      <c r="B280" s="664" t="s">
        <v>141</v>
      </c>
      <c r="C280" s="665" t="s">
        <v>504</v>
      </c>
      <c r="D280" s="647">
        <v>82655.441209630517</v>
      </c>
    </row>
    <row r="281" spans="1:4" ht="16.5" thickTop="1" thickBot="1">
      <c r="A281" s="664" t="s">
        <v>610</v>
      </c>
      <c r="B281" s="664" t="s">
        <v>92</v>
      </c>
      <c r="C281" s="665" t="s">
        <v>2302</v>
      </c>
      <c r="D281" s="647">
        <v>55361.209917930864</v>
      </c>
    </row>
    <row r="282" spans="1:4" ht="16.5" thickTop="1" thickBot="1">
      <c r="A282" s="664" t="s">
        <v>611</v>
      </c>
      <c r="B282" s="664" t="s">
        <v>377</v>
      </c>
      <c r="C282" s="665" t="s">
        <v>2303</v>
      </c>
      <c r="D282" s="647">
        <v>11078.594923119907</v>
      </c>
    </row>
    <row r="283" spans="1:4" ht="16.5" thickTop="1" thickBot="1">
      <c r="A283" s="664" t="s">
        <v>612</v>
      </c>
      <c r="B283" s="664" t="s">
        <v>144</v>
      </c>
      <c r="C283" s="665" t="s">
        <v>2304</v>
      </c>
      <c r="D283" s="647">
        <v>3672.9057869845205</v>
      </c>
    </row>
    <row r="284" spans="1:4" ht="16.5" thickTop="1" thickBot="1">
      <c r="A284" s="664" t="s">
        <v>613</v>
      </c>
      <c r="B284" s="664" t="s">
        <v>92</v>
      </c>
      <c r="C284" s="665" t="s">
        <v>614</v>
      </c>
      <c r="D284" s="647">
        <v>8675.6504546401793</v>
      </c>
    </row>
    <row r="285" spans="1:4" ht="16.5" thickTop="1" thickBot="1">
      <c r="A285" s="664" t="s">
        <v>615</v>
      </c>
      <c r="B285" s="664" t="s">
        <v>92</v>
      </c>
      <c r="C285" s="665" t="s">
        <v>2305</v>
      </c>
      <c r="D285" s="647">
        <v>241855.51425818453</v>
      </c>
    </row>
    <row r="286" spans="1:4" ht="16.5" thickTop="1" thickBot="1">
      <c r="A286" s="664" t="s">
        <v>616</v>
      </c>
      <c r="B286" s="664" t="s">
        <v>92</v>
      </c>
      <c r="C286" s="665" t="s">
        <v>617</v>
      </c>
      <c r="D286" s="647">
        <v>135768.89095857175</v>
      </c>
    </row>
    <row r="287" spans="1:4" ht="16.5" thickTop="1" thickBot="1">
      <c r="A287" s="664" t="s">
        <v>620</v>
      </c>
      <c r="B287" s="664" t="s">
        <v>92</v>
      </c>
      <c r="C287" s="665" t="s">
        <v>621</v>
      </c>
      <c r="D287" s="647">
        <v>26384.237919074676</v>
      </c>
    </row>
    <row r="288" spans="1:4" ht="16.5" thickTop="1" thickBot="1">
      <c r="A288" s="664" t="s">
        <v>618</v>
      </c>
      <c r="B288" s="664" t="s">
        <v>92</v>
      </c>
      <c r="C288" s="665" t="s">
        <v>2306</v>
      </c>
      <c r="D288" s="647">
        <v>26384.237919074676</v>
      </c>
    </row>
    <row r="289" spans="1:4" ht="16.5" thickTop="1" thickBot="1">
      <c r="A289" s="664" t="s">
        <v>619</v>
      </c>
      <c r="B289" s="664" t="s">
        <v>92</v>
      </c>
      <c r="C289" s="665" t="s">
        <v>2307</v>
      </c>
      <c r="D289" s="647">
        <v>156550.14279733185</v>
      </c>
    </row>
    <row r="290" spans="1:4" ht="16.5" thickTop="1" thickBot="1">
      <c r="A290" s="664" t="s">
        <v>622</v>
      </c>
      <c r="B290" s="664" t="s">
        <v>454</v>
      </c>
      <c r="C290" s="665" t="s">
        <v>623</v>
      </c>
      <c r="D290" s="647">
        <v>2407.195262366688</v>
      </c>
    </row>
    <row r="291" spans="1:4" ht="16.5" thickTop="1" thickBot="1">
      <c r="A291" s="664" t="s">
        <v>624</v>
      </c>
      <c r="B291" s="664" t="s">
        <v>422</v>
      </c>
      <c r="C291" s="665" t="s">
        <v>1924</v>
      </c>
      <c r="D291" s="647">
        <v>50373.621336619748</v>
      </c>
    </row>
    <row r="292" spans="1:4" ht="16.5" thickTop="1" thickBot="1">
      <c r="A292" s="664" t="s">
        <v>625</v>
      </c>
      <c r="B292" s="664" t="s">
        <v>377</v>
      </c>
      <c r="C292" s="665" t="s">
        <v>2308</v>
      </c>
      <c r="D292" s="647">
        <v>3117.7374474373241</v>
      </c>
    </row>
    <row r="293" spans="1:4" ht="16.5" thickTop="1" thickBot="1">
      <c r="A293" s="664" t="s">
        <v>626</v>
      </c>
      <c r="B293" s="664" t="s">
        <v>377</v>
      </c>
      <c r="C293" s="665" t="s">
        <v>1925</v>
      </c>
      <c r="D293" s="647">
        <v>6229.6244817074066</v>
      </c>
    </row>
    <row r="294" spans="1:4" ht="16.5" thickTop="1" thickBot="1">
      <c r="A294" s="664" t="s">
        <v>627</v>
      </c>
      <c r="B294" s="664" t="s">
        <v>92</v>
      </c>
      <c r="C294" s="665" t="s">
        <v>628</v>
      </c>
      <c r="D294" s="647">
        <v>1606.6318409423029</v>
      </c>
    </row>
    <row r="295" spans="1:4" ht="16.5" thickTop="1" thickBot="1">
      <c r="A295" s="664" t="s">
        <v>633</v>
      </c>
      <c r="B295" s="664" t="s">
        <v>92</v>
      </c>
      <c r="C295" s="665" t="s">
        <v>1926</v>
      </c>
      <c r="D295" s="647">
        <v>83616.047338534161</v>
      </c>
    </row>
    <row r="296" spans="1:4" ht="16.5" thickTop="1" thickBot="1">
      <c r="A296" s="664" t="s">
        <v>629</v>
      </c>
      <c r="B296" s="664" t="s">
        <v>92</v>
      </c>
      <c r="C296" s="665" t="s">
        <v>630</v>
      </c>
      <c r="D296" s="647">
        <v>75367.308511334573</v>
      </c>
    </row>
    <row r="297" spans="1:4" ht="16.5" thickTop="1" thickBot="1">
      <c r="A297" s="664" t="s">
        <v>631</v>
      </c>
      <c r="B297" s="664" t="s">
        <v>92</v>
      </c>
      <c r="C297" s="665" t="s">
        <v>632</v>
      </c>
      <c r="D297" s="647">
        <v>75367.308511334573</v>
      </c>
    </row>
    <row r="298" spans="1:4" ht="16.5" thickTop="1" thickBot="1">
      <c r="A298" s="664" t="s">
        <v>646</v>
      </c>
      <c r="B298" s="664" t="s">
        <v>144</v>
      </c>
      <c r="C298" s="665" t="s">
        <v>647</v>
      </c>
      <c r="D298" s="647">
        <v>2410.2001339074714</v>
      </c>
    </row>
    <row r="299" spans="1:4" ht="16.5" thickTop="1" thickBot="1">
      <c r="A299" s="664" t="s">
        <v>634</v>
      </c>
      <c r="B299" s="664" t="s">
        <v>377</v>
      </c>
      <c r="C299" s="665" t="s">
        <v>635</v>
      </c>
      <c r="D299" s="647">
        <v>35911.879389851638</v>
      </c>
    </row>
    <row r="300" spans="1:4" ht="16.5" thickTop="1" thickBot="1">
      <c r="A300" s="664" t="s">
        <v>650</v>
      </c>
      <c r="B300" s="664" t="s">
        <v>377</v>
      </c>
      <c r="C300" s="665" t="s">
        <v>651</v>
      </c>
      <c r="D300" s="647">
        <v>35911.879389851638</v>
      </c>
    </row>
    <row r="301" spans="1:4" ht="31.5" thickTop="1" thickBot="1">
      <c r="A301" s="664" t="s">
        <v>652</v>
      </c>
      <c r="B301" s="664" t="s">
        <v>92</v>
      </c>
      <c r="C301" s="665" t="s">
        <v>2309</v>
      </c>
      <c r="D301" s="647">
        <v>489372.64623650379</v>
      </c>
    </row>
    <row r="302" spans="1:4" ht="31.5" thickTop="1" thickBot="1">
      <c r="A302" s="664" t="s">
        <v>653</v>
      </c>
      <c r="B302" s="664" t="s">
        <v>92</v>
      </c>
      <c r="C302" s="665" t="s">
        <v>2310</v>
      </c>
      <c r="D302" s="647">
        <v>436769.07188534865</v>
      </c>
    </row>
    <row r="303" spans="1:4" ht="31.5" thickTop="1" thickBot="1">
      <c r="A303" s="664" t="s">
        <v>654</v>
      </c>
      <c r="B303" s="664" t="s">
        <v>92</v>
      </c>
      <c r="C303" s="665" t="s">
        <v>2311</v>
      </c>
      <c r="D303" s="647">
        <v>527684.75838149351</v>
      </c>
    </row>
    <row r="304" spans="1:4" ht="31.5" thickTop="1" thickBot="1">
      <c r="A304" s="664" t="s">
        <v>655</v>
      </c>
      <c r="B304" s="664" t="s">
        <v>92</v>
      </c>
      <c r="C304" s="665" t="s">
        <v>2312</v>
      </c>
      <c r="D304" s="647">
        <v>616291.82405971922</v>
      </c>
    </row>
    <row r="305" spans="1:4" ht="31.5" thickTop="1" thickBot="1">
      <c r="A305" s="664" t="s">
        <v>656</v>
      </c>
      <c r="B305" s="664" t="s">
        <v>92</v>
      </c>
      <c r="C305" s="665" t="s">
        <v>2313</v>
      </c>
      <c r="D305" s="647">
        <v>490581.92380779475</v>
      </c>
    </row>
    <row r="306" spans="1:4" ht="31.5" thickTop="1" thickBot="1">
      <c r="A306" s="664" t="s">
        <v>657</v>
      </c>
      <c r="B306" s="664" t="s">
        <v>233</v>
      </c>
      <c r="C306" s="665" t="s">
        <v>2314</v>
      </c>
      <c r="D306" s="647">
        <v>583202.69167945976</v>
      </c>
    </row>
    <row r="307" spans="1:4" ht="16.5" thickTop="1" thickBot="1">
      <c r="A307" s="664" t="s">
        <v>658</v>
      </c>
      <c r="B307" s="664" t="s">
        <v>92</v>
      </c>
      <c r="C307" s="665" t="s">
        <v>659</v>
      </c>
      <c r="D307" s="647">
        <v>209662.66397338087</v>
      </c>
    </row>
    <row r="308" spans="1:4" ht="16.5" thickTop="1" thickBot="1">
      <c r="A308" s="664" t="s">
        <v>636</v>
      </c>
      <c r="B308" s="664" t="s">
        <v>377</v>
      </c>
      <c r="C308" s="665" t="s">
        <v>637</v>
      </c>
      <c r="D308" s="647">
        <v>142327.57276795508</v>
      </c>
    </row>
    <row r="309" spans="1:4" ht="16.5" thickTop="1" thickBot="1">
      <c r="A309" s="664" t="s">
        <v>642</v>
      </c>
      <c r="B309" s="664" t="s">
        <v>377</v>
      </c>
      <c r="C309" s="665" t="s">
        <v>643</v>
      </c>
      <c r="D309" s="647">
        <v>5401.8062661816648</v>
      </c>
    </row>
    <row r="310" spans="1:4" ht="16.5" thickTop="1" thickBot="1">
      <c r="A310" s="664" t="s">
        <v>640</v>
      </c>
      <c r="B310" s="664" t="s">
        <v>377</v>
      </c>
      <c r="C310" s="665" t="s">
        <v>641</v>
      </c>
      <c r="D310" s="647">
        <v>18811.961636300242</v>
      </c>
    </row>
    <row r="311" spans="1:4" ht="16.5" thickTop="1" thickBot="1">
      <c r="A311" s="664" t="s">
        <v>638</v>
      </c>
      <c r="B311" s="664" t="s">
        <v>377</v>
      </c>
      <c r="C311" s="665" t="s">
        <v>639</v>
      </c>
      <c r="D311" s="647">
        <v>103411.37150894324</v>
      </c>
    </row>
    <row r="312" spans="1:4" ht="16.5" thickTop="1" thickBot="1">
      <c r="A312" s="664" t="s">
        <v>644</v>
      </c>
      <c r="B312" s="664" t="s">
        <v>377</v>
      </c>
      <c r="C312" s="665" t="s">
        <v>645</v>
      </c>
      <c r="D312" s="647">
        <v>18389.667250495499</v>
      </c>
    </row>
    <row r="313" spans="1:4" ht="16.5" thickTop="1" thickBot="1">
      <c r="A313" s="664" t="s">
        <v>660</v>
      </c>
      <c r="B313" s="664" t="s">
        <v>377</v>
      </c>
      <c r="C313" s="665" t="s">
        <v>661</v>
      </c>
      <c r="D313" s="647">
        <v>13337.232268092248</v>
      </c>
    </row>
    <row r="314" spans="1:4" ht="16.5" thickTop="1" thickBot="1">
      <c r="A314" s="664" t="s">
        <v>662</v>
      </c>
      <c r="B314" s="664" t="s">
        <v>377</v>
      </c>
      <c r="C314" s="665" t="s">
        <v>663</v>
      </c>
      <c r="D314" s="647">
        <v>11872.907063583603</v>
      </c>
    </row>
    <row r="315" spans="1:4" ht="16.5" thickTop="1" thickBot="1">
      <c r="A315" s="664" t="s">
        <v>667</v>
      </c>
      <c r="B315" s="664" t="s">
        <v>377</v>
      </c>
      <c r="C315" s="665" t="s">
        <v>2315</v>
      </c>
      <c r="D315" s="647">
        <v>8244.4415592362511</v>
      </c>
    </row>
    <row r="316" spans="1:4" ht="16.5" thickTop="1" thickBot="1">
      <c r="A316" s="664" t="s">
        <v>664</v>
      </c>
      <c r="B316" s="664" t="s">
        <v>92</v>
      </c>
      <c r="C316" s="665" t="s">
        <v>2316</v>
      </c>
      <c r="D316" s="647">
        <v>31363.163483053391</v>
      </c>
    </row>
    <row r="317" spans="1:4" ht="16.5" thickTop="1" thickBot="1">
      <c r="A317" s="664" t="s">
        <v>665</v>
      </c>
      <c r="B317" s="664" t="s">
        <v>377</v>
      </c>
      <c r="C317" s="665" t="s">
        <v>666</v>
      </c>
      <c r="D317" s="647">
        <v>13893.255811906889</v>
      </c>
    </row>
    <row r="318" spans="1:4" ht="16.5" thickTop="1" thickBot="1">
      <c r="A318" s="664" t="s">
        <v>668</v>
      </c>
      <c r="B318" s="664" t="s">
        <v>606</v>
      </c>
      <c r="C318" s="665" t="s">
        <v>2317</v>
      </c>
      <c r="D318" s="647">
        <v>11676.124622437172</v>
      </c>
    </row>
    <row r="319" spans="1:4" ht="16.5" thickTop="1" thickBot="1">
      <c r="A319" s="664" t="s">
        <v>669</v>
      </c>
      <c r="B319" s="664" t="s">
        <v>92</v>
      </c>
      <c r="C319" s="665" t="s">
        <v>2318</v>
      </c>
      <c r="D319" s="647">
        <v>12802.971051083139</v>
      </c>
    </row>
    <row r="320" spans="1:4" ht="16.5" thickTop="1" thickBot="1">
      <c r="A320" s="664" t="s">
        <v>673</v>
      </c>
      <c r="B320" s="664" t="s">
        <v>92</v>
      </c>
      <c r="C320" s="665" t="s">
        <v>2319</v>
      </c>
      <c r="D320" s="647">
        <v>197881.78439306008</v>
      </c>
    </row>
    <row r="321" spans="1:4" ht="16.5" thickTop="1" thickBot="1">
      <c r="A321" s="664" t="s">
        <v>674</v>
      </c>
      <c r="B321" s="664" t="s">
        <v>92</v>
      </c>
      <c r="C321" s="665" t="s">
        <v>2320</v>
      </c>
      <c r="D321" s="647">
        <v>274835.81165702787</v>
      </c>
    </row>
    <row r="322" spans="1:4" ht="16.5" thickTop="1" thickBot="1">
      <c r="A322" s="664" t="s">
        <v>672</v>
      </c>
      <c r="B322" s="664" t="s">
        <v>92</v>
      </c>
      <c r="C322" s="665" t="s">
        <v>2321</v>
      </c>
      <c r="D322" s="647">
        <v>418629.90831598482</v>
      </c>
    </row>
    <row r="323" spans="1:4" ht="31.5" thickTop="1" thickBot="1">
      <c r="A323" s="664" t="s">
        <v>671</v>
      </c>
      <c r="B323" s="664" t="s">
        <v>92</v>
      </c>
      <c r="C323" s="665" t="s">
        <v>2322</v>
      </c>
      <c r="D323" s="647">
        <v>428743.8661849635</v>
      </c>
    </row>
    <row r="324" spans="1:4" ht="16.5" thickTop="1" thickBot="1">
      <c r="A324" s="664" t="s">
        <v>675</v>
      </c>
      <c r="B324" s="664" t="s">
        <v>92</v>
      </c>
      <c r="C324" s="665" t="s">
        <v>676</v>
      </c>
      <c r="D324" s="647">
        <v>648612.51551058574</v>
      </c>
    </row>
    <row r="325" spans="1:4" ht="16.5" thickTop="1" thickBot="1">
      <c r="A325" s="664" t="s">
        <v>678</v>
      </c>
      <c r="B325" s="664" t="s">
        <v>92</v>
      </c>
      <c r="C325" s="665" t="s">
        <v>679</v>
      </c>
      <c r="D325" s="647">
        <v>13485.277158638166</v>
      </c>
    </row>
    <row r="326" spans="1:4" ht="16.5" thickTop="1" thickBot="1">
      <c r="A326" s="664" t="s">
        <v>670</v>
      </c>
      <c r="B326" s="664" t="s">
        <v>92</v>
      </c>
      <c r="C326" s="665" t="s">
        <v>2323</v>
      </c>
      <c r="D326" s="647">
        <v>42874.386618496341</v>
      </c>
    </row>
    <row r="327" spans="1:4" ht="16.5" thickTop="1" thickBot="1">
      <c r="A327" s="664" t="s">
        <v>677</v>
      </c>
      <c r="B327" s="664" t="s">
        <v>92</v>
      </c>
      <c r="C327" s="665" t="s">
        <v>2324</v>
      </c>
      <c r="D327" s="647">
        <v>21437.19330924817</v>
      </c>
    </row>
    <row r="328" spans="1:4" ht="16.5" thickTop="1" thickBot="1">
      <c r="A328" s="664" t="s">
        <v>680</v>
      </c>
      <c r="B328" s="664" t="s">
        <v>92</v>
      </c>
      <c r="C328" s="665" t="s">
        <v>2325</v>
      </c>
      <c r="D328" s="647">
        <v>144563.63693159667</v>
      </c>
    </row>
    <row r="329" spans="1:4" ht="16.5" thickTop="1" thickBot="1">
      <c r="A329" s="664" t="s">
        <v>681</v>
      </c>
      <c r="B329" s="664" t="s">
        <v>92</v>
      </c>
      <c r="C329" s="665" t="s">
        <v>682</v>
      </c>
      <c r="D329" s="647">
        <v>10553.69516762987</v>
      </c>
    </row>
    <row r="330" spans="1:4" ht="16.5" thickTop="1" thickBot="1">
      <c r="A330" s="664" t="s">
        <v>683</v>
      </c>
      <c r="B330" s="664" t="s">
        <v>92</v>
      </c>
      <c r="C330" s="665" t="s">
        <v>2326</v>
      </c>
      <c r="D330" s="647">
        <v>97401.811651250682</v>
      </c>
    </row>
    <row r="331" spans="1:4" ht="16.5" thickTop="1" thickBot="1">
      <c r="A331" s="664" t="s">
        <v>684</v>
      </c>
      <c r="B331" s="664" t="s">
        <v>92</v>
      </c>
      <c r="C331" s="665" t="s">
        <v>2327</v>
      </c>
      <c r="D331" s="647">
        <v>769.54027263967805</v>
      </c>
    </row>
    <row r="332" spans="1:4" ht="16.5" thickTop="1" thickBot="1">
      <c r="A332" s="664" t="s">
        <v>686</v>
      </c>
      <c r="B332" s="664" t="s">
        <v>387</v>
      </c>
      <c r="C332" s="665" t="s">
        <v>687</v>
      </c>
      <c r="D332" s="647">
        <v>32980.297398843344</v>
      </c>
    </row>
    <row r="333" spans="1:4" ht="16.5" thickTop="1" thickBot="1">
      <c r="A333" s="664" t="s">
        <v>685</v>
      </c>
      <c r="B333" s="664" t="s">
        <v>387</v>
      </c>
      <c r="C333" s="665" t="s">
        <v>2328</v>
      </c>
      <c r="D333" s="647">
        <v>23086.20817919034</v>
      </c>
    </row>
    <row r="334" spans="1:4" ht="16.5" thickTop="1" thickBot="1">
      <c r="A334" s="664" t="s">
        <v>690</v>
      </c>
      <c r="B334" s="664" t="s">
        <v>92</v>
      </c>
      <c r="C334" s="665" t="s">
        <v>1929</v>
      </c>
      <c r="D334" s="647">
        <v>23525.945477841586</v>
      </c>
    </row>
    <row r="335" spans="1:4" ht="16.5" thickTop="1" thickBot="1">
      <c r="A335" s="664" t="s">
        <v>688</v>
      </c>
      <c r="B335" s="664" t="s">
        <v>92</v>
      </c>
      <c r="C335" s="665" t="s">
        <v>689</v>
      </c>
      <c r="D335" s="647">
        <v>3847.70136319839</v>
      </c>
    </row>
    <row r="336" spans="1:4" ht="16.5" thickTop="1" thickBot="1">
      <c r="A336" s="664" t="s">
        <v>691</v>
      </c>
      <c r="B336" s="664" t="s">
        <v>377</v>
      </c>
      <c r="C336" s="665" t="s">
        <v>692</v>
      </c>
      <c r="D336" s="647">
        <v>5795.7375962234028</v>
      </c>
    </row>
    <row r="337" spans="1:4" ht="16.5" thickTop="1" thickBot="1">
      <c r="A337" s="664" t="s">
        <v>696</v>
      </c>
      <c r="B337" s="664" t="s">
        <v>92</v>
      </c>
      <c r="C337" s="665" t="s">
        <v>697</v>
      </c>
      <c r="D337" s="647">
        <v>332441.39778034092</v>
      </c>
    </row>
    <row r="338" spans="1:4" ht="16.5" thickTop="1" thickBot="1">
      <c r="A338" s="664" t="s">
        <v>694</v>
      </c>
      <c r="B338" s="664" t="s">
        <v>92</v>
      </c>
      <c r="C338" s="665" t="s">
        <v>695</v>
      </c>
      <c r="D338" s="647">
        <v>51559.198266858431</v>
      </c>
    </row>
    <row r="339" spans="1:4" ht="16.5" thickTop="1" thickBot="1">
      <c r="A339" s="664" t="s">
        <v>693</v>
      </c>
      <c r="B339" s="664" t="s">
        <v>144</v>
      </c>
      <c r="C339" s="665" t="s">
        <v>2329</v>
      </c>
      <c r="D339" s="647">
        <v>323206.91450866475</v>
      </c>
    </row>
    <row r="340" spans="1:4" ht="31.5" thickTop="1" thickBot="1">
      <c r="A340" s="664" t="s">
        <v>648</v>
      </c>
      <c r="B340" s="664" t="s">
        <v>92</v>
      </c>
      <c r="C340" s="665" t="s">
        <v>1927</v>
      </c>
      <c r="D340" s="647">
        <v>1337438.6981845766</v>
      </c>
    </row>
    <row r="341" spans="1:4" ht="31.5" thickTop="1" thickBot="1">
      <c r="A341" s="664" t="s">
        <v>698</v>
      </c>
      <c r="B341" s="664" t="s">
        <v>92</v>
      </c>
      <c r="C341" s="665" t="s">
        <v>699</v>
      </c>
      <c r="D341" s="647">
        <v>1362472.7061319659</v>
      </c>
    </row>
    <row r="342" spans="1:4" ht="31.5" thickTop="1" thickBot="1">
      <c r="A342" s="664" t="s">
        <v>649</v>
      </c>
      <c r="B342" s="664" t="s">
        <v>92</v>
      </c>
      <c r="C342" s="665" t="s">
        <v>1928</v>
      </c>
      <c r="D342" s="647">
        <v>868164.10674054001</v>
      </c>
    </row>
    <row r="343" spans="1:4" ht="31.5" thickTop="1" thickBot="1">
      <c r="A343" s="664" t="s">
        <v>700</v>
      </c>
      <c r="B343" s="664" t="s">
        <v>92</v>
      </c>
      <c r="C343" s="665" t="s">
        <v>701</v>
      </c>
      <c r="D343" s="647">
        <v>835531.8164165843</v>
      </c>
    </row>
    <row r="344" spans="1:4" ht="16.5" thickTop="1" thickBot="1">
      <c r="A344" s="664" t="s">
        <v>737</v>
      </c>
      <c r="B344" s="664" t="s">
        <v>387</v>
      </c>
      <c r="C344" s="665" t="s">
        <v>2330</v>
      </c>
      <c r="D344" s="647">
        <v>70129.304388900491</v>
      </c>
    </row>
    <row r="345" spans="1:4" ht="16.5" thickTop="1" thickBot="1">
      <c r="A345" s="664" t="s">
        <v>702</v>
      </c>
      <c r="B345" s="664" t="s">
        <v>377</v>
      </c>
      <c r="C345" s="665" t="s">
        <v>2331</v>
      </c>
      <c r="D345" s="647">
        <v>52582.249146186034</v>
      </c>
    </row>
    <row r="346" spans="1:4" ht="16.5" thickTop="1" thickBot="1">
      <c r="A346" s="664" t="s">
        <v>703</v>
      </c>
      <c r="B346" s="664" t="s">
        <v>144</v>
      </c>
      <c r="C346" s="665" t="s">
        <v>2332</v>
      </c>
      <c r="D346" s="647">
        <v>27978.285626685436</v>
      </c>
    </row>
    <row r="347" spans="1:4" ht="16.5" thickTop="1" thickBot="1">
      <c r="A347" s="664" t="s">
        <v>708</v>
      </c>
      <c r="B347" s="664" t="s">
        <v>92</v>
      </c>
      <c r="C347" s="665" t="s">
        <v>2333</v>
      </c>
      <c r="D347" s="647">
        <v>56066.505578033677</v>
      </c>
    </row>
    <row r="348" spans="1:4" ht="16.5" thickTop="1" thickBot="1">
      <c r="A348" s="664" t="s">
        <v>713</v>
      </c>
      <c r="B348" s="664" t="s">
        <v>144</v>
      </c>
      <c r="C348" s="665" t="s">
        <v>1931</v>
      </c>
      <c r="D348" s="647">
        <v>11541.283630962655</v>
      </c>
    </row>
    <row r="349" spans="1:4" ht="16.5" thickTop="1" thickBot="1">
      <c r="A349" s="664" t="s">
        <v>704</v>
      </c>
      <c r="B349" s="664" t="s">
        <v>144</v>
      </c>
      <c r="C349" s="665" t="s">
        <v>2334</v>
      </c>
      <c r="D349" s="647">
        <v>85993.926780990776</v>
      </c>
    </row>
    <row r="350" spans="1:4" ht="16.5" thickTop="1" thickBot="1">
      <c r="A350" s="664" t="s">
        <v>705</v>
      </c>
      <c r="B350" s="664" t="s">
        <v>144</v>
      </c>
      <c r="C350" s="665" t="s">
        <v>2335</v>
      </c>
      <c r="D350" s="647">
        <v>5221.88042148353</v>
      </c>
    </row>
    <row r="351" spans="1:4" ht="16.5" thickTop="1" thickBot="1">
      <c r="A351" s="664" t="s">
        <v>736</v>
      </c>
      <c r="B351" s="664" t="s">
        <v>144</v>
      </c>
      <c r="C351" s="665" t="s">
        <v>1933</v>
      </c>
      <c r="D351" s="647">
        <v>119114.14235148524</v>
      </c>
    </row>
    <row r="352" spans="1:4" ht="16.5" thickTop="1" thickBot="1">
      <c r="A352" s="664" t="s">
        <v>709</v>
      </c>
      <c r="B352" s="664" t="s">
        <v>144</v>
      </c>
      <c r="C352" s="665" t="s">
        <v>710</v>
      </c>
      <c r="D352" s="647">
        <v>396510.02285058063</v>
      </c>
    </row>
    <row r="353" spans="1:4" ht="16.5" thickTop="1" thickBot="1">
      <c r="A353" s="664" t="s">
        <v>711</v>
      </c>
      <c r="B353" s="664" t="s">
        <v>144</v>
      </c>
      <c r="C353" s="665" t="s">
        <v>712</v>
      </c>
      <c r="D353" s="647">
        <v>1099695.0364670325</v>
      </c>
    </row>
    <row r="354" spans="1:4" ht="16.5" thickTop="1" thickBot="1">
      <c r="A354" s="664" t="s">
        <v>707</v>
      </c>
      <c r="B354" s="664" t="s">
        <v>144</v>
      </c>
      <c r="C354" s="665" t="s">
        <v>2336</v>
      </c>
      <c r="D354" s="647">
        <v>2418.5551425818453</v>
      </c>
    </row>
    <row r="355" spans="1:4" ht="16.5" thickTop="1" thickBot="1">
      <c r="A355" s="664" t="s">
        <v>706</v>
      </c>
      <c r="B355" s="664" t="s">
        <v>144</v>
      </c>
      <c r="C355" s="665" t="s">
        <v>1930</v>
      </c>
      <c r="D355" s="647">
        <v>4488.6184759825783</v>
      </c>
    </row>
    <row r="356" spans="1:4" ht="16.5" thickTop="1" thickBot="1">
      <c r="A356" s="664" t="s">
        <v>716</v>
      </c>
      <c r="B356" s="664" t="s">
        <v>144</v>
      </c>
      <c r="C356" s="665" t="s">
        <v>717</v>
      </c>
      <c r="D356" s="647">
        <v>48036.394777504196</v>
      </c>
    </row>
    <row r="357" spans="1:4" ht="16.5" thickTop="1" thickBot="1">
      <c r="A357" s="664" t="s">
        <v>714</v>
      </c>
      <c r="B357" s="664" t="s">
        <v>144</v>
      </c>
      <c r="C357" s="665" t="s">
        <v>2337</v>
      </c>
      <c r="D357" s="647">
        <v>263842.37919074675</v>
      </c>
    </row>
    <row r="358" spans="1:4" ht="16.5" thickTop="1" thickBot="1">
      <c r="A358" s="664" t="s">
        <v>715</v>
      </c>
      <c r="B358" s="664" t="s">
        <v>144</v>
      </c>
      <c r="C358" s="665" t="s">
        <v>2338</v>
      </c>
      <c r="D358" s="647">
        <v>230862.08179190342</v>
      </c>
    </row>
    <row r="359" spans="1:4" ht="16.5" thickTop="1" thickBot="1">
      <c r="A359" s="664" t="s">
        <v>718</v>
      </c>
      <c r="B359" s="664" t="s">
        <v>144</v>
      </c>
      <c r="C359" s="665" t="s">
        <v>719</v>
      </c>
      <c r="D359" s="647">
        <v>120927.75712909226</v>
      </c>
    </row>
    <row r="360" spans="1:4" ht="16.5" thickTop="1" thickBot="1">
      <c r="A360" s="664" t="s">
        <v>720</v>
      </c>
      <c r="B360" s="664" t="s">
        <v>144</v>
      </c>
      <c r="C360" s="665" t="s">
        <v>721</v>
      </c>
      <c r="D360" s="647">
        <v>131921.18959537338</v>
      </c>
    </row>
    <row r="361" spans="1:4" ht="16.5" thickTop="1" thickBot="1">
      <c r="A361" s="664" t="s">
        <v>722</v>
      </c>
      <c r="B361" s="664" t="s">
        <v>144</v>
      </c>
      <c r="C361" s="665" t="s">
        <v>723</v>
      </c>
      <c r="D361" s="647">
        <v>153908.0545279356</v>
      </c>
    </row>
    <row r="362" spans="1:4" ht="16.5" thickTop="1" thickBot="1">
      <c r="A362" s="664" t="s">
        <v>724</v>
      </c>
      <c r="B362" s="664" t="s">
        <v>144</v>
      </c>
      <c r="C362" s="665" t="s">
        <v>725</v>
      </c>
      <c r="D362" s="647">
        <v>161386.0966284879</v>
      </c>
    </row>
    <row r="363" spans="1:4" ht="16.5" thickTop="1" thickBot="1">
      <c r="A363" s="664" t="s">
        <v>726</v>
      </c>
      <c r="B363" s="664" t="s">
        <v>144</v>
      </c>
      <c r="C363" s="665" t="s">
        <v>2339</v>
      </c>
      <c r="D363" s="647">
        <v>452396.23613616725</v>
      </c>
    </row>
    <row r="364" spans="1:4" ht="16.5" thickTop="1" thickBot="1">
      <c r="A364" s="664" t="s">
        <v>738</v>
      </c>
      <c r="B364" s="664" t="s">
        <v>144</v>
      </c>
      <c r="C364" s="665" t="s">
        <v>2340</v>
      </c>
      <c r="D364" s="647">
        <v>121695.69016951403</v>
      </c>
    </row>
    <row r="365" spans="1:4" ht="16.5" thickTop="1" thickBot="1">
      <c r="A365" s="664" t="s">
        <v>727</v>
      </c>
      <c r="B365" s="664" t="s">
        <v>144</v>
      </c>
      <c r="C365" s="665" t="s">
        <v>728</v>
      </c>
      <c r="D365" s="647">
        <v>55984.990305623782</v>
      </c>
    </row>
    <row r="366" spans="1:4" ht="16.5" thickTop="1" thickBot="1">
      <c r="A366" s="664" t="s">
        <v>729</v>
      </c>
      <c r="B366" s="664" t="s">
        <v>144</v>
      </c>
      <c r="C366" s="665" t="s">
        <v>1932</v>
      </c>
      <c r="D366" s="647">
        <v>54141.464977762276</v>
      </c>
    </row>
    <row r="367" spans="1:4" ht="16.5" thickTop="1" thickBot="1">
      <c r="A367" s="664" t="s">
        <v>730</v>
      </c>
      <c r="B367" s="664" t="s">
        <v>92</v>
      </c>
      <c r="C367" s="665" t="s">
        <v>2341</v>
      </c>
      <c r="D367" s="647">
        <v>25877.440682379114</v>
      </c>
    </row>
    <row r="368" spans="1:4" ht="16.5" thickTop="1" thickBot="1">
      <c r="A368" s="664" t="s">
        <v>732</v>
      </c>
      <c r="B368" s="664" t="s">
        <v>92</v>
      </c>
      <c r="C368" s="665" t="s">
        <v>733</v>
      </c>
      <c r="D368" s="647">
        <v>3985.1192690269045</v>
      </c>
    </row>
    <row r="369" spans="1:4" ht="16.5" thickTop="1" thickBot="1">
      <c r="A369" s="664" t="s">
        <v>731</v>
      </c>
      <c r="B369" s="664" t="s">
        <v>92</v>
      </c>
      <c r="C369" s="665" t="s">
        <v>2342</v>
      </c>
      <c r="D369" s="647">
        <v>681.5928129094292</v>
      </c>
    </row>
    <row r="370" spans="1:4" ht="16.5" thickTop="1" thickBot="1">
      <c r="A370" s="664" t="s">
        <v>734</v>
      </c>
      <c r="B370" s="664" t="s">
        <v>92</v>
      </c>
      <c r="C370" s="665" t="s">
        <v>735</v>
      </c>
      <c r="D370" s="647">
        <v>34720.567069653727</v>
      </c>
    </row>
    <row r="371" spans="1:4" ht="16.5" thickTop="1" thickBot="1">
      <c r="A371" s="664" t="s">
        <v>741</v>
      </c>
      <c r="B371" s="664" t="s">
        <v>92</v>
      </c>
      <c r="C371" s="665" t="s">
        <v>1934</v>
      </c>
      <c r="D371" s="647">
        <v>32124.650571470465</v>
      </c>
    </row>
    <row r="372" spans="1:4" ht="16.5" thickTop="1" thickBot="1">
      <c r="A372" s="664" t="s">
        <v>739</v>
      </c>
      <c r="B372" s="664" t="s">
        <v>377</v>
      </c>
      <c r="C372" s="665" t="s">
        <v>740</v>
      </c>
      <c r="D372" s="647">
        <v>2968.2267658959008</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199"/>
      <c r="B5" s="100"/>
      <c r="C5" s="101"/>
      <c r="D5" s="187"/>
    </row>
    <row r="6" spans="1:5" ht="30" customHeight="1" thickTop="1" thickBot="1">
      <c r="A6" s="200" t="s">
        <v>1266</v>
      </c>
      <c r="B6" s="100" t="s">
        <v>339</v>
      </c>
      <c r="C6" s="102" t="s">
        <v>2026</v>
      </c>
      <c r="D6" s="649">
        <v>1232.6264115798706</v>
      </c>
    </row>
    <row r="7" spans="1:5" ht="30" customHeight="1" thickTop="1" thickBot="1">
      <c r="A7" s="200" t="s">
        <v>1352</v>
      </c>
      <c r="B7" s="100" t="s">
        <v>339</v>
      </c>
      <c r="C7" s="102" t="s">
        <v>2025</v>
      </c>
      <c r="D7" s="649">
        <v>1232.6264115798706</v>
      </c>
      <c r="E7" s="103"/>
    </row>
    <row r="8" spans="1:5" ht="30" customHeight="1" thickTop="1" thickBot="1">
      <c r="A8" s="200" t="s">
        <v>1364</v>
      </c>
      <c r="B8" s="100" t="s">
        <v>339</v>
      </c>
      <c r="C8" s="102" t="s">
        <v>2027</v>
      </c>
      <c r="D8" s="649">
        <v>1232.6264115798706</v>
      </c>
    </row>
    <row r="9" spans="1:5" ht="30" customHeight="1" thickTop="1" thickBot="1">
      <c r="A9" s="200" t="s">
        <v>1225</v>
      </c>
      <c r="B9" s="100" t="s">
        <v>1223</v>
      </c>
      <c r="C9" s="102" t="s">
        <v>1226</v>
      </c>
      <c r="D9" s="649">
        <v>1232.6264115798706</v>
      </c>
    </row>
    <row r="10" spans="1:5" ht="30" customHeight="1" thickTop="1" thickBot="1">
      <c r="A10" s="200" t="s">
        <v>1388</v>
      </c>
      <c r="B10" s="100" t="s">
        <v>339</v>
      </c>
      <c r="C10" s="102" t="s">
        <v>1389</v>
      </c>
      <c r="D10" s="649">
        <v>1232.6264115798706</v>
      </c>
    </row>
    <row r="11" spans="1:5" ht="30" customHeight="1" thickTop="1" thickBot="1">
      <c r="A11" s="200" t="s">
        <v>1329</v>
      </c>
      <c r="B11" s="100" t="s">
        <v>339</v>
      </c>
      <c r="C11" s="102" t="s">
        <v>1330</v>
      </c>
      <c r="D11" s="649">
        <v>1232.6264115798706</v>
      </c>
    </row>
    <row r="12" spans="1:5" ht="30" customHeight="1" thickTop="1" thickBot="1">
      <c r="A12" s="200" t="s">
        <v>1331</v>
      </c>
      <c r="B12" s="100" t="s">
        <v>339</v>
      </c>
      <c r="C12" s="102" t="s">
        <v>1332</v>
      </c>
      <c r="D12" s="649">
        <v>1232.6264115798706</v>
      </c>
    </row>
    <row r="13" spans="1:5" ht="30" customHeight="1" thickTop="1" thickBot="1">
      <c r="A13" s="200" t="s">
        <v>1333</v>
      </c>
      <c r="B13" s="100" t="s">
        <v>339</v>
      </c>
      <c r="C13" s="102" t="s">
        <v>1334</v>
      </c>
      <c r="D13" s="649">
        <v>1232.6264115798706</v>
      </c>
    </row>
    <row r="14" spans="1:5" ht="30" customHeight="1" thickTop="1" thickBot="1">
      <c r="A14" s="200" t="s">
        <v>1335</v>
      </c>
      <c r="B14" s="100" t="s">
        <v>339</v>
      </c>
      <c r="C14" s="102" t="s">
        <v>1336</v>
      </c>
      <c r="D14" s="649">
        <v>1232.6264115798706</v>
      </c>
    </row>
    <row r="15" spans="1:5" ht="30" customHeight="1" thickTop="1" thickBot="1">
      <c r="A15" s="200" t="s">
        <v>1317</v>
      </c>
      <c r="B15" s="100" t="s">
        <v>339</v>
      </c>
      <c r="C15" s="102" t="s">
        <v>1860</v>
      </c>
      <c r="D15" s="649">
        <v>1232.6264115798706</v>
      </c>
    </row>
    <row r="16" spans="1:5" ht="30" customHeight="1" thickTop="1" thickBot="1">
      <c r="A16" s="200" t="s">
        <v>1227</v>
      </c>
      <c r="B16" s="100" t="s">
        <v>339</v>
      </c>
      <c r="C16" s="102" t="s">
        <v>1228</v>
      </c>
      <c r="D16" s="649">
        <v>1232.6264115798706</v>
      </c>
    </row>
    <row r="17" spans="1:4" ht="30" customHeight="1" thickTop="1" thickBot="1">
      <c r="A17" s="200" t="s">
        <v>1229</v>
      </c>
      <c r="B17" s="100" t="s">
        <v>339</v>
      </c>
      <c r="C17" s="102" t="s">
        <v>1230</v>
      </c>
      <c r="D17" s="649">
        <v>1232.6264115798706</v>
      </c>
    </row>
    <row r="18" spans="1:4" ht="30" customHeight="1" thickTop="1" thickBot="1">
      <c r="A18" s="200" t="s">
        <v>1231</v>
      </c>
      <c r="B18" s="100" t="s">
        <v>339</v>
      </c>
      <c r="C18" s="102" t="s">
        <v>1232</v>
      </c>
      <c r="D18" s="649">
        <v>1232.6264115798706</v>
      </c>
    </row>
    <row r="19" spans="1:4" ht="30" customHeight="1" thickTop="1" thickBot="1">
      <c r="A19" s="200" t="s">
        <v>1235</v>
      </c>
      <c r="B19" s="100" t="s">
        <v>339</v>
      </c>
      <c r="C19" s="102" t="s">
        <v>1236</v>
      </c>
      <c r="D19" s="649">
        <v>1232.6264115798706</v>
      </c>
    </row>
    <row r="20" spans="1:4" ht="30" customHeight="1" thickTop="1" thickBot="1">
      <c r="A20" s="200" t="s">
        <v>1407</v>
      </c>
      <c r="B20" s="100" t="s">
        <v>339</v>
      </c>
      <c r="C20" s="102" t="s">
        <v>1869</v>
      </c>
      <c r="D20" s="649">
        <v>243.44371628702442</v>
      </c>
    </row>
    <row r="21" spans="1:4" ht="30" customHeight="1" thickTop="1" thickBot="1">
      <c r="A21" s="200" t="s">
        <v>1239</v>
      </c>
      <c r="B21" s="100" t="s">
        <v>339</v>
      </c>
      <c r="C21" s="102" t="s">
        <v>1240</v>
      </c>
      <c r="D21" s="649">
        <v>1232.6264115798706</v>
      </c>
    </row>
    <row r="22" spans="1:4" ht="30" customHeight="1" thickTop="1" thickBot="1">
      <c r="A22" s="200" t="s">
        <v>1390</v>
      </c>
      <c r="B22" s="100" t="s">
        <v>339</v>
      </c>
      <c r="C22" s="102" t="s">
        <v>1391</v>
      </c>
      <c r="D22" s="649">
        <v>1232.6264115798706</v>
      </c>
    </row>
    <row r="23" spans="1:4" ht="30" customHeight="1" thickTop="1" thickBot="1">
      <c r="A23" s="200" t="s">
        <v>1247</v>
      </c>
      <c r="B23" s="100" t="s">
        <v>339</v>
      </c>
      <c r="C23" s="102" t="s">
        <v>1248</v>
      </c>
      <c r="D23" s="649">
        <v>1232.6264115798706</v>
      </c>
    </row>
    <row r="24" spans="1:4" ht="30" customHeight="1" thickTop="1" thickBot="1">
      <c r="A24" s="200" t="s">
        <v>1269</v>
      </c>
      <c r="B24" s="100" t="s">
        <v>339</v>
      </c>
      <c r="C24" s="102" t="s">
        <v>1270</v>
      </c>
      <c r="D24" s="649">
        <v>1232.6264115798706</v>
      </c>
    </row>
    <row r="25" spans="1:4" ht="30" customHeight="1" thickTop="1" thickBot="1">
      <c r="A25" s="200" t="s">
        <v>1241</v>
      </c>
      <c r="B25" s="100" t="s">
        <v>339</v>
      </c>
      <c r="C25" s="102" t="s">
        <v>1242</v>
      </c>
      <c r="D25" s="649">
        <v>1232.6264115798706</v>
      </c>
    </row>
    <row r="26" spans="1:4" ht="30" customHeight="1" thickTop="1" thickBot="1">
      <c r="A26" s="200" t="s">
        <v>1246</v>
      </c>
      <c r="B26" s="100" t="s">
        <v>339</v>
      </c>
      <c r="C26" s="102" t="s">
        <v>1242</v>
      </c>
      <c r="D26" s="649">
        <v>1232.6264115798706</v>
      </c>
    </row>
    <row r="27" spans="1:4" ht="30" customHeight="1" thickTop="1" thickBot="1">
      <c r="A27" s="200" t="s">
        <v>1303</v>
      </c>
      <c r="B27" s="100" t="s">
        <v>339</v>
      </c>
      <c r="C27" s="102" t="s">
        <v>1304</v>
      </c>
      <c r="D27" s="649">
        <v>1232.6264115798706</v>
      </c>
    </row>
    <row r="28" spans="1:4" ht="30" customHeight="1" thickTop="1" thickBot="1">
      <c r="A28" s="200" t="s">
        <v>1249</v>
      </c>
      <c r="B28" s="100" t="s">
        <v>339</v>
      </c>
      <c r="C28" s="102" t="s">
        <v>1250</v>
      </c>
      <c r="D28" s="649">
        <v>1232.6264115798706</v>
      </c>
    </row>
    <row r="29" spans="1:4" ht="30" customHeight="1" thickTop="1" thickBot="1">
      <c r="A29" s="200" t="s">
        <v>1254</v>
      </c>
      <c r="B29" s="100" t="s">
        <v>339</v>
      </c>
      <c r="C29" s="102" t="s">
        <v>1255</v>
      </c>
      <c r="D29" s="649">
        <v>1232.6264115798706</v>
      </c>
    </row>
    <row r="30" spans="1:4" ht="30" customHeight="1" thickTop="1" thickBot="1">
      <c r="A30" s="200" t="s">
        <v>1252</v>
      </c>
      <c r="B30" s="100" t="s">
        <v>339</v>
      </c>
      <c r="C30" s="102" t="s">
        <v>1253</v>
      </c>
      <c r="D30" s="649">
        <v>1232.6264115798706</v>
      </c>
    </row>
    <row r="31" spans="1:4" ht="30" customHeight="1" thickTop="1" thickBot="1">
      <c r="A31" s="200" t="s">
        <v>1267</v>
      </c>
      <c r="B31" s="100" t="s">
        <v>339</v>
      </c>
      <c r="C31" s="102" t="s">
        <v>1268</v>
      </c>
      <c r="D31" s="649">
        <v>1232.6264115798706</v>
      </c>
    </row>
    <row r="32" spans="1:4" ht="30" customHeight="1" thickTop="1" thickBot="1">
      <c r="A32" s="200" t="s">
        <v>1256</v>
      </c>
      <c r="B32" s="100" t="s">
        <v>339</v>
      </c>
      <c r="C32" s="102" t="s">
        <v>1257</v>
      </c>
      <c r="D32" s="649">
        <v>1232.6264115798706</v>
      </c>
    </row>
    <row r="33" spans="1:4" ht="30" customHeight="1" thickTop="1" thickBot="1">
      <c r="A33" s="200" t="s">
        <v>1272</v>
      </c>
      <c r="B33" s="100" t="s">
        <v>339</v>
      </c>
      <c r="C33" s="102" t="s">
        <v>1257</v>
      </c>
      <c r="D33" s="649">
        <v>1232.6264115798706</v>
      </c>
    </row>
    <row r="34" spans="1:4" ht="30" customHeight="1" thickTop="1" thickBot="1">
      <c r="A34" s="200" t="s">
        <v>1273</v>
      </c>
      <c r="B34" s="100" t="s">
        <v>339</v>
      </c>
      <c r="C34" s="102" t="s">
        <v>1274</v>
      </c>
      <c r="D34" s="649">
        <v>1232.6264115798706</v>
      </c>
    </row>
    <row r="35" spans="1:4" ht="30" customHeight="1" thickTop="1" thickBot="1">
      <c r="A35" s="200" t="s">
        <v>1323</v>
      </c>
      <c r="B35" s="100" t="s">
        <v>339</v>
      </c>
      <c r="C35" s="102" t="s">
        <v>1864</v>
      </c>
      <c r="D35" s="649">
        <v>1232.6264115798706</v>
      </c>
    </row>
    <row r="36" spans="1:4" ht="30" customHeight="1" thickTop="1" thickBot="1">
      <c r="A36" s="200" t="s">
        <v>1404</v>
      </c>
      <c r="B36" s="100" t="s">
        <v>339</v>
      </c>
      <c r="C36" s="102" t="s">
        <v>1405</v>
      </c>
      <c r="D36" s="649">
        <v>1232.6264115798706</v>
      </c>
    </row>
    <row r="37" spans="1:4" ht="30" customHeight="1" thickTop="1" thickBot="1">
      <c r="A37" s="200" t="s">
        <v>1385</v>
      </c>
      <c r="B37" s="100" t="s">
        <v>339</v>
      </c>
      <c r="C37" s="102" t="s">
        <v>1386</v>
      </c>
      <c r="D37" s="649">
        <v>1232.6264115798706</v>
      </c>
    </row>
    <row r="38" spans="1:4" ht="30" customHeight="1" thickTop="1" thickBot="1">
      <c r="A38" s="200" t="s">
        <v>1264</v>
      </c>
      <c r="B38" s="100" t="s">
        <v>339</v>
      </c>
      <c r="C38" s="102" t="s">
        <v>1265</v>
      </c>
      <c r="D38" s="649">
        <v>1232.6264115798706</v>
      </c>
    </row>
    <row r="39" spans="1:4" ht="30" customHeight="1" thickTop="1" thickBot="1">
      <c r="A39" s="200" t="s">
        <v>1221</v>
      </c>
      <c r="B39" s="100" t="s">
        <v>1223</v>
      </c>
      <c r="C39" s="102" t="s">
        <v>1280</v>
      </c>
      <c r="D39" s="649">
        <v>1232.6264115798706</v>
      </c>
    </row>
    <row r="40" spans="1:4" ht="30" customHeight="1" thickTop="1" thickBot="1">
      <c r="A40" s="200" t="s">
        <v>1261</v>
      </c>
      <c r="B40" s="100" t="s">
        <v>339</v>
      </c>
      <c r="C40" s="102" t="s">
        <v>1262</v>
      </c>
      <c r="D40" s="649">
        <v>1232.6264115798706</v>
      </c>
    </row>
    <row r="41" spans="1:4" ht="30" customHeight="1" thickTop="1" thickBot="1">
      <c r="A41" s="200" t="s">
        <v>1259</v>
      </c>
      <c r="B41" s="100" t="s">
        <v>339</v>
      </c>
      <c r="C41" s="102" t="s">
        <v>1260</v>
      </c>
      <c r="D41" s="649">
        <v>1232.6264115798706</v>
      </c>
    </row>
    <row r="42" spans="1:4" ht="30" customHeight="1" thickTop="1" thickBot="1">
      <c r="A42" s="200" t="s">
        <v>1392</v>
      </c>
      <c r="B42" s="100" t="s">
        <v>339</v>
      </c>
      <c r="C42" s="102" t="s">
        <v>1260</v>
      </c>
      <c r="D42" s="649">
        <v>1232.6264115798706</v>
      </c>
    </row>
    <row r="43" spans="1:4" ht="30" customHeight="1" thickTop="1" thickBot="1">
      <c r="A43" s="200" t="s">
        <v>1233</v>
      </c>
      <c r="B43" s="100" t="s">
        <v>339</v>
      </c>
      <c r="C43" s="102" t="s">
        <v>1234</v>
      </c>
      <c r="D43" s="649">
        <v>1232.6264115798706</v>
      </c>
    </row>
    <row r="44" spans="1:4" ht="30" customHeight="1" thickTop="1" thickBot="1">
      <c r="A44" s="200" t="s">
        <v>1387</v>
      </c>
      <c r="B44" s="100" t="s">
        <v>339</v>
      </c>
      <c r="C44" s="102" t="s">
        <v>1234</v>
      </c>
      <c r="D44" s="649">
        <v>1232.6264115798706</v>
      </c>
    </row>
    <row r="45" spans="1:4" ht="30" customHeight="1" thickTop="1" thickBot="1">
      <c r="A45" s="200" t="s">
        <v>1278</v>
      </c>
      <c r="B45" s="100" t="s">
        <v>339</v>
      </c>
      <c r="C45" s="102" t="s">
        <v>1279</v>
      </c>
      <c r="D45" s="649">
        <v>1232.6264115798706</v>
      </c>
    </row>
    <row r="46" spans="1:4" ht="30" customHeight="1" thickTop="1" thickBot="1">
      <c r="A46" s="200" t="s">
        <v>1287</v>
      </c>
      <c r="B46" s="100" t="s">
        <v>339</v>
      </c>
      <c r="C46" s="102" t="s">
        <v>1288</v>
      </c>
      <c r="D46" s="649">
        <v>1232.6264115798706</v>
      </c>
    </row>
    <row r="47" spans="1:4" ht="30" customHeight="1" thickTop="1" thickBot="1">
      <c r="A47" s="200" t="s">
        <v>1291</v>
      </c>
      <c r="B47" s="100" t="s">
        <v>339</v>
      </c>
      <c r="C47" s="102" t="s">
        <v>1292</v>
      </c>
      <c r="D47" s="649">
        <v>1232.6264115798706</v>
      </c>
    </row>
    <row r="48" spans="1:4" ht="30" customHeight="1" thickTop="1" thickBot="1">
      <c r="A48" s="200" t="s">
        <v>1283</v>
      </c>
      <c r="B48" s="100" t="s">
        <v>1223</v>
      </c>
      <c r="C48" s="102" t="s">
        <v>1284</v>
      </c>
      <c r="D48" s="649">
        <v>1232.6264115798706</v>
      </c>
    </row>
    <row r="49" spans="1:4" ht="30" customHeight="1" thickTop="1" thickBot="1">
      <c r="A49" s="200" t="s">
        <v>1281</v>
      </c>
      <c r="B49" s="100" t="s">
        <v>339</v>
      </c>
      <c r="C49" s="102" t="s">
        <v>1282</v>
      </c>
      <c r="D49" s="649">
        <v>1232.6264115798706</v>
      </c>
    </row>
    <row r="50" spans="1:4" ht="30" customHeight="1" thickTop="1" thickBot="1">
      <c r="A50" s="200" t="s">
        <v>1285</v>
      </c>
      <c r="B50" s="100" t="s">
        <v>339</v>
      </c>
      <c r="C50" s="102" t="s">
        <v>1286</v>
      </c>
      <c r="D50" s="649">
        <v>1232.6264115798706</v>
      </c>
    </row>
    <row r="51" spans="1:4" ht="30" customHeight="1" thickTop="1" thickBot="1">
      <c r="A51" s="200" t="s">
        <v>1314</v>
      </c>
      <c r="B51" s="100" t="s">
        <v>1306</v>
      </c>
      <c r="C51" s="102" t="s">
        <v>1315</v>
      </c>
      <c r="D51" s="649">
        <v>1232.6264115798706</v>
      </c>
    </row>
    <row r="52" spans="1:4" ht="30" customHeight="1" thickTop="1" thickBot="1">
      <c r="A52" s="200" t="s">
        <v>1316</v>
      </c>
      <c r="B52" s="100" t="s">
        <v>1306</v>
      </c>
      <c r="C52" s="102" t="s">
        <v>1315</v>
      </c>
      <c r="D52" s="649">
        <v>1232.6264115798706</v>
      </c>
    </row>
    <row r="53" spans="1:4" ht="30" customHeight="1" thickTop="1" thickBot="1">
      <c r="A53" s="200" t="s">
        <v>1289</v>
      </c>
      <c r="B53" s="100" t="s">
        <v>339</v>
      </c>
      <c r="C53" s="102" t="s">
        <v>1290</v>
      </c>
      <c r="D53" s="649">
        <v>1232.6264115798706</v>
      </c>
    </row>
    <row r="54" spans="1:4" ht="30" customHeight="1" thickTop="1" thickBot="1">
      <c r="A54" s="200" t="s">
        <v>1293</v>
      </c>
      <c r="B54" s="100" t="s">
        <v>339</v>
      </c>
      <c r="C54" s="102" t="s">
        <v>1294</v>
      </c>
      <c r="D54" s="649">
        <v>1232.6264115798706</v>
      </c>
    </row>
    <row r="55" spans="1:4" ht="30" customHeight="1" thickTop="1" thickBot="1">
      <c r="A55" s="200" t="s">
        <v>1378</v>
      </c>
      <c r="B55" s="100" t="s">
        <v>339</v>
      </c>
      <c r="C55" s="102" t="s">
        <v>2029</v>
      </c>
      <c r="D55" s="649">
        <v>1232.6264115798706</v>
      </c>
    </row>
    <row r="56" spans="1:4" ht="30" customHeight="1" thickTop="1" thickBot="1">
      <c r="A56" s="200" t="s">
        <v>1379</v>
      </c>
      <c r="B56" s="100" t="s">
        <v>339</v>
      </c>
      <c r="C56" s="102" t="s">
        <v>2030</v>
      </c>
      <c r="D56" s="649">
        <v>1232.6264115798706</v>
      </c>
    </row>
    <row r="57" spans="1:4" ht="30" customHeight="1" thickTop="1" thickBot="1">
      <c r="A57" s="200" t="s">
        <v>1380</v>
      </c>
      <c r="B57" s="100" t="s">
        <v>339</v>
      </c>
      <c r="C57" s="102" t="s">
        <v>2031</v>
      </c>
      <c r="D57" s="649">
        <v>1232.6264115798706</v>
      </c>
    </row>
    <row r="58" spans="1:4" ht="30" customHeight="1" thickTop="1" thickBot="1">
      <c r="A58" s="200" t="s">
        <v>1357</v>
      </c>
      <c r="B58" s="100" t="s">
        <v>339</v>
      </c>
      <c r="C58" s="102" t="s">
        <v>1867</v>
      </c>
      <c r="D58" s="649">
        <v>1232.6264115798706</v>
      </c>
    </row>
    <row r="59" spans="1:4" ht="30" customHeight="1" thickTop="1" thickBot="1">
      <c r="A59" s="200" t="s">
        <v>1295</v>
      </c>
      <c r="B59" s="100" t="s">
        <v>339</v>
      </c>
      <c r="C59" s="102" t="s">
        <v>1296</v>
      </c>
      <c r="D59" s="649">
        <v>1232.6264115798706</v>
      </c>
    </row>
    <row r="60" spans="1:4" ht="30" customHeight="1" thickTop="1" thickBot="1">
      <c r="A60" s="200" t="s">
        <v>1376</v>
      </c>
      <c r="B60" s="100" t="s">
        <v>339</v>
      </c>
      <c r="C60" s="102" t="s">
        <v>1377</v>
      </c>
      <c r="D60" s="649">
        <v>1232.6264115798706</v>
      </c>
    </row>
    <row r="61" spans="1:4" ht="30" customHeight="1" thickTop="1" thickBot="1">
      <c r="A61" s="200" t="s">
        <v>1362</v>
      </c>
      <c r="B61" s="100" t="s">
        <v>339</v>
      </c>
      <c r="C61" s="102" t="s">
        <v>1363</v>
      </c>
      <c r="D61" s="649">
        <v>1232.6264115798706</v>
      </c>
    </row>
    <row r="62" spans="1:4" ht="30" customHeight="1" thickTop="1" thickBot="1">
      <c r="A62" s="200" t="s">
        <v>1369</v>
      </c>
      <c r="B62" s="100" t="s">
        <v>339</v>
      </c>
      <c r="C62" s="102" t="s">
        <v>1370</v>
      </c>
      <c r="D62" s="649">
        <v>1232.6264115798706</v>
      </c>
    </row>
    <row r="63" spans="1:4" ht="30" customHeight="1" thickTop="1" thickBot="1">
      <c r="A63" s="200" t="s">
        <v>1373</v>
      </c>
      <c r="B63" s="100" t="s">
        <v>339</v>
      </c>
      <c r="C63" s="102" t="s">
        <v>1374</v>
      </c>
      <c r="D63" s="649">
        <v>1232.6264115798706</v>
      </c>
    </row>
    <row r="64" spans="1:4" ht="30" customHeight="1" thickTop="1" thickBot="1">
      <c r="A64" s="200" t="s">
        <v>1360</v>
      </c>
      <c r="B64" s="100" t="s">
        <v>339</v>
      </c>
      <c r="C64" s="102" t="s">
        <v>1361</v>
      </c>
      <c r="D64" s="649">
        <v>1232.6264115798706</v>
      </c>
    </row>
    <row r="65" spans="1:4" ht="30" customHeight="1" thickTop="1" thickBot="1">
      <c r="A65" s="200" t="s">
        <v>1297</v>
      </c>
      <c r="B65" s="100" t="s">
        <v>339</v>
      </c>
      <c r="C65" s="102" t="s">
        <v>1298</v>
      </c>
      <c r="D65" s="649">
        <v>1232.6264115798706</v>
      </c>
    </row>
    <row r="66" spans="1:4" ht="30" customHeight="1" thickTop="1" thickBot="1">
      <c r="A66" s="200" t="s">
        <v>1367</v>
      </c>
      <c r="B66" s="100" t="s">
        <v>339</v>
      </c>
      <c r="C66" s="102" t="s">
        <v>1368</v>
      </c>
      <c r="D66" s="649">
        <v>1232.6264115798706</v>
      </c>
    </row>
    <row r="67" spans="1:4" ht="30" customHeight="1" thickTop="1" thickBot="1">
      <c r="A67" s="200" t="s">
        <v>1371</v>
      </c>
      <c r="B67" s="100" t="s">
        <v>339</v>
      </c>
      <c r="C67" s="102" t="s">
        <v>1372</v>
      </c>
      <c r="D67" s="649">
        <v>1232.6264115798706</v>
      </c>
    </row>
    <row r="68" spans="1:4" ht="30" customHeight="1" thickTop="1" thickBot="1">
      <c r="A68" s="200" t="s">
        <v>1343</v>
      </c>
      <c r="B68" s="100" t="s">
        <v>339</v>
      </c>
      <c r="C68" s="102" t="s">
        <v>1344</v>
      </c>
      <c r="D68" s="649">
        <v>1232.6264115798706</v>
      </c>
    </row>
    <row r="69" spans="1:4" ht="30" customHeight="1" thickTop="1" thickBot="1">
      <c r="A69" s="200" t="s">
        <v>1383</v>
      </c>
      <c r="B69" s="100" t="s">
        <v>339</v>
      </c>
      <c r="C69" s="102" t="s">
        <v>2033</v>
      </c>
      <c r="D69" s="649">
        <v>1232.6264115798706</v>
      </c>
    </row>
    <row r="70" spans="1:4" ht="30" customHeight="1" thickTop="1" thickBot="1">
      <c r="A70" s="200" t="s">
        <v>1384</v>
      </c>
      <c r="B70" s="100" t="s">
        <v>339</v>
      </c>
      <c r="C70" s="102" t="s">
        <v>2034</v>
      </c>
      <c r="D70" s="649">
        <v>1232.6264115798706</v>
      </c>
    </row>
    <row r="71" spans="1:4" ht="30" customHeight="1" thickTop="1" thickBot="1">
      <c r="A71" s="200" t="s">
        <v>1381</v>
      </c>
      <c r="B71" s="100" t="s">
        <v>339</v>
      </c>
      <c r="C71" s="102" t="s">
        <v>2035</v>
      </c>
      <c r="D71" s="649">
        <v>1232.6264115798706</v>
      </c>
    </row>
    <row r="72" spans="1:4" ht="30" customHeight="1" thickTop="1" thickBot="1">
      <c r="A72" s="200" t="s">
        <v>1382</v>
      </c>
      <c r="B72" s="100" t="s">
        <v>339</v>
      </c>
      <c r="C72" s="102" t="s">
        <v>2036</v>
      </c>
      <c r="D72" s="649">
        <v>1232.6264115798706</v>
      </c>
    </row>
    <row r="73" spans="1:4" ht="30" customHeight="1" thickTop="1" thickBot="1">
      <c r="A73" s="200" t="s">
        <v>1350</v>
      </c>
      <c r="B73" s="100" t="s">
        <v>339</v>
      </c>
      <c r="C73" s="102" t="s">
        <v>1351</v>
      </c>
      <c r="D73" s="649">
        <v>1232.6264115798706</v>
      </c>
    </row>
    <row r="74" spans="1:4" ht="30" customHeight="1" thickTop="1" thickBot="1">
      <c r="A74" s="200" t="s">
        <v>1349</v>
      </c>
      <c r="B74" s="100" t="s">
        <v>339</v>
      </c>
      <c r="C74" s="102" t="s">
        <v>1866</v>
      </c>
      <c r="D74" s="649">
        <v>1232.6264115798706</v>
      </c>
    </row>
    <row r="75" spans="1:4" ht="30" customHeight="1" thickTop="1" thickBot="1">
      <c r="A75" s="200" t="s">
        <v>1347</v>
      </c>
      <c r="B75" s="100" t="s">
        <v>339</v>
      </c>
      <c r="C75" s="102" t="s">
        <v>1348</v>
      </c>
      <c r="D75" s="649">
        <v>1232.6264115798706</v>
      </c>
    </row>
    <row r="76" spans="1:4" ht="30" customHeight="1" thickTop="1" thickBot="1">
      <c r="A76" s="200" t="s">
        <v>1375</v>
      </c>
      <c r="B76" s="100" t="s">
        <v>339</v>
      </c>
      <c r="C76" s="102" t="s">
        <v>2028</v>
      </c>
      <c r="D76" s="649">
        <v>1232.6264115798706</v>
      </c>
    </row>
    <row r="77" spans="1:4" ht="30" customHeight="1" thickTop="1" thickBot="1">
      <c r="A77" s="200" t="s">
        <v>1353</v>
      </c>
      <c r="B77" s="100" t="s">
        <v>339</v>
      </c>
      <c r="C77" s="102" t="s">
        <v>1354</v>
      </c>
      <c r="D77" s="649">
        <v>1232.6264115798706</v>
      </c>
    </row>
    <row r="78" spans="1:4" ht="30" customHeight="1" thickTop="1" thickBot="1">
      <c r="A78" s="200" t="s">
        <v>1355</v>
      </c>
      <c r="B78" s="100" t="s">
        <v>339</v>
      </c>
      <c r="C78" s="102" t="s">
        <v>1356</v>
      </c>
      <c r="D78" s="649">
        <v>1232.6264115798706</v>
      </c>
    </row>
    <row r="79" spans="1:4" ht="30" customHeight="1" thickTop="1" thickBot="1">
      <c r="A79" s="200" t="s">
        <v>1358</v>
      </c>
      <c r="B79" s="100" t="s">
        <v>339</v>
      </c>
      <c r="C79" s="102" t="s">
        <v>1359</v>
      </c>
      <c r="D79" s="649">
        <v>1232.6264115798706</v>
      </c>
    </row>
    <row r="80" spans="1:4" ht="30" customHeight="1" thickTop="1" thickBot="1">
      <c r="A80" s="200" t="s">
        <v>1337</v>
      </c>
      <c r="B80" s="100" t="s">
        <v>339</v>
      </c>
      <c r="C80" s="102" t="s">
        <v>1338</v>
      </c>
      <c r="D80" s="649">
        <v>1232.6264115798706</v>
      </c>
    </row>
    <row r="81" spans="1:4" ht="30" customHeight="1" thickTop="1" thickBot="1">
      <c r="A81" s="200" t="s">
        <v>1341</v>
      </c>
      <c r="B81" s="100" t="s">
        <v>339</v>
      </c>
      <c r="C81" s="102" t="s">
        <v>1342</v>
      </c>
      <c r="D81" s="649">
        <v>1232.6264115798706</v>
      </c>
    </row>
    <row r="82" spans="1:4" ht="30" customHeight="1" thickTop="1" thickBot="1">
      <c r="A82" s="200" t="s">
        <v>1345</v>
      </c>
      <c r="B82" s="100" t="s">
        <v>339</v>
      </c>
      <c r="C82" s="102" t="s">
        <v>1346</v>
      </c>
      <c r="D82" s="649">
        <v>1232.6264115798706</v>
      </c>
    </row>
    <row r="83" spans="1:4" ht="30" customHeight="1" thickTop="1" thickBot="1">
      <c r="A83" s="200" t="s">
        <v>1339</v>
      </c>
      <c r="B83" s="100" t="s">
        <v>339</v>
      </c>
      <c r="C83" s="102" t="s">
        <v>1340</v>
      </c>
      <c r="D83" s="649">
        <v>1232.6264115798706</v>
      </c>
    </row>
    <row r="84" spans="1:4" ht="30" customHeight="1" thickTop="1" thickBot="1">
      <c r="A84" s="200" t="s">
        <v>1305</v>
      </c>
      <c r="B84" s="100" t="s">
        <v>339</v>
      </c>
      <c r="C84" s="102" t="s">
        <v>1307</v>
      </c>
      <c r="D84" s="649">
        <v>1232.6264115798706</v>
      </c>
    </row>
    <row r="85" spans="1:4" ht="30" customHeight="1" thickTop="1" thickBot="1">
      <c r="A85" s="200" t="s">
        <v>1308</v>
      </c>
      <c r="B85" s="100" t="s">
        <v>339</v>
      </c>
      <c r="C85" s="102" t="s">
        <v>1859</v>
      </c>
      <c r="D85" s="649">
        <v>1232.6264115798706</v>
      </c>
    </row>
    <row r="86" spans="1:4" ht="30" customHeight="1" thickTop="1" thickBot="1">
      <c r="A86" s="200" t="s">
        <v>1309</v>
      </c>
      <c r="B86" s="100" t="s">
        <v>1306</v>
      </c>
      <c r="C86" s="102" t="s">
        <v>1310</v>
      </c>
      <c r="D86" s="649">
        <v>1232.6264115798706</v>
      </c>
    </row>
    <row r="87" spans="1:4" ht="30" customHeight="1" thickTop="1" thickBot="1">
      <c r="A87" s="200" t="s">
        <v>1311</v>
      </c>
      <c r="B87" s="100" t="s">
        <v>339</v>
      </c>
      <c r="C87" s="102" t="s">
        <v>1312</v>
      </c>
      <c r="D87" s="649">
        <v>1232.6264115798706</v>
      </c>
    </row>
    <row r="88" spans="1:4" ht="30" customHeight="1" thickTop="1" thickBot="1">
      <c r="A88" s="200" t="s">
        <v>1313</v>
      </c>
      <c r="B88" s="100" t="s">
        <v>339</v>
      </c>
      <c r="C88" s="102" t="s">
        <v>1312</v>
      </c>
      <c r="D88" s="649">
        <v>1232.6264115798706</v>
      </c>
    </row>
    <row r="89" spans="1:4" ht="30" customHeight="1" thickTop="1" thickBot="1">
      <c r="A89" s="200" t="s">
        <v>1243</v>
      </c>
      <c r="B89" s="100" t="s">
        <v>339</v>
      </c>
      <c r="C89" s="102" t="s">
        <v>1852</v>
      </c>
      <c r="D89" s="649">
        <v>1232.6264115798706</v>
      </c>
    </row>
    <row r="90" spans="1:4" ht="30" customHeight="1" thickTop="1" thickBot="1">
      <c r="A90" s="200" t="s">
        <v>1365</v>
      </c>
      <c r="B90" s="100" t="s">
        <v>339</v>
      </c>
      <c r="C90" s="102" t="s">
        <v>1366</v>
      </c>
      <c r="D90" s="649">
        <v>1232.6264115798706</v>
      </c>
    </row>
    <row r="91" spans="1:4" ht="30" customHeight="1" thickTop="1" thickBot="1">
      <c r="A91" s="200" t="s">
        <v>1244</v>
      </c>
      <c r="B91" s="100" t="s">
        <v>339</v>
      </c>
      <c r="C91" s="102" t="s">
        <v>1245</v>
      </c>
      <c r="D91" s="649">
        <v>1232.6264115798706</v>
      </c>
    </row>
    <row r="92" spans="1:4" ht="30" customHeight="1" thickTop="1" thickBot="1">
      <c r="A92" s="200" t="s">
        <v>1277</v>
      </c>
      <c r="B92" s="100" t="s">
        <v>339</v>
      </c>
      <c r="C92" s="102" t="s">
        <v>1858</v>
      </c>
      <c r="D92" s="649">
        <v>1232.6264115798706</v>
      </c>
    </row>
    <row r="93" spans="1:4" ht="30" customHeight="1" thickTop="1" thickBot="1">
      <c r="A93" s="200" t="s">
        <v>1408</v>
      </c>
      <c r="B93" s="100" t="s">
        <v>1406</v>
      </c>
      <c r="C93" s="102" t="s">
        <v>1870</v>
      </c>
      <c r="D93" s="650">
        <v>55.451523158209952</v>
      </c>
    </row>
    <row r="94" spans="1:4" ht="30" customHeight="1" thickTop="1" thickBot="1">
      <c r="A94" s="200" t="s">
        <v>1399</v>
      </c>
      <c r="B94" s="100" t="s">
        <v>92</v>
      </c>
      <c r="C94" s="102" t="s">
        <v>1868</v>
      </c>
      <c r="D94" s="650">
        <v>237013.62482135286</v>
      </c>
    </row>
    <row r="95" spans="1:4" ht="30" customHeight="1" thickTop="1" thickBot="1">
      <c r="A95" s="200" t="s">
        <v>1222</v>
      </c>
      <c r="B95" s="100" t="s">
        <v>1223</v>
      </c>
      <c r="C95" s="102" t="s">
        <v>1224</v>
      </c>
      <c r="D95" s="649">
        <v>6265.8509255310091</v>
      </c>
    </row>
    <row r="96" spans="1:4" ht="30" customHeight="1" thickTop="1" thickBot="1">
      <c r="A96" s="200" t="s">
        <v>1631</v>
      </c>
      <c r="B96" s="100" t="s">
        <v>339</v>
      </c>
      <c r="C96" s="102" t="s">
        <v>1851</v>
      </c>
      <c r="D96" s="650">
        <v>858.22158539634415</v>
      </c>
    </row>
    <row r="97" spans="1:4" ht="30" customHeight="1" thickTop="1" thickBot="1">
      <c r="A97" s="200" t="s">
        <v>1412</v>
      </c>
      <c r="B97" s="100" t="s">
        <v>339</v>
      </c>
      <c r="C97" s="102" t="s">
        <v>1411</v>
      </c>
      <c r="D97" s="650">
        <v>746.58734167604314</v>
      </c>
    </row>
    <row r="98" spans="1:4" ht="30" customHeight="1" thickTop="1" thickBot="1">
      <c r="A98" s="200" t="s">
        <v>1237</v>
      </c>
      <c r="B98" s="100" t="s">
        <v>92</v>
      </c>
      <c r="C98" s="102" t="s">
        <v>1238</v>
      </c>
      <c r="D98" s="650">
        <v>16950.30409474473</v>
      </c>
    </row>
    <row r="99" spans="1:4" ht="30" customHeight="1" thickTop="1" thickBot="1">
      <c r="A99" s="200" t="s">
        <v>1251</v>
      </c>
      <c r="B99" s="100" t="s">
        <v>339</v>
      </c>
      <c r="C99" s="102" t="s">
        <v>1853</v>
      </c>
      <c r="D99" s="650">
        <v>929.62077500674229</v>
      </c>
    </row>
    <row r="100" spans="1:4" ht="30" customHeight="1" thickTop="1" thickBot="1">
      <c r="A100" s="200" t="s">
        <v>1320</v>
      </c>
      <c r="B100" s="100" t="s">
        <v>1306</v>
      </c>
      <c r="C100" s="102" t="s">
        <v>1863</v>
      </c>
      <c r="D100" s="650">
        <v>244.47090496334096</v>
      </c>
    </row>
    <row r="101" spans="1:4" ht="30" customHeight="1" thickTop="1" thickBot="1">
      <c r="A101" s="200" t="s">
        <v>1393</v>
      </c>
      <c r="B101" s="100" t="s">
        <v>339</v>
      </c>
      <c r="C101" s="102" t="s">
        <v>1394</v>
      </c>
      <c r="D101" s="650">
        <v>3798.3471600274106</v>
      </c>
    </row>
    <row r="102" spans="1:4" ht="30" customHeight="1" thickTop="1" thickBot="1">
      <c r="A102" s="200" t="s">
        <v>1395</v>
      </c>
      <c r="B102" s="100" t="s">
        <v>141</v>
      </c>
      <c r="C102" s="102" t="s">
        <v>1396</v>
      </c>
      <c r="D102" s="650">
        <v>101732.24976081123</v>
      </c>
    </row>
    <row r="103" spans="1:4" ht="30" customHeight="1" thickTop="1" thickBot="1">
      <c r="A103" s="200" t="s">
        <v>1327</v>
      </c>
      <c r="B103" s="100" t="s">
        <v>344</v>
      </c>
      <c r="C103" s="102" t="s">
        <v>1328</v>
      </c>
      <c r="D103" s="650">
        <v>366.70635744501146</v>
      </c>
    </row>
    <row r="104" spans="1:4" ht="30" customHeight="1" thickTop="1" thickBot="1">
      <c r="A104" s="200" t="s">
        <v>1325</v>
      </c>
      <c r="B104" s="100" t="s">
        <v>344</v>
      </c>
      <c r="C104" s="102" t="s">
        <v>1326</v>
      </c>
      <c r="D104" s="650">
        <v>366.70635744501146</v>
      </c>
    </row>
    <row r="105" spans="1:4" ht="30" customHeight="1" thickTop="1" thickBot="1">
      <c r="A105" s="200" t="s">
        <v>1275</v>
      </c>
      <c r="B105" s="100" t="s">
        <v>339</v>
      </c>
      <c r="C105" s="102" t="s">
        <v>1276</v>
      </c>
      <c r="D105" s="650">
        <v>1583.7343693684695</v>
      </c>
    </row>
    <row r="106" spans="1:4" ht="30" customHeight="1" thickTop="1" thickBot="1">
      <c r="A106" s="200" t="s">
        <v>1402</v>
      </c>
      <c r="B106" s="100" t="s">
        <v>92</v>
      </c>
      <c r="C106" s="102" t="s">
        <v>1403</v>
      </c>
      <c r="D106" s="650">
        <v>105860.9372384654</v>
      </c>
    </row>
    <row r="107" spans="1:4" ht="30" customHeight="1" thickTop="1" thickBot="1">
      <c r="A107" s="200" t="s">
        <v>1301</v>
      </c>
      <c r="B107" s="100" t="s">
        <v>339</v>
      </c>
      <c r="C107" s="102" t="s">
        <v>1302</v>
      </c>
      <c r="D107" s="649">
        <v>650.0681706833667</v>
      </c>
    </row>
    <row r="108" spans="1:4" ht="30" customHeight="1" thickTop="1" thickBot="1">
      <c r="A108" s="200" t="s">
        <v>1263</v>
      </c>
      <c r="B108" s="100" t="s">
        <v>339</v>
      </c>
      <c r="C108" s="102" t="s">
        <v>1855</v>
      </c>
      <c r="D108" s="649">
        <v>1354.8618640615412</v>
      </c>
    </row>
    <row r="109" spans="1:4" ht="30" customHeight="1" thickTop="1" thickBot="1">
      <c r="A109" s="200" t="s">
        <v>1258</v>
      </c>
      <c r="B109" s="100" t="s">
        <v>339</v>
      </c>
      <c r="C109" s="102" t="s">
        <v>1854</v>
      </c>
      <c r="D109" s="650">
        <v>1354.8618640615412</v>
      </c>
    </row>
    <row r="110" spans="1:4" ht="30" customHeight="1" thickTop="1" thickBot="1">
      <c r="A110" s="200" t="s">
        <v>1397</v>
      </c>
      <c r="B110" s="100" t="s">
        <v>339</v>
      </c>
      <c r="C110" s="102" t="s">
        <v>1398</v>
      </c>
      <c r="D110" s="650">
        <v>823.56400997681146</v>
      </c>
    </row>
    <row r="111" spans="1:4" ht="30" customHeight="1" thickTop="1" thickBot="1">
      <c r="A111" s="200" t="s">
        <v>1318</v>
      </c>
      <c r="B111" s="100" t="s">
        <v>1306</v>
      </c>
      <c r="C111" s="102" t="s">
        <v>1861</v>
      </c>
      <c r="D111" s="650">
        <v>727.07185166146405</v>
      </c>
    </row>
    <row r="112" spans="1:4" ht="30" customHeight="1" thickTop="1" thickBot="1">
      <c r="A112" s="200" t="s">
        <v>1319</v>
      </c>
      <c r="B112" s="100" t="s">
        <v>344</v>
      </c>
      <c r="C112" s="102" t="s">
        <v>1862</v>
      </c>
      <c r="D112" s="650">
        <v>2.9981915822835261</v>
      </c>
    </row>
    <row r="113" spans="1:4" ht="30" customHeight="1" thickTop="1" thickBot="1">
      <c r="A113" s="200" t="s">
        <v>1324</v>
      </c>
      <c r="B113" s="100" t="s">
        <v>1306</v>
      </c>
      <c r="C113" s="102" t="s">
        <v>1865</v>
      </c>
      <c r="D113" s="650">
        <v>534.66795192669497</v>
      </c>
    </row>
    <row r="114" spans="1:4" ht="30" customHeight="1" thickTop="1" thickBot="1">
      <c r="A114" s="200" t="s">
        <v>1400</v>
      </c>
      <c r="B114" s="100" t="s">
        <v>92</v>
      </c>
      <c r="C114" s="102" t="s">
        <v>1401</v>
      </c>
      <c r="D114" s="650">
        <v>808602.51543680148</v>
      </c>
    </row>
    <row r="115" spans="1:4" ht="30" customHeight="1" thickTop="1" thickBot="1">
      <c r="A115" s="200" t="s">
        <v>1321</v>
      </c>
      <c r="B115" s="100" t="s">
        <v>92</v>
      </c>
      <c r="C115" s="102" t="s">
        <v>1322</v>
      </c>
      <c r="D115" s="650">
        <v>762.48801621446421</v>
      </c>
    </row>
    <row r="116" spans="1:4" ht="30" customHeight="1" thickTop="1" thickBot="1">
      <c r="A116" s="200" t="s">
        <v>1271</v>
      </c>
      <c r="B116" s="100" t="s">
        <v>339</v>
      </c>
      <c r="C116" s="102" t="s">
        <v>1857</v>
      </c>
      <c r="D116" s="650">
        <v>14.570654834427003</v>
      </c>
    </row>
    <row r="117" spans="1:4" ht="30" customHeight="1" thickTop="1" thickBot="1">
      <c r="A117" s="200" t="s">
        <v>1299</v>
      </c>
      <c r="B117" s="100" t="s">
        <v>92</v>
      </c>
      <c r="C117" s="102" t="s">
        <v>1300</v>
      </c>
      <c r="D117" s="650">
        <v>384230.10873989237</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N25" sqref="N25"/>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7"/>
      <c r="B1" s="700"/>
      <c r="C1" s="701"/>
      <c r="D1" s="701"/>
      <c r="E1" s="701"/>
      <c r="F1" s="701"/>
      <c r="G1" s="701"/>
      <c r="H1" s="701"/>
      <c r="I1" s="702"/>
      <c r="J1" s="709" t="s">
        <v>933</v>
      </c>
      <c r="K1" s="716" t="s">
        <v>2198</v>
      </c>
      <c r="L1" s="717"/>
      <c r="M1" s="718"/>
    </row>
    <row r="2" spans="1:13" s="489" customFormat="1">
      <c r="A2" s="698"/>
      <c r="B2" s="722" t="s">
        <v>934</v>
      </c>
      <c r="C2" s="723"/>
      <c r="D2" s="723"/>
      <c r="E2" s="723"/>
      <c r="F2" s="723"/>
      <c r="G2" s="723"/>
      <c r="H2" s="723"/>
      <c r="I2" s="724"/>
      <c r="J2" s="710"/>
      <c r="K2" s="719"/>
      <c r="L2" s="720"/>
      <c r="M2" s="721"/>
    </row>
    <row r="3" spans="1:13" s="489" customFormat="1">
      <c r="A3" s="698"/>
      <c r="B3" s="703" t="s">
        <v>2199</v>
      </c>
      <c r="C3" s="704"/>
      <c r="D3" s="704"/>
      <c r="E3" s="704"/>
      <c r="F3" s="704"/>
      <c r="G3" s="704"/>
      <c r="H3" s="704"/>
      <c r="I3" s="705"/>
      <c r="J3" s="714" t="s">
        <v>935</v>
      </c>
      <c r="K3" s="726">
        <v>1</v>
      </c>
      <c r="L3" s="727"/>
      <c r="M3" s="728"/>
    </row>
    <row r="4" spans="1:13" s="489" customFormat="1">
      <c r="A4" s="698"/>
      <c r="B4" s="703" t="s">
        <v>2200</v>
      </c>
      <c r="C4" s="704"/>
      <c r="D4" s="704"/>
      <c r="E4" s="704"/>
      <c r="F4" s="704"/>
      <c r="G4" s="704"/>
      <c r="H4" s="704"/>
      <c r="I4" s="705"/>
      <c r="J4" s="725"/>
      <c r="K4" s="729"/>
      <c r="L4" s="730"/>
      <c r="M4" s="731"/>
    </row>
    <row r="5" spans="1:13" s="489" customFormat="1">
      <c r="A5" s="698"/>
      <c r="B5" s="711" t="s">
        <v>2201</v>
      </c>
      <c r="C5" s="712"/>
      <c r="D5" s="712"/>
      <c r="E5" s="712"/>
      <c r="F5" s="712"/>
      <c r="G5" s="712"/>
      <c r="H5" s="712"/>
      <c r="I5" s="713"/>
      <c r="J5" s="714" t="s">
        <v>936</v>
      </c>
      <c r="K5" s="732"/>
      <c r="L5" s="732" t="s">
        <v>937</v>
      </c>
      <c r="M5" s="734"/>
    </row>
    <row r="6" spans="1:13" s="489" customFormat="1" ht="13.5" customHeight="1" thickBot="1">
      <c r="A6" s="699"/>
      <c r="B6" s="706"/>
      <c r="C6" s="707"/>
      <c r="D6" s="707"/>
      <c r="E6" s="707"/>
      <c r="F6" s="707"/>
      <c r="G6" s="707"/>
      <c r="H6" s="707"/>
      <c r="I6" s="708"/>
      <c r="J6" s="715"/>
      <c r="K6" s="733"/>
      <c r="L6" s="733"/>
      <c r="M6" s="735"/>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4" t="s">
        <v>2205</v>
      </c>
      <c r="B10" s="695"/>
      <c r="C10" s="695"/>
      <c r="D10" s="695"/>
      <c r="E10" s="508" t="s">
        <v>2206</v>
      </c>
      <c r="F10" s="509"/>
      <c r="H10" s="696" t="s">
        <v>2207</v>
      </c>
      <c r="I10" s="696"/>
      <c r="J10" s="510" t="s">
        <v>2206</v>
      </c>
      <c r="K10" s="511"/>
      <c r="L10" s="511"/>
      <c r="M10" s="512"/>
    </row>
    <row r="11" spans="1:13" s="489" customFormat="1" ht="24" customHeight="1">
      <c r="A11" s="513" t="s">
        <v>939</v>
      </c>
      <c r="B11" s="514"/>
      <c r="C11" s="693"/>
      <c r="D11" s="693"/>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6"/>
      <c r="L12" s="736"/>
      <c r="M12" s="737"/>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8" t="s">
        <v>2202</v>
      </c>
      <c r="F25" s="738"/>
      <c r="G25" s="738"/>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9" t="s">
        <v>942</v>
      </c>
      <c r="B27" s="740"/>
      <c r="C27" s="740"/>
      <c r="D27" s="740"/>
      <c r="E27" s="740"/>
      <c r="F27" s="740"/>
      <c r="G27" s="740"/>
      <c r="H27" s="740"/>
      <c r="I27" s="740"/>
      <c r="J27" s="740"/>
      <c r="K27" s="740"/>
      <c r="L27" s="740"/>
      <c r="M27" s="741"/>
    </row>
    <row r="28" spans="1:13" ht="13.5" thickBot="1">
      <c r="A28" s="555"/>
      <c r="B28" s="556"/>
      <c r="C28" s="556"/>
      <c r="D28" s="556"/>
      <c r="E28" s="556"/>
      <c r="F28" s="556"/>
      <c r="G28" s="556"/>
      <c r="H28" s="556"/>
      <c r="I28" s="556"/>
      <c r="J28" s="556"/>
      <c r="K28" s="556"/>
      <c r="L28" s="556"/>
      <c r="M28" s="557"/>
    </row>
    <row r="29" spans="1:13" ht="25.5">
      <c r="A29" s="558" t="s">
        <v>943</v>
      </c>
      <c r="B29" s="742" t="s">
        <v>944</v>
      </c>
      <c r="C29" s="743"/>
      <c r="D29" s="743"/>
      <c r="E29" s="743"/>
      <c r="F29" s="743"/>
      <c r="G29" s="743"/>
      <c r="H29" s="743"/>
      <c r="I29" s="744"/>
      <c r="J29" s="559" t="s">
        <v>2215</v>
      </c>
      <c r="K29" s="745" t="s">
        <v>945</v>
      </c>
      <c r="L29" s="746"/>
      <c r="M29" s="558" t="s">
        <v>946</v>
      </c>
    </row>
    <row r="30" spans="1:13" ht="13.5" thickBot="1">
      <c r="A30" s="560"/>
      <c r="B30" s="561"/>
      <c r="C30" s="562"/>
      <c r="D30" s="562"/>
      <c r="E30" s="562"/>
      <c r="F30" s="562"/>
      <c r="G30" s="562"/>
      <c r="H30" s="562"/>
      <c r="I30" s="562"/>
      <c r="J30" s="563"/>
      <c r="K30" s="747"/>
      <c r="L30" s="74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9" t="s">
        <v>944</v>
      </c>
      <c r="B34" s="750"/>
      <c r="C34" s="750"/>
      <c r="D34" s="750"/>
      <c r="E34" s="750"/>
      <c r="F34" s="750"/>
      <c r="G34" s="751"/>
      <c r="H34" s="752" t="s">
        <v>948</v>
      </c>
      <c r="I34" s="753"/>
      <c r="J34" s="571" t="s">
        <v>949</v>
      </c>
      <c r="K34" s="754" t="s">
        <v>950</v>
      </c>
      <c r="L34" s="751"/>
      <c r="M34" s="572" t="s">
        <v>951</v>
      </c>
    </row>
    <row r="35" spans="1:13" s="573" customFormat="1" ht="12">
      <c r="A35" s="755"/>
      <c r="B35" s="756"/>
      <c r="C35" s="756"/>
      <c r="D35" s="756"/>
      <c r="E35" s="756"/>
      <c r="F35" s="756"/>
      <c r="G35" s="757"/>
      <c r="H35" s="758"/>
      <c r="I35" s="759"/>
      <c r="J35" s="574"/>
      <c r="K35" s="760"/>
      <c r="L35" s="757"/>
      <c r="M35" s="575"/>
    </row>
    <row r="36" spans="1:13" s="573" customFormat="1" thickBot="1">
      <c r="A36" s="761"/>
      <c r="B36" s="762"/>
      <c r="C36" s="762"/>
      <c r="D36" s="762"/>
      <c r="E36" s="762"/>
      <c r="F36" s="762"/>
      <c r="G36" s="763"/>
      <c r="H36" s="764"/>
      <c r="I36" s="765"/>
      <c r="J36" s="576"/>
      <c r="K36" s="766"/>
      <c r="L36" s="763"/>
      <c r="M36" s="577"/>
    </row>
    <row r="37" spans="1:13" s="573" customFormat="1" thickBot="1">
      <c r="A37" s="767" t="s">
        <v>953</v>
      </c>
      <c r="B37" s="768"/>
      <c r="C37" s="768"/>
      <c r="D37" s="768"/>
      <c r="E37" s="768"/>
      <c r="F37" s="768"/>
      <c r="G37" s="768"/>
      <c r="H37" s="768"/>
      <c r="I37" s="768"/>
      <c r="J37" s="768"/>
      <c r="K37" s="768"/>
      <c r="L37" s="769"/>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9" t="s">
        <v>944</v>
      </c>
      <c r="B41" s="750"/>
      <c r="C41" s="750"/>
      <c r="D41" s="750"/>
      <c r="E41" s="750"/>
      <c r="F41" s="750"/>
      <c r="G41" s="750"/>
      <c r="H41" s="751"/>
      <c r="I41" s="587" t="s">
        <v>945</v>
      </c>
      <c r="J41" s="571" t="s">
        <v>946</v>
      </c>
      <c r="K41" s="754" t="s">
        <v>955</v>
      </c>
      <c r="L41" s="751"/>
      <c r="M41" s="572" t="s">
        <v>951</v>
      </c>
    </row>
    <row r="42" spans="1:13" s="573" customFormat="1" ht="12">
      <c r="A42" s="770"/>
      <c r="B42" s="771"/>
      <c r="C42" s="771"/>
      <c r="D42" s="771"/>
      <c r="E42" s="771"/>
      <c r="F42" s="771"/>
      <c r="G42" s="771"/>
      <c r="H42" s="759"/>
      <c r="I42" s="588"/>
      <c r="J42" s="574"/>
      <c r="K42" s="760"/>
      <c r="L42" s="757"/>
      <c r="M42" s="575"/>
    </row>
    <row r="43" spans="1:13" s="573" customFormat="1" thickBot="1">
      <c r="A43" s="772"/>
      <c r="B43" s="773"/>
      <c r="C43" s="773"/>
      <c r="D43" s="773"/>
      <c r="E43" s="773"/>
      <c r="F43" s="773"/>
      <c r="G43" s="773"/>
      <c r="H43" s="765"/>
      <c r="I43" s="589"/>
      <c r="J43" s="590"/>
      <c r="K43" s="766"/>
      <c r="L43" s="763"/>
      <c r="M43" s="591"/>
    </row>
    <row r="44" spans="1:13" s="573" customFormat="1" thickBot="1">
      <c r="A44" s="767" t="s">
        <v>953</v>
      </c>
      <c r="B44" s="768"/>
      <c r="C44" s="768"/>
      <c r="D44" s="768"/>
      <c r="E44" s="768"/>
      <c r="F44" s="768"/>
      <c r="G44" s="768"/>
      <c r="H44" s="768"/>
      <c r="I44" s="768"/>
      <c r="J44" s="768"/>
      <c r="K44" s="768"/>
      <c r="L44" s="769"/>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4" t="s">
        <v>957</v>
      </c>
      <c r="B48" s="775"/>
      <c r="C48" s="775"/>
      <c r="D48" s="775"/>
      <c r="E48" s="776"/>
      <c r="F48" s="594"/>
      <c r="G48" s="595" t="s">
        <v>945</v>
      </c>
      <c r="H48" s="596" t="s">
        <v>958</v>
      </c>
      <c r="I48" s="597" t="s">
        <v>2233</v>
      </c>
      <c r="J48" s="596" t="s">
        <v>2234</v>
      </c>
      <c r="K48" s="777" t="s">
        <v>961</v>
      </c>
      <c r="L48" s="776"/>
      <c r="M48" s="598" t="s">
        <v>951</v>
      </c>
    </row>
    <row r="49" spans="1:13" s="573" customFormat="1" ht="12">
      <c r="A49" s="599"/>
      <c r="B49" s="600"/>
      <c r="C49" s="600"/>
      <c r="D49" s="600"/>
      <c r="E49" s="600"/>
      <c r="F49" s="600"/>
      <c r="G49" s="601"/>
      <c r="H49" s="574"/>
      <c r="I49" s="588"/>
      <c r="J49" s="574"/>
      <c r="K49" s="760"/>
      <c r="L49" s="757"/>
      <c r="M49" s="575"/>
    </row>
    <row r="50" spans="1:13" s="573" customFormat="1" thickBot="1">
      <c r="A50" s="602"/>
      <c r="B50" s="603"/>
      <c r="C50" s="603"/>
      <c r="D50" s="603"/>
      <c r="E50" s="603"/>
      <c r="F50" s="603"/>
      <c r="G50" s="604"/>
      <c r="H50" s="576"/>
      <c r="I50" s="586"/>
      <c r="J50" s="576"/>
      <c r="K50" s="766"/>
      <c r="L50" s="763"/>
      <c r="M50" s="577"/>
    </row>
    <row r="51" spans="1:13" s="573" customFormat="1" thickBot="1">
      <c r="A51" s="778" t="s">
        <v>953</v>
      </c>
      <c r="B51" s="779"/>
      <c r="C51" s="779"/>
      <c r="D51" s="779"/>
      <c r="E51" s="779"/>
      <c r="F51" s="779"/>
      <c r="G51" s="779"/>
      <c r="H51" s="779"/>
      <c r="I51" s="779"/>
      <c r="J51" s="779"/>
      <c r="K51" s="779"/>
      <c r="L51" s="780"/>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4" t="s">
        <v>944</v>
      </c>
      <c r="B55" s="775"/>
      <c r="C55" s="775"/>
      <c r="D55" s="775"/>
      <c r="E55" s="775"/>
      <c r="F55" s="775"/>
      <c r="G55" s="776"/>
      <c r="H55" s="595" t="s">
        <v>964</v>
      </c>
      <c r="I55" s="597" t="s">
        <v>965</v>
      </c>
      <c r="J55" s="596" t="s">
        <v>966</v>
      </c>
      <c r="K55" s="781" t="s">
        <v>950</v>
      </c>
      <c r="L55" s="782"/>
      <c r="M55" s="606" t="s">
        <v>951</v>
      </c>
    </row>
    <row r="56" spans="1:13" s="573" customFormat="1" ht="12">
      <c r="A56" s="770"/>
      <c r="B56" s="771"/>
      <c r="C56" s="771"/>
      <c r="D56" s="771"/>
      <c r="E56" s="771"/>
      <c r="F56" s="771"/>
      <c r="G56" s="771"/>
      <c r="H56" s="574"/>
      <c r="I56" s="588"/>
      <c r="J56" s="574"/>
      <c r="K56" s="760"/>
      <c r="L56" s="757"/>
      <c r="M56" s="575"/>
    </row>
    <row r="57" spans="1:13" s="573" customFormat="1" thickBot="1">
      <c r="A57" s="772"/>
      <c r="B57" s="773"/>
      <c r="C57" s="773"/>
      <c r="D57" s="773"/>
      <c r="E57" s="773"/>
      <c r="F57" s="773"/>
      <c r="G57" s="773"/>
      <c r="H57" s="576"/>
      <c r="I57" s="586"/>
      <c r="J57" s="576"/>
      <c r="K57" s="766"/>
      <c r="L57" s="763"/>
      <c r="M57" s="577"/>
    </row>
    <row r="58" spans="1:13" s="573" customFormat="1" thickBot="1">
      <c r="A58" s="767" t="s">
        <v>953</v>
      </c>
      <c r="B58" s="768"/>
      <c r="C58" s="768"/>
      <c r="D58" s="768"/>
      <c r="E58" s="768"/>
      <c r="F58" s="768"/>
      <c r="G58" s="768"/>
      <c r="H58" s="768"/>
      <c r="I58" s="768"/>
      <c r="J58" s="768"/>
      <c r="K58" s="768"/>
      <c r="L58" s="769"/>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7" t="s">
        <v>967</v>
      </c>
      <c r="B60" s="768"/>
      <c r="C60" s="768"/>
      <c r="D60" s="768"/>
      <c r="E60" s="768"/>
      <c r="F60" s="768"/>
      <c r="G60" s="768"/>
      <c r="H60" s="768"/>
      <c r="I60" s="768"/>
      <c r="J60" s="768"/>
      <c r="K60" s="768"/>
      <c r="L60" s="769"/>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9" t="s">
        <v>944</v>
      </c>
      <c r="B64" s="750"/>
      <c r="C64" s="750"/>
      <c r="D64" s="750"/>
      <c r="E64" s="750"/>
      <c r="F64" s="750"/>
      <c r="G64" s="750"/>
      <c r="H64" s="607"/>
      <c r="I64" s="608"/>
      <c r="J64" s="609" t="s">
        <v>970</v>
      </c>
      <c r="K64" s="783" t="s">
        <v>971</v>
      </c>
      <c r="L64" s="784"/>
      <c r="M64" s="610"/>
    </row>
    <row r="65" spans="1:13" s="573" customFormat="1" ht="12">
      <c r="A65" s="770" t="s">
        <v>2235</v>
      </c>
      <c r="B65" s="771"/>
      <c r="C65" s="771"/>
      <c r="D65" s="771"/>
      <c r="E65" s="771"/>
      <c r="F65" s="771"/>
      <c r="G65" s="771"/>
      <c r="H65" s="611"/>
      <c r="I65" s="612"/>
      <c r="J65" s="613"/>
      <c r="K65" s="795"/>
      <c r="L65" s="796"/>
      <c r="M65" s="614"/>
    </row>
    <row r="66" spans="1:13" s="573" customFormat="1" ht="12">
      <c r="A66" s="615" t="s">
        <v>973</v>
      </c>
      <c r="B66" s="616"/>
      <c r="C66" s="616"/>
      <c r="D66" s="616"/>
      <c r="E66" s="616"/>
      <c r="F66" s="616"/>
      <c r="G66" s="616"/>
      <c r="H66" s="611"/>
      <c r="I66" s="612"/>
      <c r="J66" s="613"/>
      <c r="K66" s="795"/>
      <c r="L66" s="796"/>
      <c r="M66" s="614"/>
    </row>
    <row r="67" spans="1:13" s="573" customFormat="1" thickBot="1">
      <c r="A67" s="602" t="s">
        <v>974</v>
      </c>
      <c r="B67" s="603"/>
      <c r="C67" s="603"/>
      <c r="D67" s="603"/>
      <c r="E67" s="603"/>
      <c r="F67" s="603"/>
      <c r="G67" s="603"/>
      <c r="H67" s="617"/>
      <c r="I67" s="618"/>
      <c r="J67" s="613"/>
      <c r="K67" s="797"/>
      <c r="L67" s="798"/>
      <c r="M67" s="614"/>
    </row>
    <row r="68" spans="1:13" s="573" customFormat="1" thickBot="1">
      <c r="A68" s="767" t="s">
        <v>953</v>
      </c>
      <c r="B68" s="768"/>
      <c r="C68" s="768"/>
      <c r="D68" s="768"/>
      <c r="E68" s="768"/>
      <c r="F68" s="768"/>
      <c r="G68" s="768"/>
      <c r="H68" s="768"/>
      <c r="I68" s="768"/>
      <c r="J68" s="768"/>
      <c r="K68" s="768"/>
      <c r="L68" s="769"/>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7" t="s">
        <v>2236</v>
      </c>
      <c r="B70" s="768"/>
      <c r="C70" s="768"/>
      <c r="D70" s="768"/>
      <c r="E70" s="768"/>
      <c r="F70" s="768"/>
      <c r="G70" s="768"/>
      <c r="H70" s="768"/>
      <c r="I70" s="768"/>
      <c r="J70" s="768"/>
      <c r="K70" s="768"/>
      <c r="L70" s="769"/>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5" t="s">
        <v>2218</v>
      </c>
      <c r="B87" s="786"/>
      <c r="C87" s="786"/>
      <c r="D87" s="786"/>
      <c r="E87" s="786"/>
      <c r="F87" s="786"/>
      <c r="G87" s="786"/>
      <c r="H87" s="786"/>
      <c r="I87" s="786"/>
      <c r="J87" s="786"/>
      <c r="K87" s="786"/>
      <c r="L87" s="786"/>
      <c r="M87" s="787"/>
    </row>
    <row r="88" spans="1:13" ht="17.25" customHeight="1">
      <c r="A88" s="785"/>
      <c r="B88" s="786"/>
      <c r="C88" s="786"/>
      <c r="D88" s="786"/>
      <c r="E88" s="786"/>
      <c r="F88" s="786"/>
      <c r="G88" s="786"/>
      <c r="H88" s="786"/>
      <c r="I88" s="786"/>
      <c r="J88" s="786"/>
      <c r="K88" s="786"/>
      <c r="L88" s="786"/>
      <c r="M88" s="787"/>
    </row>
    <row r="89" spans="1:13" ht="18.75" customHeight="1">
      <c r="A89" s="788" t="s">
        <v>2219</v>
      </c>
      <c r="B89" s="789"/>
      <c r="C89" s="789"/>
      <c r="D89" s="789"/>
      <c r="E89" s="789"/>
      <c r="F89" s="789"/>
      <c r="G89" s="789"/>
      <c r="H89" s="789"/>
      <c r="I89" s="789"/>
      <c r="J89" s="789"/>
      <c r="K89" s="789"/>
      <c r="L89" s="789"/>
      <c r="M89" s="790"/>
    </row>
    <row r="90" spans="1:13" ht="21.75" customHeight="1">
      <c r="A90" s="788"/>
      <c r="B90" s="789"/>
      <c r="C90" s="789"/>
      <c r="D90" s="789"/>
      <c r="E90" s="789"/>
      <c r="F90" s="789"/>
      <c r="G90" s="789"/>
      <c r="H90" s="789"/>
      <c r="I90" s="789"/>
      <c r="J90" s="789"/>
      <c r="K90" s="789"/>
      <c r="L90" s="789"/>
      <c r="M90" s="790"/>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1"/>
      <c r="J100" s="791"/>
      <c r="K100" s="791"/>
      <c r="L100" s="791"/>
      <c r="M100" s="792"/>
    </row>
    <row r="101" spans="1:13" ht="13.5" thickBot="1">
      <c r="A101" s="643" t="s">
        <v>2221</v>
      </c>
      <c r="B101" s="644"/>
      <c r="C101" s="644"/>
      <c r="D101" s="645"/>
      <c r="E101" s="645"/>
      <c r="F101" s="645"/>
      <c r="G101" s="645"/>
      <c r="H101" s="645"/>
      <c r="I101" s="793"/>
      <c r="J101" s="793"/>
      <c r="K101" s="793"/>
      <c r="L101" s="793"/>
      <c r="M101" s="79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P119"/>
  <sheetViews>
    <sheetView topLeftCell="A58" zoomScale="78" zoomScaleNormal="78" workbookViewId="0">
      <selection activeCell="K37" sqref="K3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3" t="s">
        <v>2205</v>
      </c>
      <c r="C10" s="814"/>
      <c r="D10" s="814"/>
      <c r="E10" s="814"/>
      <c r="F10" s="358" t="s">
        <v>2206</v>
      </c>
      <c r="G10" s="79"/>
      <c r="H10" s="359"/>
      <c r="I10" s="815" t="s">
        <v>2207</v>
      </c>
      <c r="J10" s="815"/>
      <c r="K10" s="360"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6" t="s">
        <v>2222</v>
      </c>
      <c r="G25" s="817"/>
      <c r="H25" s="817"/>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VLOOKUP(A36,EQUIPOS!A6:D161,4,FALSE)</f>
        <v>174487.28440137475</v>
      </c>
      <c r="L36" s="270"/>
      <c r="M36" s="271">
        <v>0.15</v>
      </c>
      <c r="N36" s="272">
        <f>K36/M36</f>
        <v>1163248.5626758318</v>
      </c>
    </row>
    <row r="37" spans="1:16" ht="15.75">
      <c r="A37" t="s">
        <v>150</v>
      </c>
      <c r="B37" s="872" t="str">
        <f>VLOOKUP(A37,EQUIPOS!A7:D154,3,FALSE)</f>
        <v>Cargador : Potencia en el volante 125 hp, Clasificación de RPM del motor 2300.</v>
      </c>
      <c r="C37" s="873"/>
      <c r="D37" s="873"/>
      <c r="E37" s="873"/>
      <c r="F37" s="873"/>
      <c r="G37" s="873"/>
      <c r="H37" s="874"/>
      <c r="I37" s="267"/>
      <c r="J37" s="268"/>
      <c r="K37" s="646">
        <f>VLOOKUP(A37,EQUIPOS!A7:D162,4,FALSE)</f>
        <v>205504.00310514515</v>
      </c>
      <c r="L37" s="270"/>
      <c r="M37" s="271">
        <v>0.15</v>
      </c>
      <c r="N37" s="272">
        <f>K37/M37</f>
        <v>1370026.6873676344</v>
      </c>
    </row>
    <row r="38" spans="1:16">
      <c r="A38" t="s">
        <v>273</v>
      </c>
      <c r="B38" s="872" t="str">
        <f>VLOOKUP(A38,EQUIPOS!A8:D154,3,FALSE)</f>
        <v>Motosierra, 93.6 cm3 - 7.1 HP, 45-90 cm - 7.9 kg</v>
      </c>
      <c r="C38" s="873"/>
      <c r="D38" s="873"/>
      <c r="E38" s="873"/>
      <c r="F38" s="873"/>
      <c r="G38" s="873"/>
      <c r="H38" s="874"/>
      <c r="I38" s="267"/>
      <c r="J38" s="268"/>
      <c r="K38" s="269">
        <f>VLOOKUP(A38,EQUIPOS!A8:D163,4,FALSE)</f>
        <v>4786.1125425453793</v>
      </c>
      <c r="L38" s="270"/>
      <c r="M38" s="271">
        <v>0.15</v>
      </c>
      <c r="N38" s="273">
        <f>K38/M38</f>
        <v>31907.41695030253</v>
      </c>
    </row>
    <row r="39" spans="1:16">
      <c r="B39" s="872"/>
      <c r="C39" s="873"/>
      <c r="D39" s="873"/>
      <c r="E39" s="873"/>
      <c r="F39" s="873"/>
      <c r="G39" s="873"/>
      <c r="H39" s="874"/>
      <c r="I39" s="875"/>
      <c r="J39" s="876"/>
      <c r="K39" s="274"/>
      <c r="L39" s="877"/>
      <c r="M39" s="878"/>
      <c r="N39" s="275"/>
    </row>
    <row r="40" spans="1:16">
      <c r="B40" s="872"/>
      <c r="C40" s="873"/>
      <c r="D40" s="873"/>
      <c r="E40" s="879"/>
      <c r="F40" s="873"/>
      <c r="G40" s="873"/>
      <c r="H40" s="874"/>
      <c r="I40" s="36"/>
      <c r="J40" s="37"/>
      <c r="K40" s="274"/>
      <c r="L40" s="276"/>
      <c r="M40" s="277"/>
      <c r="N40" s="278"/>
    </row>
    <row r="41" spans="1:16">
      <c r="B41" s="880"/>
      <c r="C41" s="881"/>
      <c r="D41" s="881"/>
      <c r="E41" s="38"/>
      <c r="F41" s="39"/>
      <c r="G41" s="39"/>
      <c r="H41" s="40"/>
      <c r="I41" s="36"/>
      <c r="J41" s="37"/>
      <c r="K41" s="279"/>
      <c r="L41" s="276"/>
      <c r="M41" s="277"/>
      <c r="N41" s="344"/>
    </row>
    <row r="42" spans="1:16" ht="15.75" thickBot="1">
      <c r="B42" s="872" t="s">
        <v>952</v>
      </c>
      <c r="C42" s="873"/>
      <c r="D42" s="873"/>
      <c r="E42" s="873"/>
      <c r="F42" s="873"/>
      <c r="G42" s="873"/>
      <c r="H42" s="874"/>
      <c r="I42" s="882"/>
      <c r="J42" s="883"/>
      <c r="K42" s="41"/>
      <c r="L42" s="884">
        <v>0.05</v>
      </c>
      <c r="M42" s="885"/>
      <c r="N42" s="105">
        <f>N76*L42</f>
        <v>10431.749166666668</v>
      </c>
    </row>
    <row r="43" spans="1:16" ht="15.75" thickBot="1">
      <c r="B43" s="823" t="s">
        <v>953</v>
      </c>
      <c r="C43" s="824"/>
      <c r="D43" s="824"/>
      <c r="E43" s="824"/>
      <c r="F43" s="824"/>
      <c r="G43" s="824"/>
      <c r="H43" s="824"/>
      <c r="I43" s="824"/>
      <c r="J43" s="824"/>
      <c r="K43" s="824"/>
      <c r="L43" s="824"/>
      <c r="M43" s="825"/>
      <c r="N43" s="99">
        <f>SUM(N36:N42)</f>
        <v>2575614.4161604354</v>
      </c>
      <c r="O43">
        <v>2414645.3946026894</v>
      </c>
      <c r="P43" s="103">
        <f>+N43-O43</f>
        <v>160969.02155774599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6" t="s">
        <v>957</v>
      </c>
      <c r="C58" s="887"/>
      <c r="D58" s="887"/>
      <c r="E58" s="887"/>
      <c r="F58" s="887"/>
      <c r="G58" s="888"/>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0">
        <v>983.54</v>
      </c>
      <c r="M59" s="911"/>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1"/>
      <c r="M64" s="902"/>
      <c r="N64" s="296"/>
    </row>
    <row r="65" spans="1:15" ht="15.75" thickBot="1">
      <c r="B65" s="912" t="s">
        <v>953</v>
      </c>
      <c r="C65" s="866"/>
      <c r="D65" s="866"/>
      <c r="E65" s="866"/>
      <c r="F65" s="866"/>
      <c r="G65" s="866"/>
      <c r="H65" s="866"/>
      <c r="I65" s="866"/>
      <c r="J65" s="866"/>
      <c r="K65" s="866"/>
      <c r="L65" s="866"/>
      <c r="M65" s="867"/>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48"/>
      <c r="J75" s="48"/>
      <c r="K75" s="48"/>
      <c r="L75" s="901"/>
      <c r="M75" s="902"/>
      <c r="N75" s="296"/>
    </row>
    <row r="76" spans="1:15" ht="15.75" thickBot="1">
      <c r="B76" s="823" t="s">
        <v>953</v>
      </c>
      <c r="C76" s="824"/>
      <c r="D76" s="824"/>
      <c r="E76" s="824"/>
      <c r="F76" s="824"/>
      <c r="G76" s="824"/>
      <c r="H76" s="824"/>
      <c r="I76" s="866"/>
      <c r="J76" s="866"/>
      <c r="K76" s="866"/>
      <c r="L76" s="866"/>
      <c r="M76" s="867"/>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2818673.2994937687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563734.65989875374</v>
      </c>
      <c r="M83" s="859"/>
      <c r="N83" s="51"/>
    </row>
    <row r="84" spans="1:14">
      <c r="B84" s="89" t="s">
        <v>973</v>
      </c>
      <c r="C84" s="90"/>
      <c r="D84" s="90"/>
      <c r="E84" s="90"/>
      <c r="F84" s="90"/>
      <c r="G84" s="90"/>
      <c r="H84" s="90"/>
      <c r="I84" s="87"/>
      <c r="J84" s="88"/>
      <c r="K84" s="304">
        <v>0.05</v>
      </c>
      <c r="L84" s="858">
        <f>N78*K84</f>
        <v>140933.66497468844</v>
      </c>
      <c r="M84" s="859"/>
      <c r="N84" s="51"/>
    </row>
    <row r="85" spans="1:14" ht="15.75" thickBot="1">
      <c r="B85" s="91" t="s">
        <v>974</v>
      </c>
      <c r="C85" s="92"/>
      <c r="D85" s="92"/>
      <c r="E85" s="92"/>
      <c r="F85" s="92"/>
      <c r="G85" s="92"/>
      <c r="H85" s="92"/>
      <c r="I85" s="93"/>
      <c r="J85" s="94"/>
      <c r="K85" s="305">
        <v>0.05</v>
      </c>
      <c r="L85" s="860">
        <f>N78*K85</f>
        <v>140933.66497468844</v>
      </c>
      <c r="M85" s="861"/>
      <c r="N85" s="51"/>
    </row>
    <row r="86" spans="1:14" ht="15.75" thickBot="1">
      <c r="B86" s="823" t="s">
        <v>953</v>
      </c>
      <c r="C86" s="824"/>
      <c r="D86" s="824"/>
      <c r="E86" s="824"/>
      <c r="F86" s="824"/>
      <c r="G86" s="824"/>
      <c r="H86" s="824"/>
      <c r="I86" s="824"/>
      <c r="J86" s="824"/>
      <c r="K86" s="824"/>
      <c r="L86" s="824"/>
      <c r="M86" s="825"/>
      <c r="N86" s="52">
        <f>L83+L84+L85</f>
        <v>845601.98984813062</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3664275.2893418996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4"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249</v>
      </c>
      <c r="B36" s="872" t="str">
        <f>VLOOKUP(A36,EQUIPOS!A6:D154,3,FALSE)</f>
        <v>Guadañadora, Cilindraje 41.5 cm3, Longitud del mango 1450 mm, Peso 7.4 kg</v>
      </c>
      <c r="C36" s="873"/>
      <c r="D36" s="873"/>
      <c r="E36" s="873"/>
      <c r="F36" s="873"/>
      <c r="G36" s="873"/>
      <c r="H36" s="874"/>
      <c r="I36" s="267"/>
      <c r="J36" s="268"/>
      <c r="K36" s="269">
        <f>VLOOKUP(A36,EQUIPOS!A6:D161,4,FALSE)</f>
        <v>4118.1377050857855</v>
      </c>
      <c r="L36" s="270"/>
      <c r="M36" s="271">
        <v>0.36</v>
      </c>
      <c r="N36" s="272">
        <f>K36/M36</f>
        <v>11439.271403016071</v>
      </c>
    </row>
    <row r="37" spans="1:14">
      <c r="A37" t="s">
        <v>273</v>
      </c>
      <c r="B37" s="872" t="str">
        <f>VLOOKUP(A37,EQUIPOS!A7:D154,3,FALSE)</f>
        <v>Motosierra, 93.6 cm3 - 7.1 HP, 45-90 cm - 7.9 kg</v>
      </c>
      <c r="C37" s="873"/>
      <c r="D37" s="873"/>
      <c r="E37" s="873"/>
      <c r="F37" s="873"/>
      <c r="G37" s="873"/>
      <c r="H37" s="874"/>
      <c r="I37" s="267"/>
      <c r="J37" s="268"/>
      <c r="K37" s="269">
        <f>VLOOKUP(A37,EQUIPOS!A7:D162,4,FALSE)</f>
        <v>4786.1125425453793</v>
      </c>
      <c r="L37" s="270"/>
      <c r="M37" s="271">
        <v>0.10299999999999999</v>
      </c>
      <c r="N37" s="272">
        <f>K37/M37</f>
        <v>46467.112063547371</v>
      </c>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2173.2810763888888</v>
      </c>
    </row>
    <row r="43" spans="1:14" ht="15.75" thickBot="1">
      <c r="B43" s="823" t="s">
        <v>953</v>
      </c>
      <c r="C43" s="824"/>
      <c r="D43" s="824"/>
      <c r="E43" s="824"/>
      <c r="F43" s="824"/>
      <c r="G43" s="824"/>
      <c r="H43" s="824"/>
      <c r="I43" s="824"/>
      <c r="J43" s="824"/>
      <c r="K43" s="824"/>
      <c r="L43" s="824"/>
      <c r="M43" s="825"/>
      <c r="N43" s="99">
        <f>SUM(N36:N42)</f>
        <v>60079.664542952334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0">
        <f>'900.2'!N78</f>
        <v>985.28337914718782</v>
      </c>
      <c r="M59" s="911"/>
      <c r="N59" s="287">
        <f>K59*L59</f>
        <v>49264.16895735939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49264.16895735939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152809.45502808949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30561.891005617901</v>
      </c>
      <c r="M83" s="859"/>
      <c r="N83" s="51"/>
    </row>
    <row r="84" spans="1:14">
      <c r="B84" s="89" t="s">
        <v>973</v>
      </c>
      <c r="C84" s="90"/>
      <c r="D84" s="90"/>
      <c r="E84" s="90"/>
      <c r="F84" s="90"/>
      <c r="G84" s="90"/>
      <c r="H84" s="90"/>
      <c r="I84" s="87"/>
      <c r="J84" s="88"/>
      <c r="K84" s="304">
        <v>0.05</v>
      </c>
      <c r="L84" s="858">
        <f>N78*K84</f>
        <v>7640.4727514044753</v>
      </c>
      <c r="M84" s="859"/>
      <c r="N84" s="51"/>
    </row>
    <row r="85" spans="1:14" ht="15.75" thickBot="1">
      <c r="B85" s="91" t="s">
        <v>974</v>
      </c>
      <c r="C85" s="92"/>
      <c r="D85" s="92"/>
      <c r="E85" s="92"/>
      <c r="F85" s="92"/>
      <c r="G85" s="92"/>
      <c r="H85" s="92"/>
      <c r="I85" s="93"/>
      <c r="J85" s="94"/>
      <c r="K85" s="305">
        <v>0.05</v>
      </c>
      <c r="L85" s="860">
        <f>N78*K85</f>
        <v>7640.4727514044753</v>
      </c>
      <c r="M85" s="861"/>
      <c r="N85" s="51"/>
    </row>
    <row r="86" spans="1:14" ht="15.75" thickBot="1">
      <c r="B86" s="823" t="s">
        <v>953</v>
      </c>
      <c r="C86" s="824"/>
      <c r="D86" s="824"/>
      <c r="E86" s="824"/>
      <c r="F86" s="824"/>
      <c r="G86" s="824"/>
      <c r="H86" s="824"/>
      <c r="I86" s="824"/>
      <c r="J86" s="824"/>
      <c r="K86" s="824"/>
      <c r="L86" s="824"/>
      <c r="M86" s="825"/>
      <c r="N86" s="52">
        <f>L83+L84+L85</f>
        <v>45842.836508426859</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198652.29153651634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205504.00310514515</v>
      </c>
      <c r="L36" s="270"/>
      <c r="M36" s="271">
        <v>2.375</v>
      </c>
      <c r="N36" s="272">
        <f>K36/M36</f>
        <v>86528.001307429542</v>
      </c>
    </row>
    <row r="37" spans="1:14">
      <c r="A37" t="s">
        <v>180</v>
      </c>
      <c r="B37" s="872" t="str">
        <f>VLOOKUP(A37,EQUIPOS!A7:D154,3,FALSE)</f>
        <v>Compresor 120 HP, con martillo.</v>
      </c>
      <c r="C37" s="873"/>
      <c r="D37" s="873"/>
      <c r="E37" s="873"/>
      <c r="F37" s="873"/>
      <c r="G37" s="873"/>
      <c r="H37" s="874"/>
      <c r="I37" s="267"/>
      <c r="J37" s="268"/>
      <c r="K37" s="269">
        <f>VLOOKUP(A37,EQUIPOS!A7:D162,4,FALSE)</f>
        <v>73585.417778535033</v>
      </c>
      <c r="L37" s="270"/>
      <c r="M37" s="271">
        <v>2.375</v>
      </c>
      <c r="N37" s="272">
        <f>K37/M37</f>
        <v>30983.333801488436</v>
      </c>
    </row>
    <row r="38" spans="1:14">
      <c r="A38" t="s">
        <v>195</v>
      </c>
      <c r="B38" s="872" t="str">
        <f>VLOOKUP(A38,EQUIPOS!A7:D154,3,FALSE)</f>
        <v xml:space="preserve">Equipo de oxicorte, Capacidad de corte: hasta 6´´ (152mm) </v>
      </c>
      <c r="C38" s="873"/>
      <c r="D38" s="873"/>
      <c r="E38" s="873"/>
      <c r="F38" s="873"/>
      <c r="G38" s="873"/>
      <c r="H38" s="874"/>
      <c r="I38" s="267"/>
      <c r="J38" s="268"/>
      <c r="K38" s="269">
        <f>VLOOKUP(A38,EQUIPOS!A7:D162,4,FALSE)</f>
        <v>3869.2078299110067</v>
      </c>
      <c r="L38" s="270"/>
      <c r="M38" s="271">
        <v>2.375</v>
      </c>
      <c r="N38" s="273">
        <f>K38/M38</f>
        <v>1629.1401389098976</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1549.7775190231998</v>
      </c>
    </row>
    <row r="43" spans="1:14" ht="15.75" thickBot="1">
      <c r="B43" s="823" t="s">
        <v>953</v>
      </c>
      <c r="C43" s="824"/>
      <c r="D43" s="824"/>
      <c r="E43" s="824"/>
      <c r="F43" s="824"/>
      <c r="G43" s="824"/>
      <c r="H43" s="824"/>
      <c r="I43" s="824"/>
      <c r="J43" s="824"/>
      <c r="K43" s="824"/>
      <c r="L43" s="824"/>
      <c r="M43" s="825"/>
      <c r="N43" s="99">
        <f>SUM(N36:N42)</f>
        <v>120690.25276685109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985.28337914718782</v>
      </c>
      <c r="M59" s="911"/>
      <c r="N59" s="287">
        <f>K59*L59</f>
        <v>985.28337914718782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985.28337914718782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182">
        <f>N43+N54+N65+N76</f>
        <v>137173.31133623028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27434.662267246058</v>
      </c>
      <c r="M83" s="859"/>
      <c r="N83" s="51"/>
    </row>
    <row r="84" spans="1:14">
      <c r="B84" s="89" t="s">
        <v>973</v>
      </c>
      <c r="C84" s="90"/>
      <c r="D84" s="90"/>
      <c r="E84" s="90"/>
      <c r="F84" s="90"/>
      <c r="G84" s="90"/>
      <c r="H84" s="90"/>
      <c r="I84" s="87"/>
      <c r="J84" s="88"/>
      <c r="K84" s="304">
        <v>0.05</v>
      </c>
      <c r="L84" s="858">
        <f>N78*K84</f>
        <v>6858.6655668115145</v>
      </c>
      <c r="M84" s="859"/>
      <c r="N84" s="51"/>
    </row>
    <row r="85" spans="1:14" ht="15.75" thickBot="1">
      <c r="B85" s="91" t="s">
        <v>974</v>
      </c>
      <c r="C85" s="92"/>
      <c r="D85" s="92"/>
      <c r="E85" s="92"/>
      <c r="F85" s="92"/>
      <c r="G85" s="92"/>
      <c r="H85" s="92"/>
      <c r="I85" s="93"/>
      <c r="J85" s="94"/>
      <c r="K85" s="305">
        <v>0.05</v>
      </c>
      <c r="L85" s="860">
        <f>N78*K85</f>
        <v>6858.6655668115145</v>
      </c>
      <c r="M85" s="861"/>
      <c r="N85" s="51"/>
    </row>
    <row r="86" spans="1:14" ht="15.75" thickBot="1">
      <c r="B86" s="823" t="s">
        <v>953</v>
      </c>
      <c r="C86" s="824"/>
      <c r="D86" s="824"/>
      <c r="E86" s="824"/>
      <c r="F86" s="824"/>
      <c r="G86" s="824"/>
      <c r="H86" s="824"/>
      <c r="I86" s="824"/>
      <c r="J86" s="824"/>
      <c r="K86" s="824"/>
      <c r="L86" s="824"/>
      <c r="M86" s="825"/>
      <c r="N86" s="52">
        <f>L83+L84+L85</f>
        <v>41151.993400869083</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52">
        <f>N78+N86</f>
        <v>178325.30473709936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192862.14868984264</v>
      </c>
      <c r="L36" s="270"/>
      <c r="M36" s="271">
        <v>2.5</v>
      </c>
      <c r="N36" s="272">
        <f>K36/M36</f>
        <v>77144.859475937061</v>
      </c>
    </row>
    <row r="37" spans="1:14">
      <c r="A37" t="s">
        <v>180</v>
      </c>
      <c r="B37" s="872" t="str">
        <f>VLOOKUP(A37,EQUIPOS!A7:D154,3,FALSE)</f>
        <v>Compresor 120 HP, con martillo.</v>
      </c>
      <c r="C37" s="873"/>
      <c r="D37" s="873"/>
      <c r="E37" s="873"/>
      <c r="F37" s="873"/>
      <c r="G37" s="873"/>
      <c r="H37" s="874"/>
      <c r="I37" s="267"/>
      <c r="J37" s="268"/>
      <c r="K37" s="269">
        <f>VLOOKUP(A37,EQUIPOS!A7:D162,4,FALSE)</f>
        <v>73585.417778535033</v>
      </c>
      <c r="L37" s="270"/>
      <c r="M37" s="271">
        <v>2.5</v>
      </c>
      <c r="N37" s="272">
        <f>K37/M37</f>
        <v>29434.167111414012</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3869.2078299110067</v>
      </c>
      <c r="L38" s="270"/>
      <c r="M38" s="271">
        <v>2.5</v>
      </c>
      <c r="N38" s="272">
        <f>K38/M38</f>
        <v>1547.6831319644027</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294.45772861440798</v>
      </c>
    </row>
    <row r="43" spans="1:14" ht="15.75" thickBot="1">
      <c r="B43" s="823" t="s">
        <v>953</v>
      </c>
      <c r="C43" s="824"/>
      <c r="D43" s="824"/>
      <c r="E43" s="824"/>
      <c r="F43" s="824"/>
      <c r="G43" s="824"/>
      <c r="H43" s="824"/>
      <c r="I43" s="824"/>
      <c r="J43" s="824"/>
      <c r="K43" s="824"/>
      <c r="L43" s="824"/>
      <c r="M43" s="825"/>
      <c r="N43" s="99">
        <f>SUM(N36:N42)</f>
        <v>108421.16744792988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985.28337914718782</v>
      </c>
      <c r="M59" s="911"/>
      <c r="N59" s="287">
        <f>K59*L59</f>
        <v>985.28337914718782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985.28337914718782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124129.33725779748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24825.867451559498</v>
      </c>
      <c r="M83" s="859"/>
      <c r="N83" s="51"/>
    </row>
    <row r="84" spans="1:14">
      <c r="B84" s="89" t="s">
        <v>973</v>
      </c>
      <c r="C84" s="90"/>
      <c r="D84" s="90"/>
      <c r="E84" s="90"/>
      <c r="F84" s="90"/>
      <c r="G84" s="90"/>
      <c r="H84" s="90"/>
      <c r="I84" s="87"/>
      <c r="J84" s="88"/>
      <c r="K84" s="304">
        <v>0.05</v>
      </c>
      <c r="L84" s="858">
        <f>N78*K84</f>
        <v>6206.4668628898744</v>
      </c>
      <c r="M84" s="859"/>
      <c r="N84" s="51"/>
    </row>
    <row r="85" spans="1:14" ht="15.75" thickBot="1">
      <c r="B85" s="91" t="s">
        <v>974</v>
      </c>
      <c r="C85" s="92"/>
      <c r="D85" s="92"/>
      <c r="E85" s="92"/>
      <c r="F85" s="92"/>
      <c r="G85" s="92"/>
      <c r="H85" s="92"/>
      <c r="I85" s="93"/>
      <c r="J85" s="94"/>
      <c r="K85" s="305">
        <v>0.05</v>
      </c>
      <c r="L85" s="860">
        <f>N78*K85</f>
        <v>6206.4668628898744</v>
      </c>
      <c r="M85" s="861"/>
      <c r="N85" s="51"/>
    </row>
    <row r="86" spans="1:14" ht="15.75" thickBot="1">
      <c r="B86" s="823" t="s">
        <v>953</v>
      </c>
      <c r="C86" s="824"/>
      <c r="D86" s="824"/>
      <c r="E86" s="824"/>
      <c r="F86" s="824"/>
      <c r="G86" s="824"/>
      <c r="H86" s="824"/>
      <c r="I86" s="824"/>
      <c r="J86" s="824"/>
      <c r="K86" s="824"/>
      <c r="L86" s="824"/>
      <c r="M86" s="825"/>
      <c r="N86" s="52">
        <f>L83+L84+L85</f>
        <v>37238.801177339243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161368.13843513673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3" t="s">
        <v>2205</v>
      </c>
      <c r="C10" s="814"/>
      <c r="D10" s="814"/>
      <c r="E10" s="814"/>
      <c r="F10" s="391" t="s">
        <v>2206</v>
      </c>
      <c r="G10" s="79"/>
      <c r="H10" s="359"/>
      <c r="I10" s="815" t="s">
        <v>2207</v>
      </c>
      <c r="J10" s="815"/>
      <c r="K10" s="392" t="s">
        <v>2206</v>
      </c>
      <c r="L10" s="356"/>
      <c r="M10" s="356"/>
      <c r="N10" s="35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205504.00310514515</v>
      </c>
      <c r="L36" s="270"/>
      <c r="M36" s="271">
        <v>9.25</v>
      </c>
      <c r="N36" s="272">
        <f>K36/M36</f>
        <v>22216.648984340016</v>
      </c>
    </row>
    <row r="37" spans="1:14">
      <c r="A37" t="s">
        <v>180</v>
      </c>
      <c r="B37" s="872" t="str">
        <f>VLOOKUP(A37,EQUIPOS!A7:D154,3,FALSE)</f>
        <v>Compresor 120 HP, con martillo.</v>
      </c>
      <c r="C37" s="873"/>
      <c r="D37" s="873"/>
      <c r="E37" s="873"/>
      <c r="F37" s="873"/>
      <c r="G37" s="873"/>
      <c r="H37" s="874"/>
      <c r="I37" s="267"/>
      <c r="J37" s="268"/>
      <c r="K37" s="269">
        <f>VLOOKUP(A37,EQUIPOS!A7:D162,4,FALSE)</f>
        <v>73585.417778535033</v>
      </c>
      <c r="L37" s="270"/>
      <c r="M37" s="271">
        <v>9.25</v>
      </c>
      <c r="N37" s="272">
        <f>K37/M37</f>
        <v>7955.180300382166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62.666819895785942</v>
      </c>
    </row>
    <row r="43" spans="1:14" ht="15.75" thickBot="1">
      <c r="B43" s="823" t="s">
        <v>953</v>
      </c>
      <c r="C43" s="824"/>
      <c r="D43" s="824"/>
      <c r="E43" s="824"/>
      <c r="F43" s="824"/>
      <c r="G43" s="824"/>
      <c r="H43" s="824"/>
      <c r="I43" s="824"/>
      <c r="J43" s="824"/>
      <c r="K43" s="824"/>
      <c r="L43" s="824"/>
      <c r="M43" s="825"/>
      <c r="N43" s="99">
        <f>SUM(N36:N42)</f>
        <v>30234.496104617967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985.28337914718782</v>
      </c>
      <c r="M59" s="911"/>
      <c r="N59" s="287">
        <f>K59*L59</f>
        <v>985.28337914718782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985.28337914718782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34353.120478554454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6870.6240957108912</v>
      </c>
      <c r="M83" s="859"/>
      <c r="N83" s="51"/>
    </row>
    <row r="84" spans="1:14">
      <c r="B84" s="89" t="s">
        <v>973</v>
      </c>
      <c r="C84" s="90"/>
      <c r="D84" s="90"/>
      <c r="E84" s="90"/>
      <c r="F84" s="90"/>
      <c r="G84" s="90"/>
      <c r="H84" s="90"/>
      <c r="I84" s="87"/>
      <c r="J84" s="88"/>
      <c r="K84" s="304">
        <v>0.05</v>
      </c>
      <c r="L84" s="858">
        <f>N78*K84</f>
        <v>1717.6560239277228</v>
      </c>
      <c r="M84" s="859"/>
      <c r="N84" s="51"/>
    </row>
    <row r="85" spans="1:14" ht="15.75" thickBot="1">
      <c r="B85" s="91" t="s">
        <v>974</v>
      </c>
      <c r="C85" s="92"/>
      <c r="D85" s="92"/>
      <c r="E85" s="92"/>
      <c r="F85" s="92"/>
      <c r="G85" s="92"/>
      <c r="H85" s="92"/>
      <c r="I85" s="93"/>
      <c r="J85" s="94"/>
      <c r="K85" s="305">
        <v>0.05</v>
      </c>
      <c r="L85" s="860">
        <f>N78*K85</f>
        <v>1717.6560239277228</v>
      </c>
      <c r="M85" s="861"/>
      <c r="N85" s="51"/>
    </row>
    <row r="86" spans="1:14" ht="15.75" thickBot="1">
      <c r="B86" s="823" t="s">
        <v>953</v>
      </c>
      <c r="C86" s="824"/>
      <c r="D86" s="824"/>
      <c r="E86" s="824"/>
      <c r="F86" s="824"/>
      <c r="G86" s="824"/>
      <c r="H86" s="824"/>
      <c r="I86" s="824"/>
      <c r="J86" s="824"/>
      <c r="K86" s="824"/>
      <c r="L86" s="824"/>
      <c r="M86" s="825"/>
      <c r="N86" s="52">
        <f>L83+L84+L85</f>
        <v>10305.936143566336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44659.056622120792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VLOOKUP(A36,EQUIPOS!A6:D161,4,FALSE)</f>
        <v>73585.417778535033</v>
      </c>
      <c r="L36" s="270"/>
      <c r="M36" s="271">
        <v>2.5</v>
      </c>
      <c r="N36" s="272">
        <f>K36/M36</f>
        <v>29434.167111414012</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1251.8099</v>
      </c>
    </row>
    <row r="43" spans="1:14" ht="15.75" thickBot="1">
      <c r="B43" s="823" t="s">
        <v>953</v>
      </c>
      <c r="C43" s="824"/>
      <c r="D43" s="824"/>
      <c r="E43" s="824"/>
      <c r="F43" s="824"/>
      <c r="G43" s="824"/>
      <c r="H43" s="824"/>
      <c r="I43" s="824"/>
      <c r="J43" s="824"/>
      <c r="K43" s="824"/>
      <c r="L43" s="824"/>
      <c r="M43" s="825"/>
      <c r="N43" s="99">
        <f>SUM(N36:N42)</f>
        <v>30685.977011414012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985.28337914718782</v>
      </c>
      <c r="M59" s="911"/>
      <c r="N59" s="287">
        <f>K59*L59</f>
        <v>985.28337914718782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985.28337914718782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44189.3593905612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8837.8718781122407</v>
      </c>
      <c r="M83" s="859"/>
      <c r="N83" s="51"/>
    </row>
    <row r="84" spans="1:14">
      <c r="B84" s="89" t="s">
        <v>973</v>
      </c>
      <c r="C84" s="90"/>
      <c r="D84" s="90"/>
      <c r="E84" s="90"/>
      <c r="F84" s="90"/>
      <c r="G84" s="90"/>
      <c r="H84" s="90"/>
      <c r="I84" s="87"/>
      <c r="J84" s="88"/>
      <c r="K84" s="304">
        <v>0.05</v>
      </c>
      <c r="L84" s="858">
        <f>N78*K84</f>
        <v>2209.4679695280602</v>
      </c>
      <c r="M84" s="859"/>
      <c r="N84" s="51"/>
    </row>
    <row r="85" spans="1:14" ht="15.75" thickBot="1">
      <c r="B85" s="91" t="s">
        <v>974</v>
      </c>
      <c r="C85" s="92"/>
      <c r="D85" s="92"/>
      <c r="E85" s="92"/>
      <c r="F85" s="92"/>
      <c r="G85" s="92"/>
      <c r="H85" s="92"/>
      <c r="I85" s="93"/>
      <c r="J85" s="94"/>
      <c r="K85" s="305">
        <v>0.05</v>
      </c>
      <c r="L85" s="860">
        <f>N78*K85</f>
        <v>2209.4679695280602</v>
      </c>
      <c r="M85" s="861"/>
      <c r="N85" s="51"/>
    </row>
    <row r="86" spans="1:14" ht="15.75" thickBot="1">
      <c r="B86" s="823" t="s">
        <v>953</v>
      </c>
      <c r="C86" s="824"/>
      <c r="D86" s="824"/>
      <c r="E86" s="824"/>
      <c r="F86" s="824"/>
      <c r="G86" s="824"/>
      <c r="H86" s="824"/>
      <c r="I86" s="824"/>
      <c r="J86" s="824"/>
      <c r="K86" s="824"/>
      <c r="L86" s="824"/>
      <c r="M86" s="825"/>
      <c r="N86" s="52">
        <f>L83+L84+L85</f>
        <v>13256.807817168363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57446.167207729566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205504.00310514515</v>
      </c>
      <c r="L36" s="270"/>
      <c r="M36" s="271">
        <v>2.375</v>
      </c>
      <c r="N36" s="272">
        <f>K36/M36</f>
        <v>86528.001307429542</v>
      </c>
    </row>
    <row r="37" spans="1:14">
      <c r="A37" t="s">
        <v>180</v>
      </c>
      <c r="B37" s="872" t="str">
        <f>VLOOKUP(A37,EQUIPOS!A7:D154,3,FALSE)</f>
        <v>Compresor 120 HP, con martillo.</v>
      </c>
      <c r="C37" s="873"/>
      <c r="D37" s="873"/>
      <c r="E37" s="873"/>
      <c r="F37" s="873"/>
      <c r="G37" s="873"/>
      <c r="H37" s="874"/>
      <c r="I37" s="267"/>
      <c r="J37" s="268"/>
      <c r="K37" s="269">
        <f>VLOOKUP(A37,EQUIPOS!A7:D162,4,FALSE)</f>
        <v>73585.417778535033</v>
      </c>
      <c r="L37" s="270"/>
      <c r="M37" s="271">
        <v>2.375</v>
      </c>
      <c r="N37" s="272">
        <f>K37/M37</f>
        <v>30983.333801488436</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3869.2078299110067</v>
      </c>
      <c r="L38" s="270"/>
      <c r="M38" s="271">
        <v>2.375</v>
      </c>
      <c r="N38" s="272">
        <f>K38/M38</f>
        <v>1629.1401389098976</v>
      </c>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1549.7775190231998</v>
      </c>
    </row>
    <row r="43" spans="1:14" ht="15.75" thickBot="1">
      <c r="B43" s="823" t="s">
        <v>953</v>
      </c>
      <c r="C43" s="824"/>
      <c r="D43" s="824"/>
      <c r="E43" s="824"/>
      <c r="F43" s="824"/>
      <c r="G43" s="824"/>
      <c r="H43" s="824"/>
      <c r="I43" s="824"/>
      <c r="J43" s="824"/>
      <c r="K43" s="824"/>
      <c r="L43" s="824"/>
      <c r="M43" s="825"/>
      <c r="N43" s="99">
        <f>SUM(N36:N42)</f>
        <v>120690.25276685109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985.28337914718782</v>
      </c>
      <c r="M59" s="911"/>
      <c r="N59" s="287">
        <f>K59*L59</f>
        <v>985.28337914718782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985.28337914718782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137173.31133623028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27434.662267246058</v>
      </c>
      <c r="M83" s="859"/>
      <c r="N83" s="51"/>
    </row>
    <row r="84" spans="1:14">
      <c r="B84" s="89" t="s">
        <v>973</v>
      </c>
      <c r="C84" s="90"/>
      <c r="D84" s="90"/>
      <c r="E84" s="90"/>
      <c r="F84" s="90"/>
      <c r="G84" s="90"/>
      <c r="H84" s="90"/>
      <c r="I84" s="87"/>
      <c r="J84" s="88"/>
      <c r="K84" s="304">
        <v>0.05</v>
      </c>
      <c r="L84" s="858">
        <f>N78*K84</f>
        <v>6858.6655668115145</v>
      </c>
      <c r="M84" s="859"/>
      <c r="N84" s="51"/>
    </row>
    <row r="85" spans="1:14" ht="15.75" thickBot="1">
      <c r="B85" s="91" t="s">
        <v>974</v>
      </c>
      <c r="C85" s="92"/>
      <c r="D85" s="92"/>
      <c r="E85" s="92"/>
      <c r="F85" s="92"/>
      <c r="G85" s="92"/>
      <c r="H85" s="92"/>
      <c r="I85" s="93"/>
      <c r="J85" s="94"/>
      <c r="K85" s="305">
        <v>0.05</v>
      </c>
      <c r="L85" s="860">
        <f>N78*K85</f>
        <v>6858.6655668115145</v>
      </c>
      <c r="M85" s="861"/>
      <c r="N85" s="51"/>
    </row>
    <row r="86" spans="1:14" ht="15.75" thickBot="1">
      <c r="B86" s="823" t="s">
        <v>953</v>
      </c>
      <c r="C86" s="824"/>
      <c r="D86" s="824"/>
      <c r="E86" s="824"/>
      <c r="F86" s="824"/>
      <c r="G86" s="824"/>
      <c r="H86" s="824"/>
      <c r="I86" s="824"/>
      <c r="J86" s="824"/>
      <c r="K86" s="824"/>
      <c r="L86" s="824"/>
      <c r="M86" s="825"/>
      <c r="N86" s="52">
        <f>L83+L84+L85</f>
        <v>41151.993400869083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178325.30473709936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192862.14868984264</v>
      </c>
      <c r="L36" s="270"/>
      <c r="M36" s="271">
        <v>2.5</v>
      </c>
      <c r="N36" s="272">
        <f>K36/M36</f>
        <v>77144.859475937061</v>
      </c>
    </row>
    <row r="37" spans="1:14">
      <c r="A37" t="s">
        <v>180</v>
      </c>
      <c r="B37" s="872" t="str">
        <f>VLOOKUP(A37,EQUIPOS!A7:D154,3,FALSE)</f>
        <v>Compresor 120 HP, con martillo.</v>
      </c>
      <c r="C37" s="873"/>
      <c r="D37" s="873"/>
      <c r="E37" s="873"/>
      <c r="F37" s="873"/>
      <c r="G37" s="873"/>
      <c r="H37" s="874"/>
      <c r="I37" s="267"/>
      <c r="J37" s="268"/>
      <c r="K37" s="269">
        <f>VLOOKUP(A37,EQUIPOS!A7:D162,4,FALSE)</f>
        <v>73585.417778535033</v>
      </c>
      <c r="L37" s="270"/>
      <c r="M37" s="271">
        <v>2.5</v>
      </c>
      <c r="N37" s="272">
        <f>K37/M37</f>
        <v>29434.167111414012</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3869.2078299110067</v>
      </c>
      <c r="L38" s="270"/>
      <c r="M38" s="271">
        <v>2.5</v>
      </c>
      <c r="N38" s="272">
        <f>K38/M38</f>
        <v>1547.6831319644027</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294.45772861440798</v>
      </c>
    </row>
    <row r="43" spans="1:14" ht="15.75" thickBot="1">
      <c r="B43" s="823" t="s">
        <v>953</v>
      </c>
      <c r="C43" s="824"/>
      <c r="D43" s="824"/>
      <c r="E43" s="824"/>
      <c r="F43" s="824"/>
      <c r="G43" s="824"/>
      <c r="H43" s="824"/>
      <c r="I43" s="824"/>
      <c r="J43" s="824"/>
      <c r="K43" s="824"/>
      <c r="L43" s="824"/>
      <c r="M43" s="825"/>
      <c r="N43" s="99">
        <f>SUM(N36:N42)</f>
        <v>108421.16744792988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0">
        <f>'900.2'!N78</f>
        <v>985.28337914718782</v>
      </c>
      <c r="M59" s="911"/>
      <c r="N59" s="287">
        <f>K59*L59</f>
        <v>985.28337914718782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985.28337914718782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14722.886430720398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124129.33725779748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24825.867451559498</v>
      </c>
      <c r="M83" s="859"/>
      <c r="N83" s="51"/>
    </row>
    <row r="84" spans="1:14">
      <c r="B84" s="89" t="s">
        <v>973</v>
      </c>
      <c r="C84" s="90"/>
      <c r="D84" s="90"/>
      <c r="E84" s="90"/>
      <c r="F84" s="90"/>
      <c r="G84" s="90"/>
      <c r="H84" s="90"/>
      <c r="I84" s="87"/>
      <c r="J84" s="88"/>
      <c r="K84" s="304">
        <v>0.05</v>
      </c>
      <c r="L84" s="858">
        <f>N78*K84</f>
        <v>6206.4668628898744</v>
      </c>
      <c r="M84" s="859"/>
      <c r="N84" s="51"/>
    </row>
    <row r="85" spans="1:14" ht="15.75" thickBot="1">
      <c r="B85" s="91" t="s">
        <v>974</v>
      </c>
      <c r="C85" s="92"/>
      <c r="D85" s="92"/>
      <c r="E85" s="92"/>
      <c r="F85" s="92"/>
      <c r="G85" s="92"/>
      <c r="H85" s="92"/>
      <c r="I85" s="93"/>
      <c r="J85" s="94"/>
      <c r="K85" s="305">
        <v>0.05</v>
      </c>
      <c r="L85" s="860">
        <f>N78*K85</f>
        <v>6206.4668628898744</v>
      </c>
      <c r="M85" s="861"/>
      <c r="N85" s="51"/>
    </row>
    <row r="86" spans="1:14" ht="15.75" thickBot="1">
      <c r="B86" s="823" t="s">
        <v>953</v>
      </c>
      <c r="C86" s="824"/>
      <c r="D86" s="824"/>
      <c r="E86" s="824"/>
      <c r="F86" s="824"/>
      <c r="G86" s="824"/>
      <c r="H86" s="824"/>
      <c r="I86" s="824"/>
      <c r="J86" s="824"/>
      <c r="K86" s="824"/>
      <c r="L86" s="824"/>
      <c r="M86" s="825"/>
      <c r="N86" s="52">
        <f>L83+L84+L85</f>
        <v>37238.801177339243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161368.13843513673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312</v>
      </c>
      <c r="B36" s="872" t="str">
        <f>VLOOKUP(A36,EQUIPOS!A6:D154,3,FALSE)</f>
        <v>Retroexcavadora sobre oruga, potencia 138 HP, balde de 1,5 m3.</v>
      </c>
      <c r="C36" s="873"/>
      <c r="D36" s="873"/>
      <c r="E36" s="873"/>
      <c r="F36" s="873"/>
      <c r="G36" s="873"/>
      <c r="H36" s="874"/>
      <c r="I36" s="267"/>
      <c r="J36" s="268"/>
      <c r="K36" s="269">
        <f>VLOOKUP(A36,EQUIPOS!A6:D161,4,FALSE)</f>
        <v>192862.14868984264</v>
      </c>
      <c r="L36" s="270"/>
      <c r="M36" s="271">
        <v>2.5</v>
      </c>
      <c r="N36" s="272">
        <f>K36/M36</f>
        <v>77144.859475937061</v>
      </c>
    </row>
    <row r="37" spans="1:14">
      <c r="A37" t="s">
        <v>180</v>
      </c>
      <c r="B37" s="872" t="str">
        <f>VLOOKUP(A37,EQUIPOS!A7:D154,3,FALSE)</f>
        <v>Compresor 120 HP, con martillo.</v>
      </c>
      <c r="C37" s="873"/>
      <c r="D37" s="873"/>
      <c r="E37" s="873"/>
      <c r="F37" s="873"/>
      <c r="G37" s="873"/>
      <c r="H37" s="874"/>
      <c r="I37" s="267"/>
      <c r="J37" s="268"/>
      <c r="K37" s="269">
        <f>VLOOKUP(A37,EQUIPOS!A7:D162,4,FALSE)</f>
        <v>73585.417778535033</v>
      </c>
      <c r="L37" s="270"/>
      <c r="M37" s="271">
        <v>2.5</v>
      </c>
      <c r="N37" s="272">
        <f>K37/M37</f>
        <v>29434.167111414012</v>
      </c>
    </row>
    <row r="38" spans="1:14">
      <c r="A38" t="s">
        <v>195</v>
      </c>
      <c r="B38" s="872" t="str">
        <f>VLOOKUP(A38,EQUIPOS!A8:D154,3,FALSE)</f>
        <v xml:space="preserve">Equipo de oxicorte, Capacidad de corte: hasta 6´´ (152mm) </v>
      </c>
      <c r="C38" s="873"/>
      <c r="D38" s="873"/>
      <c r="E38" s="873"/>
      <c r="F38" s="873"/>
      <c r="G38" s="873"/>
      <c r="H38" s="874"/>
      <c r="I38" s="267"/>
      <c r="J38" s="268"/>
      <c r="K38" s="269">
        <f>VLOOKUP(A38,EQUIPOS!A8:D163,4,FALSE)</f>
        <v>3869.2078299110067</v>
      </c>
      <c r="L38" s="270"/>
      <c r="M38" s="271">
        <v>2.5</v>
      </c>
      <c r="N38" s="272">
        <f>K38/M38</f>
        <v>1547.6831319644027</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231.86723361440795</v>
      </c>
    </row>
    <row r="43" spans="1:14" ht="15.75" thickBot="1">
      <c r="B43" s="823" t="s">
        <v>953</v>
      </c>
      <c r="C43" s="824"/>
      <c r="D43" s="824"/>
      <c r="E43" s="824"/>
      <c r="F43" s="824"/>
      <c r="G43" s="824"/>
      <c r="H43" s="824"/>
      <c r="I43" s="824"/>
      <c r="J43" s="824"/>
      <c r="K43" s="824"/>
      <c r="L43" s="824"/>
      <c r="M43" s="825"/>
      <c r="N43" s="99">
        <f>SUM(N36:N42)</f>
        <v>108358.57695292989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0">
        <f>'900.2'!N78</f>
        <v>985.28337914718782</v>
      </c>
      <c r="M59" s="911"/>
      <c r="N59" s="287">
        <f>K59*L59</f>
        <v>1379.3967308060628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1379.3967308060628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11593.361680720398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121331.33536445635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24266.267072891271</v>
      </c>
      <c r="M83" s="859"/>
      <c r="N83" s="51"/>
    </row>
    <row r="84" spans="1:14">
      <c r="B84" s="89" t="s">
        <v>973</v>
      </c>
      <c r="C84" s="90"/>
      <c r="D84" s="90"/>
      <c r="E84" s="90"/>
      <c r="F84" s="90"/>
      <c r="G84" s="90"/>
      <c r="H84" s="90"/>
      <c r="I84" s="87"/>
      <c r="J84" s="88"/>
      <c r="K84" s="304">
        <v>0.05</v>
      </c>
      <c r="L84" s="858">
        <f>N78*K84</f>
        <v>6066.5667682228177</v>
      </c>
      <c r="M84" s="859"/>
      <c r="N84" s="51"/>
    </row>
    <row r="85" spans="1:14" ht="15.75" thickBot="1">
      <c r="B85" s="91" t="s">
        <v>974</v>
      </c>
      <c r="C85" s="92"/>
      <c r="D85" s="92"/>
      <c r="E85" s="92"/>
      <c r="F85" s="92"/>
      <c r="G85" s="92"/>
      <c r="H85" s="92"/>
      <c r="I85" s="93"/>
      <c r="J85" s="94"/>
      <c r="K85" s="305">
        <v>0.05</v>
      </c>
      <c r="L85" s="860">
        <f>N78*K85</f>
        <v>6066.5667682228177</v>
      </c>
      <c r="M85" s="861"/>
      <c r="N85" s="51"/>
    </row>
    <row r="86" spans="1:14" ht="15.75" thickBot="1">
      <c r="B86" s="823" t="s">
        <v>953</v>
      </c>
      <c r="C86" s="824"/>
      <c r="D86" s="824"/>
      <c r="E86" s="824"/>
      <c r="F86" s="824"/>
      <c r="G86" s="824"/>
      <c r="H86" s="824"/>
      <c r="I86" s="824"/>
      <c r="J86" s="824"/>
      <c r="K86" s="824"/>
      <c r="L86" s="824"/>
      <c r="M86" s="825"/>
      <c r="N86" s="52">
        <f>L83+L84+L85</f>
        <v>36399.400609336903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157730.73597379326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205504.00310514515</v>
      </c>
      <c r="L36" s="270"/>
      <c r="M36" s="271">
        <v>22</v>
      </c>
      <c r="N36" s="272">
        <f>K36/M36</f>
        <v>9341.0910502338702</v>
      </c>
    </row>
    <row r="37" spans="1:14">
      <c r="A37" t="s">
        <v>180</v>
      </c>
      <c r="B37" s="872" t="str">
        <f>VLOOKUP(A37,EQUIPOS!A7:D154,3,FALSE)</f>
        <v>Compresor 120 HP, con martillo.</v>
      </c>
      <c r="C37" s="873"/>
      <c r="D37" s="873"/>
      <c r="E37" s="873"/>
      <c r="F37" s="873"/>
      <c r="G37" s="873"/>
      <c r="H37" s="874"/>
      <c r="I37" s="267"/>
      <c r="J37" s="268"/>
      <c r="K37" s="269">
        <f>VLOOKUP(A37,EQUIPOS!A7:D162,4,FALSE)</f>
        <v>73585.417778535033</v>
      </c>
      <c r="L37" s="270"/>
      <c r="M37" s="271">
        <v>22</v>
      </c>
      <c r="N37" s="272">
        <f>K37/M37</f>
        <v>3344.7917172061379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26.34854927436454</v>
      </c>
    </row>
    <row r="43" spans="1:14" ht="15.75" thickBot="1">
      <c r="B43" s="823" t="s">
        <v>953</v>
      </c>
      <c r="C43" s="824"/>
      <c r="D43" s="824"/>
      <c r="E43" s="824"/>
      <c r="F43" s="824"/>
      <c r="G43" s="824"/>
      <c r="H43" s="824"/>
      <c r="I43" s="824"/>
      <c r="J43" s="824"/>
      <c r="K43" s="824"/>
      <c r="L43" s="824"/>
      <c r="M43" s="825"/>
      <c r="N43" s="99">
        <f>SUM(N36:N42)</f>
        <v>12712.231316714373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0">
        <f>'900.2'!N78</f>
        <v>985.28337914718782</v>
      </c>
      <c r="M59" s="911"/>
      <c r="N59" s="287">
        <f>K59*L59</f>
        <v>413.81901924181886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413.81901924181886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1317.427463718227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14443.47779967442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2888.6955599348839</v>
      </c>
      <c r="M83" s="859"/>
      <c r="N83" s="51"/>
    </row>
    <row r="84" spans="1:14">
      <c r="B84" s="89" t="s">
        <v>973</v>
      </c>
      <c r="C84" s="90"/>
      <c r="D84" s="90"/>
      <c r="E84" s="90"/>
      <c r="F84" s="90"/>
      <c r="G84" s="90"/>
      <c r="H84" s="90"/>
      <c r="I84" s="87"/>
      <c r="J84" s="88"/>
      <c r="K84" s="304">
        <v>0.05</v>
      </c>
      <c r="L84" s="858">
        <f>N78*K84</f>
        <v>722.17388998372098</v>
      </c>
      <c r="M84" s="859"/>
      <c r="N84" s="51"/>
    </row>
    <row r="85" spans="1:14" ht="15.75" thickBot="1">
      <c r="B85" s="91" t="s">
        <v>974</v>
      </c>
      <c r="C85" s="92"/>
      <c r="D85" s="92"/>
      <c r="E85" s="92"/>
      <c r="F85" s="92"/>
      <c r="G85" s="92"/>
      <c r="H85" s="92"/>
      <c r="I85" s="93"/>
      <c r="J85" s="94"/>
      <c r="K85" s="305">
        <v>0.05</v>
      </c>
      <c r="L85" s="860">
        <f>N78*K85</f>
        <v>722.17388998372098</v>
      </c>
      <c r="M85" s="861"/>
      <c r="N85" s="51"/>
    </row>
    <row r="86" spans="1:14" ht="15.75" thickBot="1">
      <c r="B86" s="823" t="s">
        <v>953</v>
      </c>
      <c r="C86" s="824"/>
      <c r="D86" s="824"/>
      <c r="E86" s="824"/>
      <c r="F86" s="824"/>
      <c r="G86" s="824"/>
      <c r="H86" s="824"/>
      <c r="I86" s="824"/>
      <c r="J86" s="824"/>
      <c r="K86" s="824"/>
      <c r="L86" s="824"/>
      <c r="M86" s="825"/>
      <c r="N86" s="52">
        <f>L83+L84+L85</f>
        <v>4333.0433399023259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18776.521139576747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150</v>
      </c>
      <c r="B36" s="872" t="str">
        <f>VLOOKUP(A36,EQUIPOS!A6:D154,3,FALSE)</f>
        <v>Cargador : Potencia en el volante 125 hp, Clasificación de RPM del motor 2300.</v>
      </c>
      <c r="C36" s="873"/>
      <c r="D36" s="873"/>
      <c r="E36" s="873"/>
      <c r="F36" s="873"/>
      <c r="G36" s="873"/>
      <c r="H36" s="874"/>
      <c r="I36" s="267"/>
      <c r="J36" s="268"/>
      <c r="K36" s="269">
        <f>VLOOKUP(A36,EQUIPOS!A6:D161,4,FALSE)</f>
        <v>205504.00310514515</v>
      </c>
      <c r="L36" s="270"/>
      <c r="M36" s="271">
        <v>22</v>
      </c>
      <c r="N36" s="272">
        <f>K36/M36</f>
        <v>9341.0910502338702</v>
      </c>
    </row>
    <row r="37" spans="1:14">
      <c r="A37" t="s">
        <v>180</v>
      </c>
      <c r="B37" s="872" t="str">
        <f>VLOOKUP(A37,EQUIPOS!A7:D154,3,FALSE)</f>
        <v>Compresor 120 HP, con martillo.</v>
      </c>
      <c r="C37" s="873"/>
      <c r="D37" s="873"/>
      <c r="E37" s="873"/>
      <c r="F37" s="873"/>
      <c r="G37" s="873"/>
      <c r="H37" s="874"/>
      <c r="I37" s="267"/>
      <c r="J37" s="268"/>
      <c r="K37" s="269">
        <f>VLOOKUP(A37,EQUIPOS!A7:D162,4,FALSE)</f>
        <v>73585.417778535033</v>
      </c>
      <c r="L37" s="270"/>
      <c r="M37" s="271">
        <v>22</v>
      </c>
      <c r="N37" s="272">
        <f>K37/M37</f>
        <v>3344.7917172061379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26.34854927436454</v>
      </c>
    </row>
    <row r="43" spans="1:14" ht="15.75" thickBot="1">
      <c r="B43" s="823" t="s">
        <v>953</v>
      </c>
      <c r="C43" s="824"/>
      <c r="D43" s="824"/>
      <c r="E43" s="824"/>
      <c r="F43" s="824"/>
      <c r="G43" s="824"/>
      <c r="H43" s="824"/>
      <c r="I43" s="824"/>
      <c r="J43" s="824"/>
      <c r="K43" s="824"/>
      <c r="L43" s="824"/>
      <c r="M43" s="825"/>
      <c r="N43" s="99">
        <f>SUM(N36:N42)</f>
        <v>12712.231316714373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0">
        <f>'900.2'!N78</f>
        <v>985.28337914718782</v>
      </c>
      <c r="M59" s="911"/>
      <c r="N59" s="287">
        <f>K59*L59</f>
        <v>206.90950962090943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45"/>
    </row>
    <row r="65" spans="1:15" ht="15.75" thickBot="1">
      <c r="B65" s="912" t="s">
        <v>953</v>
      </c>
      <c r="C65" s="866"/>
      <c r="D65" s="866"/>
      <c r="E65" s="866"/>
      <c r="F65" s="866"/>
      <c r="G65" s="866"/>
      <c r="H65" s="866"/>
      <c r="I65" s="866"/>
      <c r="J65" s="866"/>
      <c r="K65" s="866"/>
      <c r="L65" s="866"/>
      <c r="M65" s="867"/>
      <c r="N65" s="104">
        <f>N59+N60+N61+N62+N63</f>
        <v>206.90950962090943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1317.427463718227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14236.56829005351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2847.3136580107021</v>
      </c>
      <c r="M83" s="859"/>
      <c r="N83" s="51"/>
    </row>
    <row r="84" spans="1:14">
      <c r="B84" s="89" t="s">
        <v>973</v>
      </c>
      <c r="C84" s="90"/>
      <c r="D84" s="90"/>
      <c r="E84" s="90"/>
      <c r="F84" s="90"/>
      <c r="G84" s="90"/>
      <c r="H84" s="90"/>
      <c r="I84" s="87"/>
      <c r="J84" s="88"/>
      <c r="K84" s="304">
        <v>0.05</v>
      </c>
      <c r="L84" s="858">
        <f>N78*K84</f>
        <v>711.82841450267551</v>
      </c>
      <c r="M84" s="859"/>
      <c r="N84" s="51"/>
    </row>
    <row r="85" spans="1:14" ht="15.75" thickBot="1">
      <c r="B85" s="91" t="s">
        <v>974</v>
      </c>
      <c r="C85" s="92"/>
      <c r="D85" s="92"/>
      <c r="E85" s="92"/>
      <c r="F85" s="92"/>
      <c r="G85" s="92"/>
      <c r="H85" s="92"/>
      <c r="I85" s="93"/>
      <c r="J85" s="94"/>
      <c r="K85" s="305">
        <v>0.05</v>
      </c>
      <c r="L85" s="860">
        <f>N78*K85</f>
        <v>711.82841450267551</v>
      </c>
      <c r="M85" s="861"/>
      <c r="N85" s="51"/>
    </row>
    <row r="86" spans="1:14" ht="15.75" thickBot="1">
      <c r="B86" s="823" t="s">
        <v>953</v>
      </c>
      <c r="C86" s="824"/>
      <c r="D86" s="824"/>
      <c r="E86" s="824"/>
      <c r="F86" s="824"/>
      <c r="G86" s="824"/>
      <c r="H86" s="824"/>
      <c r="I86" s="824"/>
      <c r="J86" s="824"/>
      <c r="K86" s="824"/>
      <c r="L86" s="824"/>
      <c r="M86" s="825"/>
      <c r="N86" s="52">
        <f>L83+L84+L85</f>
        <v>4270.9704870160531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18507.538777069563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180</v>
      </c>
      <c r="B36" s="872" t="str">
        <f>VLOOKUP(A36,EQUIPOS!A6:D154,3,FALSE)</f>
        <v>Compresor 120 HP, con martillo.</v>
      </c>
      <c r="C36" s="873"/>
      <c r="D36" s="873"/>
      <c r="E36" s="873"/>
      <c r="F36" s="873"/>
      <c r="G36" s="873"/>
      <c r="H36" s="874"/>
      <c r="I36" s="267"/>
      <c r="J36" s="268"/>
      <c r="K36" s="269">
        <f>VLOOKUP(A36,EQUIPOS!A6:D161,4,FALSE)</f>
        <v>73585.417778535033</v>
      </c>
      <c r="L36" s="270"/>
      <c r="M36" s="271">
        <v>20</v>
      </c>
      <c r="N36" s="272">
        <f>K36/M36</f>
        <v>3679.2708889267515</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78.238118749999998</v>
      </c>
    </row>
    <row r="43" spans="1:14" ht="15.75" thickBot="1">
      <c r="B43" s="823" t="s">
        <v>953</v>
      </c>
      <c r="C43" s="824"/>
      <c r="D43" s="824"/>
      <c r="E43" s="824"/>
      <c r="F43" s="824"/>
      <c r="G43" s="824"/>
      <c r="H43" s="824"/>
      <c r="I43" s="824"/>
      <c r="J43" s="824"/>
      <c r="K43" s="824"/>
      <c r="L43" s="824"/>
      <c r="M43" s="825"/>
      <c r="N43" s="99">
        <f>SUM(N36:N42)</f>
        <v>3757.5090076767515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0">
        <f>'900.2'!N78</f>
        <v>985.28337914718782</v>
      </c>
      <c r="M59" s="911"/>
      <c r="N59" s="287">
        <f>K59*L59</f>
        <v>78.822670331775029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78.822670331775029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782.3811874999999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4618.7128655085262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923.74257310170526</v>
      </c>
      <c r="M83" s="859"/>
      <c r="N83" s="51"/>
    </row>
    <row r="84" spans="1:14">
      <c r="B84" s="89" t="s">
        <v>973</v>
      </c>
      <c r="C84" s="90"/>
      <c r="D84" s="90"/>
      <c r="E84" s="90"/>
      <c r="F84" s="90"/>
      <c r="G84" s="90"/>
      <c r="H84" s="90"/>
      <c r="I84" s="87"/>
      <c r="J84" s="88"/>
      <c r="K84" s="304">
        <v>0.05</v>
      </c>
      <c r="L84" s="858">
        <f>N78*K84</f>
        <v>230.93564327542632</v>
      </c>
      <c r="M84" s="859"/>
      <c r="N84" s="51"/>
    </row>
    <row r="85" spans="1:14" ht="15.75" thickBot="1">
      <c r="B85" s="91" t="s">
        <v>974</v>
      </c>
      <c r="C85" s="92"/>
      <c r="D85" s="92"/>
      <c r="E85" s="92"/>
      <c r="F85" s="92"/>
      <c r="G85" s="92"/>
      <c r="H85" s="92"/>
      <c r="I85" s="93"/>
      <c r="J85" s="94"/>
      <c r="K85" s="305">
        <v>0.05</v>
      </c>
      <c r="L85" s="860">
        <f>N78*K85</f>
        <v>230.93564327542632</v>
      </c>
      <c r="M85" s="861"/>
      <c r="N85" s="51"/>
    </row>
    <row r="86" spans="1:14" ht="15.75" thickBot="1">
      <c r="B86" s="823" t="s">
        <v>953</v>
      </c>
      <c r="C86" s="824"/>
      <c r="D86" s="824"/>
      <c r="E86" s="824"/>
      <c r="F86" s="824"/>
      <c r="G86" s="824"/>
      <c r="H86" s="824"/>
      <c r="I86" s="824"/>
      <c r="J86" s="824"/>
      <c r="K86" s="824"/>
      <c r="L86" s="824"/>
      <c r="M86" s="825"/>
      <c r="N86" s="52">
        <f>L83+L84+L85</f>
        <v>1385.6138596525579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6004.3267251610841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195</v>
      </c>
      <c r="B36" s="872" t="str">
        <f>VLOOKUP(A36,EQUIPOS!A6:D154,3,FALSE)</f>
        <v xml:space="preserve">Equipo de oxicorte, Capacidad de corte: hasta 6´´ (152mm) </v>
      </c>
      <c r="C36" s="873"/>
      <c r="D36" s="873"/>
      <c r="E36" s="873"/>
      <c r="F36" s="873"/>
      <c r="G36" s="873"/>
      <c r="H36" s="874"/>
      <c r="I36" s="267"/>
      <c r="J36" s="268"/>
      <c r="K36" s="269">
        <f>VLOOKUP(A36,EQUIPOS!A6:D161,4,FALSE)</f>
        <v>3869.2078299110067</v>
      </c>
      <c r="L36" s="270"/>
      <c r="M36" s="271">
        <v>321</v>
      </c>
      <c r="N36" s="272">
        <f>K36/M36</f>
        <v>12.05360694676326</v>
      </c>
    </row>
    <row r="37" spans="1:14">
      <c r="A37" t="s">
        <v>248</v>
      </c>
      <c r="B37" s="872" t="str">
        <f>VLOOKUP(A37,EQUIPOS!A7:D154,3,FALSE)</f>
        <v>Grúa telescópica de 50 Ton.</v>
      </c>
      <c r="C37" s="873"/>
      <c r="D37" s="873"/>
      <c r="E37" s="873"/>
      <c r="F37" s="873"/>
      <c r="G37" s="873"/>
      <c r="H37" s="874"/>
      <c r="I37" s="267"/>
      <c r="J37" s="268"/>
      <c r="K37" s="269">
        <f>VLOOKUP(A37,EQUIPOS!A7:D162,4,FALSE)</f>
        <v>224114.92210092931</v>
      </c>
      <c r="L37" s="270"/>
      <c r="M37" s="271">
        <v>321</v>
      </c>
      <c r="N37" s="272">
        <f>K37/M37</f>
        <v>698.17732741722523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19.498596573208722</v>
      </c>
    </row>
    <row r="43" spans="1:14" ht="15.75" thickBot="1">
      <c r="B43" s="823" t="s">
        <v>953</v>
      </c>
      <c r="C43" s="824"/>
      <c r="D43" s="824"/>
      <c r="E43" s="824"/>
      <c r="F43" s="824"/>
      <c r="G43" s="824"/>
      <c r="H43" s="824"/>
      <c r="I43" s="824"/>
      <c r="J43" s="824"/>
      <c r="K43" s="824"/>
      <c r="L43" s="824"/>
      <c r="M43" s="825"/>
      <c r="N43" s="99">
        <f>SUM(N36:N42)</f>
        <v>729.72953093719718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0">
        <f>VLOOKUP(A59,TRANSPORTE!A5:D120,4,FALSE)</f>
        <v>6265.8509255310091</v>
      </c>
      <c r="M59" s="911"/>
      <c r="N59" s="287">
        <f>K59*L59</f>
        <v>6265.8509255310091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6265.8509255310091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194.98596573208721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7190.5664222002943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1438.113284440059</v>
      </c>
      <c r="M83" s="859"/>
      <c r="N83" s="51"/>
    </row>
    <row r="84" spans="1:14">
      <c r="B84" s="89" t="s">
        <v>973</v>
      </c>
      <c r="C84" s="90"/>
      <c r="D84" s="90"/>
      <c r="E84" s="90"/>
      <c r="F84" s="90"/>
      <c r="G84" s="90"/>
      <c r="H84" s="90"/>
      <c r="I84" s="87"/>
      <c r="J84" s="88"/>
      <c r="K84" s="304">
        <v>0.05</v>
      </c>
      <c r="L84" s="858">
        <f>N78*K84</f>
        <v>359.52832111001476</v>
      </c>
      <c r="M84" s="859"/>
      <c r="N84" s="51"/>
    </row>
    <row r="85" spans="1:14" ht="15.75" thickBot="1">
      <c r="B85" s="91" t="s">
        <v>974</v>
      </c>
      <c r="C85" s="92"/>
      <c r="D85" s="92"/>
      <c r="E85" s="92"/>
      <c r="F85" s="92"/>
      <c r="G85" s="92"/>
      <c r="H85" s="92"/>
      <c r="I85" s="93"/>
      <c r="J85" s="94"/>
      <c r="K85" s="305">
        <v>0.05</v>
      </c>
      <c r="L85" s="860">
        <f>N78*K85</f>
        <v>359.52832111001476</v>
      </c>
      <c r="M85" s="861"/>
      <c r="N85" s="51"/>
    </row>
    <row r="86" spans="1:14" ht="15.75" thickBot="1">
      <c r="B86" s="823" t="s">
        <v>953</v>
      </c>
      <c r="C86" s="824"/>
      <c r="D86" s="824"/>
      <c r="E86" s="824"/>
      <c r="F86" s="824"/>
      <c r="G86" s="824"/>
      <c r="H86" s="824"/>
      <c r="I86" s="824"/>
      <c r="J86" s="824"/>
      <c r="K86" s="824"/>
      <c r="L86" s="824"/>
      <c r="M86" s="825"/>
      <c r="N86" s="52">
        <f>L83+L84+L85</f>
        <v>2157.1699266600885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9347.7363488603823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273</v>
      </c>
      <c r="B36" s="872" t="str">
        <f>VLOOKUP(A36,EQUIPOS!A6:D154,3,FALSE)</f>
        <v>Motosierra, 93.6 cm3 - 7.1 HP, 45-90 cm - 7.9 kg</v>
      </c>
      <c r="C36" s="873"/>
      <c r="D36" s="873"/>
      <c r="E36" s="873"/>
      <c r="F36" s="873"/>
      <c r="G36" s="873"/>
      <c r="H36" s="874"/>
      <c r="I36" s="267"/>
      <c r="J36" s="268"/>
      <c r="K36" s="269">
        <f>VLOOKUP(A36,EQUIPOS!A6:D161,4,FALSE)</f>
        <v>4786.1125425453793</v>
      </c>
      <c r="L36" s="270"/>
      <c r="M36" s="271">
        <v>3</v>
      </c>
      <c r="N36" s="272">
        <f>K36/M36</f>
        <v>1595.3708475151263</v>
      </c>
    </row>
    <row r="37" spans="1:14">
      <c r="A37" s="205" t="s">
        <v>312</v>
      </c>
      <c r="B37" s="872" t="str">
        <f>VLOOKUP(A37,EQUIPOS!A7:D154,3,FALSE)</f>
        <v>Retroexcavadora sobre oruga, potencia 138 HP, balde de 1,5 m3.</v>
      </c>
      <c r="C37" s="873"/>
      <c r="D37" s="873"/>
      <c r="E37" s="873"/>
      <c r="F37" s="873"/>
      <c r="G37" s="873"/>
      <c r="H37" s="874"/>
      <c r="I37" s="267"/>
      <c r="J37" s="268"/>
      <c r="K37" s="269">
        <f>VLOOKUP(A37,EQUIPOS!A7:D162,4,FALSE)</f>
        <v>192862.14868984264</v>
      </c>
      <c r="L37" s="270"/>
      <c r="M37" s="271">
        <v>3</v>
      </c>
      <c r="N37" s="272">
        <f>K37/M37</f>
        <v>64287.38289661421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743.85046586335</v>
      </c>
    </row>
    <row r="43" spans="1:14" ht="15.75" thickBot="1">
      <c r="B43" s="823" t="s">
        <v>953</v>
      </c>
      <c r="C43" s="824"/>
      <c r="D43" s="824"/>
      <c r="E43" s="824"/>
      <c r="F43" s="824"/>
      <c r="G43" s="824"/>
      <c r="H43" s="824"/>
      <c r="I43" s="824"/>
      <c r="J43" s="824"/>
      <c r="K43" s="824"/>
      <c r="L43" s="824"/>
      <c r="M43" s="825"/>
      <c r="N43" s="99">
        <f>SUM(N36:N42)</f>
        <v>66626.604209992685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0">
        <f>VLOOKUP(A59,TRANSPORTE!A5:D94,4,FALSE)</f>
        <v>1232.6264115798706</v>
      </c>
      <c r="M59" s="911"/>
      <c r="N59" s="287">
        <f>K59*L59</f>
        <v>7395.758469479224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7395.758469479224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14877.009317266999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88899.371996738904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17779.87439934778</v>
      </c>
      <c r="M83" s="859"/>
      <c r="N83" s="51"/>
    </row>
    <row r="84" spans="1:14">
      <c r="B84" s="89" t="s">
        <v>973</v>
      </c>
      <c r="C84" s="90"/>
      <c r="D84" s="90"/>
      <c r="E84" s="90"/>
      <c r="F84" s="90"/>
      <c r="G84" s="90"/>
      <c r="H84" s="90"/>
      <c r="I84" s="87"/>
      <c r="J84" s="88"/>
      <c r="K84" s="304">
        <v>0.05</v>
      </c>
      <c r="L84" s="858">
        <f>N78*K84</f>
        <v>4444.968599836945</v>
      </c>
      <c r="M84" s="859"/>
      <c r="N84" s="51"/>
    </row>
    <row r="85" spans="1:14" ht="15.75" thickBot="1">
      <c r="B85" s="91" t="s">
        <v>974</v>
      </c>
      <c r="C85" s="92"/>
      <c r="D85" s="92"/>
      <c r="E85" s="92"/>
      <c r="F85" s="92"/>
      <c r="G85" s="92"/>
      <c r="H85" s="92"/>
      <c r="I85" s="93"/>
      <c r="J85" s="94"/>
      <c r="K85" s="305">
        <v>0.05</v>
      </c>
      <c r="L85" s="860">
        <f>N78*K85</f>
        <v>4444.968599836945</v>
      </c>
      <c r="M85" s="861"/>
      <c r="N85" s="51"/>
    </row>
    <row r="86" spans="1:14" ht="15.75" thickBot="1">
      <c r="B86" s="823" t="s">
        <v>953</v>
      </c>
      <c r="C86" s="824"/>
      <c r="D86" s="824"/>
      <c r="E86" s="824"/>
      <c r="F86" s="824"/>
      <c r="G86" s="824"/>
      <c r="H86" s="824"/>
      <c r="I86" s="824"/>
      <c r="J86" s="824"/>
      <c r="K86" s="824"/>
      <c r="L86" s="824"/>
      <c r="M86" s="825"/>
      <c r="N86" s="52">
        <f>L83+L84+L85</f>
        <v>26669.811599021672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115569.18359576058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195</v>
      </c>
      <c r="B36" s="872" t="str">
        <f>VLOOKUP(A36,EQUIPOS!A6:D154,3,FALSE)</f>
        <v xml:space="preserve">Equipo de oxicorte, Capacidad de corte: hasta 6´´ (152mm) </v>
      </c>
      <c r="C36" s="873"/>
      <c r="D36" s="873"/>
      <c r="E36" s="873"/>
      <c r="F36" s="873"/>
      <c r="G36" s="873"/>
      <c r="H36" s="874"/>
      <c r="I36" s="267"/>
      <c r="J36" s="268"/>
      <c r="K36" s="269">
        <f>VLOOKUP(A36,EQUIPOS!A6:D161,4,FALSE)</f>
        <v>3869.2078299110067</v>
      </c>
      <c r="L36" s="270"/>
      <c r="M36" s="271">
        <v>4</v>
      </c>
      <c r="N36" s="272">
        <f>K36/M36</f>
        <v>967.30195747775167</v>
      </c>
    </row>
    <row r="37" spans="1:14">
      <c r="A37" s="108" t="s">
        <v>248</v>
      </c>
      <c r="B37" s="872" t="str">
        <f>VLOOKUP(A37,EQUIPOS!A7:D154,3,FALSE)</f>
        <v>Grúa telescópica de 50 Ton.</v>
      </c>
      <c r="C37" s="873"/>
      <c r="D37" s="873"/>
      <c r="E37" s="873"/>
      <c r="F37" s="873"/>
      <c r="G37" s="873"/>
      <c r="H37" s="874"/>
      <c r="I37" s="267"/>
      <c r="J37" s="268"/>
      <c r="K37" s="269">
        <f>VLOOKUP(A37,EQUIPOS!A7:D162,4,FALSE)</f>
        <v>224114.92210092931</v>
      </c>
      <c r="L37" s="270"/>
      <c r="M37" s="271">
        <v>4</v>
      </c>
      <c r="N37" s="272">
        <f>K37/M37</f>
        <v>56028.730525232328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1115.7756987950249</v>
      </c>
    </row>
    <row r="43" spans="1:14" ht="15.75" thickBot="1">
      <c r="B43" s="823" t="s">
        <v>953</v>
      </c>
      <c r="C43" s="824"/>
      <c r="D43" s="824"/>
      <c r="E43" s="824"/>
      <c r="F43" s="824"/>
      <c r="G43" s="824"/>
      <c r="H43" s="824"/>
      <c r="I43" s="824"/>
      <c r="J43" s="824"/>
      <c r="K43" s="824"/>
      <c r="L43" s="824"/>
      <c r="M43" s="825"/>
      <c r="N43" s="99">
        <f>SUM(N36:N42)</f>
        <v>58111.808181505105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0">
        <f>VLOOKUP(A59,TRANSPORTE!A5:D117,4,FALSE)</f>
        <v>366.70635744501146</v>
      </c>
      <c r="M59" s="911"/>
      <c r="N59" s="287">
        <f>K59*L59</f>
        <v>366.70635744501146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366.70635744501146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11157.756987950248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69636.271526900367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13927.254305380075</v>
      </c>
      <c r="M83" s="859"/>
      <c r="N83" s="51"/>
    </row>
    <row r="84" spans="1:14">
      <c r="B84" s="89" t="s">
        <v>973</v>
      </c>
      <c r="C84" s="90"/>
      <c r="D84" s="90"/>
      <c r="E84" s="90"/>
      <c r="F84" s="90"/>
      <c r="G84" s="90"/>
      <c r="H84" s="90"/>
      <c r="I84" s="87"/>
      <c r="J84" s="88"/>
      <c r="K84" s="304">
        <v>0.05</v>
      </c>
      <c r="L84" s="858">
        <f>N78*K84</f>
        <v>3481.8135763450186</v>
      </c>
      <c r="M84" s="859"/>
      <c r="N84" s="51"/>
    </row>
    <row r="85" spans="1:14" ht="15.75" thickBot="1">
      <c r="B85" s="91" t="s">
        <v>974</v>
      </c>
      <c r="C85" s="92"/>
      <c r="D85" s="92"/>
      <c r="E85" s="92"/>
      <c r="F85" s="92"/>
      <c r="G85" s="92"/>
      <c r="H85" s="92"/>
      <c r="I85" s="93"/>
      <c r="J85" s="94"/>
      <c r="K85" s="305">
        <v>0.05</v>
      </c>
      <c r="L85" s="860">
        <f>N78*K85</f>
        <v>3481.8135763450186</v>
      </c>
      <c r="M85" s="861"/>
      <c r="N85" s="51"/>
    </row>
    <row r="86" spans="1:14" ht="15.75" thickBot="1">
      <c r="B86" s="823" t="s">
        <v>953</v>
      </c>
      <c r="C86" s="824"/>
      <c r="D86" s="824"/>
      <c r="E86" s="824"/>
      <c r="F86" s="824"/>
      <c r="G86" s="824"/>
      <c r="H86" s="824"/>
      <c r="I86" s="824"/>
      <c r="J86" s="824"/>
      <c r="K86" s="824"/>
      <c r="L86" s="824"/>
      <c r="M86" s="825"/>
      <c r="N86" s="52">
        <f>L83+L84+L85</f>
        <v>20890.881458070111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90527.152984970482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VLOOKUP(A36,EQUIPOS!A6:D161,4,FALSE)</f>
        <v>85795.176636775417</v>
      </c>
      <c r="L36" s="270"/>
      <c r="M36" s="271">
        <v>5</v>
      </c>
      <c r="N36" s="272">
        <f>K36/M36</f>
        <v>17159.035327355083</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115.93361680720398</v>
      </c>
    </row>
    <row r="43" spans="1:14" ht="15.75" thickBot="1">
      <c r="B43" s="823" t="s">
        <v>953</v>
      </c>
      <c r="C43" s="824"/>
      <c r="D43" s="824"/>
      <c r="E43" s="824"/>
      <c r="F43" s="824"/>
      <c r="G43" s="824"/>
      <c r="H43" s="824"/>
      <c r="I43" s="824"/>
      <c r="J43" s="824"/>
      <c r="K43" s="824"/>
      <c r="L43" s="824"/>
      <c r="M43" s="825"/>
      <c r="N43" s="99">
        <f>SUM(N36:N42)</f>
        <v>17274.968944162287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0">
        <f>VLOOKUP(A59,TRANSPORTE!A5:D94,4,FALSE)</f>
        <v>1232.6264115798706</v>
      </c>
      <c r="M59" s="911"/>
      <c r="N59" s="287">
        <f>K59*L59</f>
        <v>865.30374092906914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865.30374092906914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5796.680840360199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23936.953525451558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4787.3907050903117</v>
      </c>
      <c r="M83" s="859"/>
      <c r="N83" s="51"/>
    </row>
    <row r="84" spans="1:14">
      <c r="B84" s="89" t="s">
        <v>973</v>
      </c>
      <c r="C84" s="90"/>
      <c r="D84" s="90"/>
      <c r="E84" s="90"/>
      <c r="F84" s="90"/>
      <c r="G84" s="90"/>
      <c r="H84" s="90"/>
      <c r="I84" s="87"/>
      <c r="J84" s="88"/>
      <c r="K84" s="304">
        <v>0.05</v>
      </c>
      <c r="L84" s="858">
        <f>N78*K84</f>
        <v>1196.8476762725779</v>
      </c>
      <c r="M84" s="859"/>
      <c r="N84" s="51"/>
    </row>
    <row r="85" spans="1:14" ht="15.75" thickBot="1">
      <c r="B85" s="91" t="s">
        <v>974</v>
      </c>
      <c r="C85" s="92"/>
      <c r="D85" s="92"/>
      <c r="E85" s="92"/>
      <c r="F85" s="92"/>
      <c r="G85" s="92"/>
      <c r="H85" s="92"/>
      <c r="I85" s="93"/>
      <c r="J85" s="94"/>
      <c r="K85" s="305">
        <v>0.05</v>
      </c>
      <c r="L85" s="860">
        <f>N78*K85</f>
        <v>1196.8476762725779</v>
      </c>
      <c r="M85" s="861"/>
      <c r="N85" s="51"/>
    </row>
    <row r="86" spans="1:14" ht="15.75" thickBot="1">
      <c r="B86" s="823" t="s">
        <v>953</v>
      </c>
      <c r="C86" s="824"/>
      <c r="D86" s="824"/>
      <c r="E86" s="824"/>
      <c r="F86" s="824"/>
      <c r="G86" s="824"/>
      <c r="H86" s="824"/>
      <c r="I86" s="824"/>
      <c r="J86" s="824"/>
      <c r="K86" s="824"/>
      <c r="L86" s="824"/>
      <c r="M86" s="825"/>
      <c r="N86" s="52">
        <f>L83+L84+L85</f>
        <v>7181.0860576354671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31118.039583087026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307</v>
      </c>
      <c r="B36" s="872" t="str">
        <f>VLOOKUP(A36,EQUIPOS!A6:D154,3,FALSE)</f>
        <v>Retroexcavadora, Potencia en el Volante 78 HP 2200 RPM</v>
      </c>
      <c r="C36" s="873"/>
      <c r="D36" s="873"/>
      <c r="E36" s="873"/>
      <c r="F36" s="873"/>
      <c r="G36" s="873"/>
      <c r="H36" s="874"/>
      <c r="I36" s="267"/>
      <c r="J36" s="268"/>
      <c r="K36" s="269">
        <f>VLOOKUP(A36,EQUIPOS!A6:D161,4,FALSE)</f>
        <v>85795.176636775417</v>
      </c>
      <c r="L36" s="270"/>
      <c r="M36" s="271">
        <v>4</v>
      </c>
      <c r="N36" s="272">
        <f>K36/M36</f>
        <v>21448.794159193854</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78.238118749999998</v>
      </c>
    </row>
    <row r="43" spans="1:14" ht="15.75" thickBot="1">
      <c r="B43" s="823" t="s">
        <v>953</v>
      </c>
      <c r="C43" s="824"/>
      <c r="D43" s="824"/>
      <c r="E43" s="824"/>
      <c r="F43" s="824"/>
      <c r="G43" s="824"/>
      <c r="H43" s="824"/>
      <c r="I43" s="824"/>
      <c r="J43" s="824"/>
      <c r="K43" s="824"/>
      <c r="L43" s="824"/>
      <c r="M43" s="825"/>
      <c r="N43" s="99">
        <f>SUM(N36:N42)</f>
        <v>21527.032277943854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0">
        <f>VLOOKUP(A59,TRANSPORTE!A5:D94,4,FALSE)</f>
        <v>1232.6264115798706</v>
      </c>
      <c r="M59" s="911"/>
      <c r="N59" s="287">
        <f>K59*L59</f>
        <v>3734.8580270870075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3734.8580270870075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3911.9059374999997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29173.796242530861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5834.7592485061723</v>
      </c>
      <c r="M83" s="859"/>
      <c r="N83" s="51"/>
    </row>
    <row r="84" spans="1:14">
      <c r="B84" s="89" t="s">
        <v>973</v>
      </c>
      <c r="C84" s="90"/>
      <c r="D84" s="90"/>
      <c r="E84" s="90"/>
      <c r="F84" s="90"/>
      <c r="G84" s="90"/>
      <c r="H84" s="90"/>
      <c r="I84" s="87"/>
      <c r="J84" s="88"/>
      <c r="K84" s="304">
        <v>0.05</v>
      </c>
      <c r="L84" s="858">
        <f>N78*K84</f>
        <v>1458.6898121265431</v>
      </c>
      <c r="M84" s="859"/>
      <c r="N84" s="51"/>
    </row>
    <row r="85" spans="1:14" ht="15.75" thickBot="1">
      <c r="B85" s="91" t="s">
        <v>974</v>
      </c>
      <c r="C85" s="92"/>
      <c r="D85" s="92"/>
      <c r="E85" s="92"/>
      <c r="F85" s="92"/>
      <c r="G85" s="92"/>
      <c r="H85" s="92"/>
      <c r="I85" s="93"/>
      <c r="J85" s="94"/>
      <c r="K85" s="305">
        <v>0.05</v>
      </c>
      <c r="L85" s="860">
        <f>N78*K85</f>
        <v>1458.6898121265431</v>
      </c>
      <c r="M85" s="861"/>
      <c r="N85" s="51"/>
    </row>
    <row r="86" spans="1:14" ht="15.75" thickBot="1">
      <c r="B86" s="823" t="s">
        <v>953</v>
      </c>
      <c r="C86" s="824"/>
      <c r="D86" s="824"/>
      <c r="E86" s="824"/>
      <c r="F86" s="824"/>
      <c r="G86" s="824"/>
      <c r="H86" s="824"/>
      <c r="I86" s="824"/>
      <c r="J86" s="824"/>
      <c r="K86" s="824"/>
      <c r="L86" s="824"/>
      <c r="M86" s="825"/>
      <c r="N86" s="52">
        <f>L83+L84+L85</f>
        <v>8752.1388727592584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37925.935115290122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166.90798666666666</v>
      </c>
    </row>
    <row r="43" spans="1:14" ht="15.75" thickBot="1">
      <c r="B43" s="823" t="s">
        <v>953</v>
      </c>
      <c r="C43" s="824"/>
      <c r="D43" s="824"/>
      <c r="E43" s="824"/>
      <c r="F43" s="824"/>
      <c r="G43" s="824"/>
      <c r="H43" s="824"/>
      <c r="I43" s="824"/>
      <c r="J43" s="824"/>
      <c r="K43" s="824"/>
      <c r="L43" s="824"/>
      <c r="M43" s="825"/>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1669.0798666666665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367.19757066666665</v>
      </c>
      <c r="M83" s="859"/>
      <c r="N83" s="51"/>
    </row>
    <row r="84" spans="1:14">
      <c r="B84" s="89" t="s">
        <v>973</v>
      </c>
      <c r="C84" s="90"/>
      <c r="D84" s="90"/>
      <c r="E84" s="90"/>
      <c r="F84" s="90"/>
      <c r="G84" s="90"/>
      <c r="H84" s="90"/>
      <c r="I84" s="87"/>
      <c r="J84" s="88"/>
      <c r="K84" s="304">
        <v>0.05</v>
      </c>
      <c r="L84" s="858">
        <f>N78*K84</f>
        <v>91.799392666666662</v>
      </c>
      <c r="M84" s="859"/>
      <c r="N84" s="51"/>
    </row>
    <row r="85" spans="1:14" ht="15.75" thickBot="1">
      <c r="B85" s="91" t="s">
        <v>974</v>
      </c>
      <c r="C85" s="92"/>
      <c r="D85" s="92"/>
      <c r="E85" s="92"/>
      <c r="F85" s="92"/>
      <c r="G85" s="92"/>
      <c r="H85" s="92"/>
      <c r="I85" s="93"/>
      <c r="J85" s="94"/>
      <c r="K85" s="305">
        <v>0.05</v>
      </c>
      <c r="L85" s="860">
        <f>N78*K85</f>
        <v>91.799392666666662</v>
      </c>
      <c r="M85" s="861"/>
      <c r="N85" s="51"/>
    </row>
    <row r="86" spans="1:14" ht="15.75" thickBot="1">
      <c r="B86" s="823" t="s">
        <v>953</v>
      </c>
      <c r="C86" s="824"/>
      <c r="D86" s="824"/>
      <c r="E86" s="824"/>
      <c r="F86" s="824"/>
      <c r="G86" s="824"/>
      <c r="H86" s="824"/>
      <c r="I86" s="824"/>
      <c r="J86" s="824"/>
      <c r="K86" s="824"/>
      <c r="L86" s="824"/>
      <c r="M86" s="825"/>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VLOOKUP(A36,EQUIPOS!A6:D163,4,FALSE)</f>
        <v>117760.8599407462</v>
      </c>
      <c r="L36" s="270"/>
      <c r="M36" s="271">
        <v>3</v>
      </c>
      <c r="N36" s="272">
        <f>K36/M36</f>
        <v>39253.619980248732</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104.31749166666667</v>
      </c>
    </row>
    <row r="43" spans="1:14" ht="15.75" thickBot="1">
      <c r="B43" s="823" t="s">
        <v>953</v>
      </c>
      <c r="C43" s="824"/>
      <c r="D43" s="824"/>
      <c r="E43" s="824"/>
      <c r="F43" s="824"/>
      <c r="G43" s="824"/>
      <c r="H43" s="824"/>
      <c r="I43" s="824"/>
      <c r="J43" s="824"/>
      <c r="K43" s="824"/>
      <c r="L43" s="824"/>
      <c r="M43" s="825"/>
      <c r="N43" s="99">
        <f>SUM(N36:N42)</f>
        <v>39357.9374719154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1232.6264115798706</v>
      </c>
      <c r="M59" s="911"/>
      <c r="N59" s="287">
        <f>K59*L59</f>
        <v>2095.46489968578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2095.46489968578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10431.749166666666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51885.151538267848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10377.030307653571</v>
      </c>
      <c r="M83" s="859"/>
      <c r="N83" s="51"/>
    </row>
    <row r="84" spans="1:14">
      <c r="B84" s="89" t="s">
        <v>973</v>
      </c>
      <c r="C84" s="90"/>
      <c r="D84" s="90"/>
      <c r="E84" s="90"/>
      <c r="F84" s="90"/>
      <c r="G84" s="90"/>
      <c r="H84" s="90"/>
      <c r="I84" s="87"/>
      <c r="J84" s="88"/>
      <c r="K84" s="304">
        <v>0.05</v>
      </c>
      <c r="L84" s="858">
        <f>N78*K84</f>
        <v>2594.2575769133928</v>
      </c>
      <c r="M84" s="859"/>
      <c r="N84" s="51"/>
    </row>
    <row r="85" spans="1:14" ht="15.75" thickBot="1">
      <c r="B85" s="91" t="s">
        <v>974</v>
      </c>
      <c r="C85" s="92"/>
      <c r="D85" s="92"/>
      <c r="E85" s="92"/>
      <c r="F85" s="92"/>
      <c r="G85" s="92"/>
      <c r="H85" s="92"/>
      <c r="I85" s="93"/>
      <c r="J85" s="94"/>
      <c r="K85" s="305">
        <v>0.05</v>
      </c>
      <c r="L85" s="860">
        <f>N78*K85</f>
        <v>2594.2575769133928</v>
      </c>
      <c r="M85" s="861"/>
      <c r="N85" s="51"/>
    </row>
    <row r="86" spans="1:14" ht="15.75" thickBot="1">
      <c r="B86" s="823" t="s">
        <v>953</v>
      </c>
      <c r="C86" s="824"/>
      <c r="D86" s="824"/>
      <c r="E86" s="824"/>
      <c r="F86" s="824"/>
      <c r="G86" s="824"/>
      <c r="H86" s="824"/>
      <c r="I86" s="824"/>
      <c r="J86" s="824"/>
      <c r="K86" s="824"/>
      <c r="L86" s="824"/>
      <c r="M86" s="825"/>
      <c r="N86" s="52">
        <f>L83+L84+L85</f>
        <v>15565.545461480357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67450.696999748208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5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310</v>
      </c>
      <c r="B36" s="872" t="str">
        <f>VLOOKUP(A36,EQUIPOS!A6:D154,3,FALSE)</f>
        <v>Retroexcavadora A25C</v>
      </c>
      <c r="C36" s="873"/>
      <c r="D36" s="873"/>
      <c r="E36" s="873"/>
      <c r="F36" s="873"/>
      <c r="G36" s="873"/>
      <c r="H36" s="874"/>
      <c r="I36" s="267"/>
      <c r="J36" s="268"/>
      <c r="K36" s="269">
        <f>VLOOKUP(A36,EQUIPOS!A6:D163,4,FALSE)</f>
        <v>117760.8599407462</v>
      </c>
      <c r="L36" s="270"/>
      <c r="M36" s="271">
        <v>3</v>
      </c>
      <c r="N36" s="272">
        <f>K36/M36</f>
        <v>39253.619980248732</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104.31749166666667</v>
      </c>
    </row>
    <row r="43" spans="1:14" ht="15.75" thickBot="1">
      <c r="B43" s="823" t="s">
        <v>953</v>
      </c>
      <c r="C43" s="824"/>
      <c r="D43" s="824"/>
      <c r="E43" s="824"/>
      <c r="F43" s="824"/>
      <c r="G43" s="824"/>
      <c r="H43" s="824"/>
      <c r="I43" s="824"/>
      <c r="J43" s="824"/>
      <c r="K43" s="824"/>
      <c r="L43" s="824"/>
      <c r="M43" s="825"/>
      <c r="N43" s="99">
        <f>SUM(N36:N42)</f>
        <v>39357.9374719154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0">
        <f>VLOOKUP(A59,TRANSPORTE!A6:D117,4,FALSE)</f>
        <v>1232.6264115798706</v>
      </c>
      <c r="M59" s="911"/>
      <c r="N59" s="287">
        <f>K59*L59</f>
        <v>2095.46489968578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2095.46489968578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10431.749166666666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51885.151538267848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10377.030307653571</v>
      </c>
      <c r="M83" s="859"/>
      <c r="N83" s="51"/>
    </row>
    <row r="84" spans="1:14">
      <c r="B84" s="89" t="s">
        <v>973</v>
      </c>
      <c r="C84" s="90"/>
      <c r="D84" s="90"/>
      <c r="E84" s="90"/>
      <c r="F84" s="90"/>
      <c r="G84" s="90"/>
      <c r="H84" s="90"/>
      <c r="I84" s="87"/>
      <c r="J84" s="88"/>
      <c r="K84" s="304">
        <v>0.05</v>
      </c>
      <c r="L84" s="858">
        <f>N78*K84</f>
        <v>2594.2575769133928</v>
      </c>
      <c r="M84" s="859"/>
      <c r="N84" s="51"/>
    </row>
    <row r="85" spans="1:14" ht="15.75" thickBot="1">
      <c r="B85" s="91" t="s">
        <v>974</v>
      </c>
      <c r="C85" s="92"/>
      <c r="D85" s="92"/>
      <c r="E85" s="92"/>
      <c r="F85" s="92"/>
      <c r="G85" s="92"/>
      <c r="H85" s="92"/>
      <c r="I85" s="93"/>
      <c r="J85" s="94"/>
      <c r="K85" s="305">
        <v>0.05</v>
      </c>
      <c r="L85" s="860">
        <f>N78*K85</f>
        <v>2594.2575769133928</v>
      </c>
      <c r="M85" s="861"/>
      <c r="N85" s="51"/>
    </row>
    <row r="86" spans="1:14" ht="15.75" thickBot="1">
      <c r="B86" s="823" t="s">
        <v>953</v>
      </c>
      <c r="C86" s="824"/>
      <c r="D86" s="824"/>
      <c r="E86" s="824"/>
      <c r="F86" s="824"/>
      <c r="G86" s="824"/>
      <c r="H86" s="824"/>
      <c r="I86" s="824"/>
      <c r="J86" s="824"/>
      <c r="K86" s="824"/>
      <c r="L86" s="824"/>
      <c r="M86" s="825"/>
      <c r="N86" s="52">
        <f>L83+L84+L85</f>
        <v>15565.545461480357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67450.696999748208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3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192862.14868984264</v>
      </c>
      <c r="L36" s="270"/>
      <c r="M36" s="271">
        <v>45</v>
      </c>
      <c r="N36" s="272">
        <f>K36/M36</f>
        <v>4285.8255264409472</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1.738624861111111</v>
      </c>
    </row>
    <row r="43" spans="1:14" ht="15.75" thickBot="1">
      <c r="B43" s="823" t="s">
        <v>953</v>
      </c>
      <c r="C43" s="824"/>
      <c r="D43" s="824"/>
      <c r="E43" s="824"/>
      <c r="F43" s="824"/>
      <c r="G43" s="824"/>
      <c r="H43" s="824"/>
      <c r="I43" s="824"/>
      <c r="J43" s="824"/>
      <c r="K43" s="824"/>
      <c r="L43" s="824"/>
      <c r="M43" s="825"/>
      <c r="N43" s="99">
        <f>SUM(N36:N42)</f>
        <v>4287.5641513020582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0">
        <f>VLOOKUP(A59,TRANSPORTE!A6:D117,4,FALSE)</f>
        <v>366.70635744501146</v>
      </c>
      <c r="M59" s="911"/>
      <c r="N59" s="287">
        <f>K59*L59</f>
        <v>13091.41696078691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13091.41696078691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173.86248611111111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17552.843598200077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3510.5687196400158</v>
      </c>
      <c r="M83" s="859"/>
      <c r="N83" s="51"/>
    </row>
    <row r="84" spans="1:14">
      <c r="B84" s="89" t="s">
        <v>973</v>
      </c>
      <c r="C84" s="90"/>
      <c r="D84" s="90"/>
      <c r="E84" s="90"/>
      <c r="F84" s="90"/>
      <c r="G84" s="90"/>
      <c r="H84" s="90"/>
      <c r="I84" s="87"/>
      <c r="J84" s="88"/>
      <c r="K84" s="304">
        <v>0.05</v>
      </c>
      <c r="L84" s="858">
        <f>N78*K84</f>
        <v>877.64217991000396</v>
      </c>
      <c r="M84" s="859"/>
      <c r="N84" s="51"/>
    </row>
    <row r="85" spans="1:14" ht="15.75" thickBot="1">
      <c r="B85" s="91" t="s">
        <v>974</v>
      </c>
      <c r="C85" s="92"/>
      <c r="D85" s="92"/>
      <c r="E85" s="92"/>
      <c r="F85" s="92"/>
      <c r="G85" s="92"/>
      <c r="H85" s="92"/>
      <c r="I85" s="93"/>
      <c r="J85" s="94"/>
      <c r="K85" s="305">
        <v>0.05</v>
      </c>
      <c r="L85" s="860">
        <f>N78*K85</f>
        <v>877.64217991000396</v>
      </c>
      <c r="M85" s="861"/>
      <c r="N85" s="51"/>
    </row>
    <row r="86" spans="1:14" ht="15.75" thickBot="1">
      <c r="B86" s="823" t="s">
        <v>953</v>
      </c>
      <c r="C86" s="824"/>
      <c r="D86" s="824"/>
      <c r="E86" s="824"/>
      <c r="F86" s="824"/>
      <c r="G86" s="824"/>
      <c r="H86" s="824"/>
      <c r="I86" s="824"/>
      <c r="J86" s="824"/>
      <c r="K86" s="824"/>
      <c r="L86" s="824"/>
      <c r="M86" s="825"/>
      <c r="N86" s="52">
        <f>L83+L84+L85</f>
        <v>5265.8530794600247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22818.696677660104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c r="B36" s="872"/>
      <c r="C36" s="873"/>
      <c r="D36" s="873"/>
      <c r="E36" s="873"/>
      <c r="F36" s="873"/>
      <c r="G36" s="873"/>
      <c r="H36" s="874"/>
      <c r="I36" s="267"/>
      <c r="J36" s="268"/>
      <c r="K36" s="269"/>
      <c r="L36" s="270"/>
      <c r="M36" s="271"/>
      <c r="N36" s="272"/>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0.1</v>
      </c>
      <c r="M42" s="885"/>
      <c r="N42" s="105">
        <f>N76*L42</f>
        <v>69.544994444444441</v>
      </c>
    </row>
    <row r="43" spans="1:14" ht="15.75" thickBot="1">
      <c r="B43" s="823" t="s">
        <v>953</v>
      </c>
      <c r="C43" s="824"/>
      <c r="D43" s="824"/>
      <c r="E43" s="824"/>
      <c r="F43" s="824"/>
      <c r="G43" s="824"/>
      <c r="H43" s="824"/>
      <c r="I43" s="824"/>
      <c r="J43" s="824"/>
      <c r="K43" s="824"/>
      <c r="L43" s="824"/>
      <c r="M43" s="825"/>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0">
        <f>VLOOKUP(A59,TRANSPORTE!A6:D117,4,FALSE)</f>
        <v>366.70635744501146</v>
      </c>
      <c r="M59" s="911"/>
      <c r="N59" s="287">
        <f>K59*L59</f>
        <v>3758.7401638113674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3758.7401638113674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695.44994444444444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4523.735102700256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904.74702054005127</v>
      </c>
      <c r="M83" s="859"/>
      <c r="N83" s="51"/>
    </row>
    <row r="84" spans="1:14">
      <c r="B84" s="89" t="s">
        <v>973</v>
      </c>
      <c r="C84" s="90"/>
      <c r="D84" s="90"/>
      <c r="E84" s="90"/>
      <c r="F84" s="90"/>
      <c r="G84" s="90"/>
      <c r="H84" s="90"/>
      <c r="I84" s="87"/>
      <c r="J84" s="88"/>
      <c r="K84" s="304">
        <v>0.05</v>
      </c>
      <c r="L84" s="858">
        <f>N78*K84</f>
        <v>226.18675513501282</v>
      </c>
      <c r="M84" s="859"/>
      <c r="N84" s="51"/>
    </row>
    <row r="85" spans="1:14" ht="15.75" thickBot="1">
      <c r="B85" s="91" t="s">
        <v>974</v>
      </c>
      <c r="C85" s="92"/>
      <c r="D85" s="92"/>
      <c r="E85" s="92"/>
      <c r="F85" s="92"/>
      <c r="G85" s="92"/>
      <c r="H85" s="92"/>
      <c r="I85" s="93"/>
      <c r="J85" s="94"/>
      <c r="K85" s="305">
        <v>0.05</v>
      </c>
      <c r="L85" s="860">
        <f>N78*K85</f>
        <v>226.18675513501282</v>
      </c>
      <c r="M85" s="861"/>
      <c r="N85" s="51"/>
    </row>
    <row r="86" spans="1:14" ht="15.75" thickBot="1">
      <c r="B86" s="823" t="s">
        <v>953</v>
      </c>
      <c r="C86" s="824"/>
      <c r="D86" s="824"/>
      <c r="E86" s="824"/>
      <c r="F86" s="824"/>
      <c r="G86" s="824"/>
      <c r="H86" s="824"/>
      <c r="I86" s="824"/>
      <c r="J86" s="824"/>
      <c r="K86" s="824"/>
      <c r="L86" s="824"/>
      <c r="M86" s="825"/>
      <c r="N86" s="52">
        <f>L83+L84+L85</f>
        <v>1357.1205308100768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5880.8556335103331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192862.14868984264</v>
      </c>
      <c r="L36" s="270"/>
      <c r="M36" s="271">
        <v>45</v>
      </c>
      <c r="N36" s="272">
        <f>K36/M36</f>
        <v>4285.8255264409472</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1.738624861111111</v>
      </c>
    </row>
    <row r="43" spans="1:14" ht="15.75" thickBot="1">
      <c r="B43" s="823" t="s">
        <v>953</v>
      </c>
      <c r="C43" s="824"/>
      <c r="D43" s="824"/>
      <c r="E43" s="824"/>
      <c r="F43" s="824"/>
      <c r="G43" s="824"/>
      <c r="H43" s="824"/>
      <c r="I43" s="824"/>
      <c r="J43" s="824"/>
      <c r="K43" s="824"/>
      <c r="L43" s="824"/>
      <c r="M43" s="825"/>
      <c r="N43" s="99">
        <f>SUM(N36:N42)</f>
        <v>4287.5641513020582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0">
        <f>VLOOKUP(A59,TRANSPORTE!A6:D117,4,FALSE)</f>
        <v>746.58734167604314</v>
      </c>
      <c r="M59" s="911"/>
      <c r="N59" s="287">
        <f>K59*L59</f>
        <v>605.1053074917246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605.1053074917246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173.86248611111111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5066.5319449048939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1013.3063889809788</v>
      </c>
      <c r="M83" s="859"/>
      <c r="N83" s="51"/>
    </row>
    <row r="84" spans="1:14">
      <c r="B84" s="89" t="s">
        <v>973</v>
      </c>
      <c r="C84" s="90"/>
      <c r="D84" s="90"/>
      <c r="E84" s="90"/>
      <c r="F84" s="90"/>
      <c r="G84" s="90"/>
      <c r="H84" s="90"/>
      <c r="I84" s="87"/>
      <c r="J84" s="88"/>
      <c r="K84" s="304">
        <v>0.05</v>
      </c>
      <c r="L84" s="858">
        <f>N78*K84</f>
        <v>253.3265972452447</v>
      </c>
      <c r="M84" s="859"/>
      <c r="N84" s="51"/>
    </row>
    <row r="85" spans="1:14" ht="15.75" thickBot="1">
      <c r="B85" s="91" t="s">
        <v>974</v>
      </c>
      <c r="C85" s="92"/>
      <c r="D85" s="92"/>
      <c r="E85" s="92"/>
      <c r="F85" s="92"/>
      <c r="G85" s="92"/>
      <c r="H85" s="92"/>
      <c r="I85" s="93"/>
      <c r="J85" s="94"/>
      <c r="K85" s="305">
        <v>0.05</v>
      </c>
      <c r="L85" s="860">
        <f>N78*K85</f>
        <v>253.3265972452447</v>
      </c>
      <c r="M85" s="861"/>
      <c r="N85" s="51"/>
    </row>
    <row r="86" spans="1:14" ht="15.75" thickBot="1">
      <c r="B86" s="823" t="s">
        <v>953</v>
      </c>
      <c r="C86" s="824"/>
      <c r="D86" s="824"/>
      <c r="E86" s="824"/>
      <c r="F86" s="824"/>
      <c r="G86" s="824"/>
      <c r="H86" s="824"/>
      <c r="I86" s="824"/>
      <c r="J86" s="824"/>
      <c r="K86" s="824"/>
      <c r="L86" s="824"/>
      <c r="M86" s="825"/>
      <c r="N86" s="52">
        <f>L83+L84+L85</f>
        <v>1519.9595834714682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6586.4915283763621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topLeftCell="A40"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VLOOKUP(A36,EQUIPOS!A5:D154,4,FALSE)</f>
        <v>260114.8120948576</v>
      </c>
      <c r="L36" s="270"/>
      <c r="M36" s="271">
        <v>0.625</v>
      </c>
      <c r="N36" s="272">
        <f>K36/M36</f>
        <v>416183.69935177214</v>
      </c>
    </row>
    <row r="37" spans="1:14">
      <c r="A37" s="108" t="s">
        <v>241</v>
      </c>
      <c r="B37" s="872" t="str">
        <f>VLOOKUP(A37,EQUIPOS!A7:D154,3,FALSE)</f>
        <v>Grúa (capacidad 15 ton)</v>
      </c>
      <c r="C37" s="873"/>
      <c r="D37" s="873"/>
      <c r="E37" s="873"/>
      <c r="F37" s="873"/>
      <c r="G37" s="873"/>
      <c r="H37" s="874"/>
      <c r="I37" s="267"/>
      <c r="J37" s="268"/>
      <c r="K37" s="269">
        <f>VLOOKUP(A37,EQUIPOS!A6:D154,4,FALSE)</f>
        <v>180415.63366899325</v>
      </c>
      <c r="L37" s="270"/>
      <c r="M37" s="271">
        <v>0.625</v>
      </c>
      <c r="N37" s="272">
        <f>K37/M37</f>
        <v>288665.0138703892</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3129.52475</v>
      </c>
    </row>
    <row r="43" spans="1:14" ht="15.75" thickBot="1">
      <c r="B43" s="823" t="s">
        <v>953</v>
      </c>
      <c r="C43" s="824"/>
      <c r="D43" s="824"/>
      <c r="E43" s="824"/>
      <c r="F43" s="824"/>
      <c r="G43" s="824"/>
      <c r="H43" s="824"/>
      <c r="I43" s="824"/>
      <c r="J43" s="824"/>
      <c r="K43" s="824"/>
      <c r="L43" s="824"/>
      <c r="M43" s="825"/>
      <c r="N43" s="394">
        <f>SUM(N36:N42)</f>
        <v>707978.23797216138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989.40892196530024</v>
      </c>
      <c r="N48" s="272">
        <f>K48*M48</f>
        <v>9894.0892196530021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33368.691703399563</v>
      </c>
      <c r="N49" s="272">
        <f>K49*M49</f>
        <v>33368.691703399563</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1649.0148699421673</v>
      </c>
      <c r="N50" s="272">
        <f>K50*M50</f>
        <v>1649.0148699421673</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32980.297398843344</v>
      </c>
      <c r="N51" s="272">
        <f>K51*M51</f>
        <v>65960.594797686688</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110872.39059068143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62590.494999999995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881441.12356284284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176288.22471256857</v>
      </c>
      <c r="M83" s="859"/>
      <c r="N83" s="51"/>
    </row>
    <row r="84" spans="1:14">
      <c r="B84" s="89" t="s">
        <v>973</v>
      </c>
      <c r="C84" s="90"/>
      <c r="D84" s="90"/>
      <c r="E84" s="90"/>
      <c r="F84" s="90"/>
      <c r="G84" s="90"/>
      <c r="H84" s="90"/>
      <c r="I84" s="87"/>
      <c r="J84" s="88"/>
      <c r="K84" s="304">
        <v>0.05</v>
      </c>
      <c r="L84" s="858">
        <f>N78*K84</f>
        <v>44072.056178142142</v>
      </c>
      <c r="M84" s="859"/>
      <c r="N84" s="51"/>
    </row>
    <row r="85" spans="1:14" ht="15.75" thickBot="1">
      <c r="B85" s="91" t="s">
        <v>974</v>
      </c>
      <c r="C85" s="92"/>
      <c r="D85" s="92"/>
      <c r="E85" s="92"/>
      <c r="F85" s="92"/>
      <c r="G85" s="92"/>
      <c r="H85" s="92"/>
      <c r="I85" s="93"/>
      <c r="J85" s="94"/>
      <c r="K85" s="305">
        <v>0.05</v>
      </c>
      <c r="L85" s="860">
        <f>N78*K85</f>
        <v>44072.056178142142</v>
      </c>
      <c r="M85" s="861"/>
      <c r="N85" s="51"/>
    </row>
    <row r="86" spans="1:14" ht="15.75" thickBot="1">
      <c r="B86" s="823" t="s">
        <v>953</v>
      </c>
      <c r="C86" s="824"/>
      <c r="D86" s="824"/>
      <c r="E86" s="824"/>
      <c r="F86" s="824"/>
      <c r="G86" s="824"/>
      <c r="H86" s="824"/>
      <c r="I86" s="824"/>
      <c r="J86" s="824"/>
      <c r="K86" s="824"/>
      <c r="L86" s="824"/>
      <c r="M86" s="825"/>
      <c r="N86" s="52">
        <f>L83+L84+L85</f>
        <v>264432.33706885285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1145873.4606316956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topLeftCell="A25"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260114.8120948576</v>
      </c>
      <c r="L36" s="270"/>
      <c r="M36" s="271">
        <v>0.5</v>
      </c>
      <c r="N36" s="272">
        <f>K36/M36</f>
        <v>520229.62418971519</v>
      </c>
    </row>
    <row r="37" spans="1:14">
      <c r="A37" s="108" t="s">
        <v>241</v>
      </c>
      <c r="B37" s="872" t="str">
        <f>VLOOKUP(A37,EQUIPOS!A7:D154,3,FALSE)</f>
        <v>Grúa (capacidad 15 ton)</v>
      </c>
      <c r="C37" s="873"/>
      <c r="D37" s="873"/>
      <c r="E37" s="873"/>
      <c r="F37" s="873"/>
      <c r="G37" s="873"/>
      <c r="H37" s="874"/>
      <c r="I37" s="267"/>
      <c r="J37" s="268"/>
      <c r="K37" s="269">
        <f>VLOOKUP(A37,EQUIPOS!A7:D164,4,FALSE)</f>
        <v>180415.63366899325</v>
      </c>
      <c r="L37" s="270"/>
      <c r="M37" s="271">
        <v>0.5</v>
      </c>
      <c r="N37" s="272">
        <f>K37/M37</f>
        <v>360831.2673379865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3911.9059374999997</v>
      </c>
    </row>
    <row r="43" spans="1:14" ht="15.75" thickBot="1">
      <c r="B43" s="823" t="s">
        <v>953</v>
      </c>
      <c r="C43" s="824"/>
      <c r="D43" s="824"/>
      <c r="E43" s="824"/>
      <c r="F43" s="824"/>
      <c r="G43" s="824"/>
      <c r="H43" s="824"/>
      <c r="I43" s="824"/>
      <c r="J43" s="824"/>
      <c r="K43" s="824"/>
      <c r="L43" s="824"/>
      <c r="M43" s="825"/>
      <c r="N43" s="394">
        <f>SUM(N36:N42)</f>
        <v>884972.79746520158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989.40892196530024</v>
      </c>
      <c r="N48" s="272">
        <f>K48*M48</f>
        <v>9894.0892196530021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33368.691703399563</v>
      </c>
      <c r="N49" s="272">
        <f>K49*M49</f>
        <v>33368.691703399563</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1649.0148699421673</v>
      </c>
      <c r="N50" s="272">
        <f>K50*M50</f>
        <v>1649.0148699421673</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32980.297398843344</v>
      </c>
      <c r="N51" s="272">
        <f>K51*M51</f>
        <v>65960.594797686688</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110872.39059068143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78238.118749999994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1074083.3068058831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214816.66136117664</v>
      </c>
      <c r="M83" s="859"/>
      <c r="N83" s="51"/>
    </row>
    <row r="84" spans="1:14">
      <c r="B84" s="89" t="s">
        <v>973</v>
      </c>
      <c r="C84" s="90"/>
      <c r="D84" s="90"/>
      <c r="E84" s="90"/>
      <c r="F84" s="90"/>
      <c r="G84" s="90"/>
      <c r="H84" s="90"/>
      <c r="I84" s="87"/>
      <c r="J84" s="88"/>
      <c r="K84" s="304">
        <v>0.05</v>
      </c>
      <c r="L84" s="858">
        <f>N78*K84</f>
        <v>53704.165340294159</v>
      </c>
      <c r="M84" s="859"/>
      <c r="N84" s="51"/>
    </row>
    <row r="85" spans="1:14" ht="15.75" thickBot="1">
      <c r="B85" s="91" t="s">
        <v>974</v>
      </c>
      <c r="C85" s="92"/>
      <c r="D85" s="92"/>
      <c r="E85" s="92"/>
      <c r="F85" s="92"/>
      <c r="G85" s="92"/>
      <c r="H85" s="92"/>
      <c r="I85" s="93"/>
      <c r="J85" s="94"/>
      <c r="K85" s="305">
        <v>0.05</v>
      </c>
      <c r="L85" s="860">
        <f>N78*K85</f>
        <v>53704.165340294159</v>
      </c>
      <c r="M85" s="861"/>
      <c r="N85" s="51"/>
    </row>
    <row r="86" spans="1:14" ht="15.75" thickBot="1">
      <c r="B86" s="823" t="s">
        <v>953</v>
      </c>
      <c r="C86" s="824"/>
      <c r="D86" s="824"/>
      <c r="E86" s="824"/>
      <c r="F86" s="824"/>
      <c r="G86" s="824"/>
      <c r="H86" s="824"/>
      <c r="I86" s="824"/>
      <c r="J86" s="824"/>
      <c r="K86" s="824"/>
      <c r="L86" s="824"/>
      <c r="M86" s="825"/>
      <c r="N86" s="52">
        <f>L83+L84+L85</f>
        <v>322224.9920417649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1396308.2988476478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topLeftCell="A28" zoomScale="78" zoomScaleNormal="78" workbookViewId="0">
      <selection activeCell="B53" sqref="B53:I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260114.8120948576</v>
      </c>
      <c r="L36" s="270"/>
      <c r="M36" s="271">
        <v>0.4375</v>
      </c>
      <c r="N36" s="272">
        <f>K36/M36</f>
        <v>594548.14193110308</v>
      </c>
    </row>
    <row r="37" spans="1:14">
      <c r="A37" s="108" t="s">
        <v>241</v>
      </c>
      <c r="B37" s="872" t="str">
        <f>VLOOKUP(A37,EQUIPOS!A7:D154,3,FALSE)</f>
        <v>Grúa (capacidad 15 ton)</v>
      </c>
      <c r="C37" s="873"/>
      <c r="D37" s="873"/>
      <c r="E37" s="873"/>
      <c r="F37" s="873"/>
      <c r="G37" s="873"/>
      <c r="H37" s="874"/>
      <c r="I37" s="267"/>
      <c r="J37" s="268"/>
      <c r="K37" s="269">
        <f>VLOOKUP(A37,EQUIPOS!A7:D164,4,FALSE)</f>
        <v>180415.63366899325</v>
      </c>
      <c r="L37" s="270"/>
      <c r="M37" s="271">
        <v>0.4375</v>
      </c>
      <c r="N37" s="272">
        <f>K37/M37</f>
        <v>412378.59124341316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4470.7496428571421</v>
      </c>
    </row>
    <row r="43" spans="1:14" ht="15.75" thickBot="1">
      <c r="B43" s="823" t="s">
        <v>953</v>
      </c>
      <c r="C43" s="824"/>
      <c r="D43" s="824"/>
      <c r="E43" s="824"/>
      <c r="F43" s="824"/>
      <c r="G43" s="824"/>
      <c r="H43" s="824"/>
      <c r="I43" s="824"/>
      <c r="J43" s="824"/>
      <c r="K43" s="824"/>
      <c r="L43" s="824"/>
      <c r="M43" s="825"/>
      <c r="N43" s="394">
        <f>SUM(N36:N42)</f>
        <v>1011397.4828173734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989.40892196530024</v>
      </c>
      <c r="N48" s="272">
        <f>K48*M48</f>
        <v>9894.0892196530021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33368.691703399563</v>
      </c>
      <c r="N49" s="272">
        <f>K49*M49</f>
        <v>33368.691703399563</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1649.0148699421673</v>
      </c>
      <c r="N50" s="272">
        <f>K50*M50</f>
        <v>1649.0148699421673</v>
      </c>
    </row>
    <row r="51" spans="1:14">
      <c r="A51" t="s">
        <v>686</v>
      </c>
      <c r="B51" s="43" t="str">
        <f>VLOOKUP(A51,MATERIALES!A6:D372,3,FALSE)</f>
        <v xml:space="preserve">Tierra abonada </v>
      </c>
      <c r="C51" s="281"/>
      <c r="D51" s="281"/>
      <c r="E51" s="281"/>
      <c r="F51" s="281"/>
      <c r="G51" s="281"/>
      <c r="H51" s="281"/>
      <c r="I51" s="268"/>
      <c r="J51" s="224" t="str">
        <f>VLOOKUP(A51,MATERIALES!A6:D372,2,FALSE)</f>
        <v>m3</v>
      </c>
      <c r="K51" s="282">
        <v>2</v>
      </c>
      <c r="L51" s="267"/>
      <c r="M51" s="283">
        <f>VLOOKUP(A51,MATERIALES!A6:D372,4,FALSE)</f>
        <v>32980.297398843344</v>
      </c>
      <c r="N51" s="272">
        <f>K51*M51</f>
        <v>65960.594797686688</v>
      </c>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110872.39059068143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89414.992857142846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1211684.8662651975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242336.97325303953</v>
      </c>
      <c r="M83" s="859"/>
      <c r="N83" s="51"/>
    </row>
    <row r="84" spans="1:14">
      <c r="B84" s="89" t="s">
        <v>973</v>
      </c>
      <c r="C84" s="90"/>
      <c r="D84" s="90"/>
      <c r="E84" s="90"/>
      <c r="F84" s="90"/>
      <c r="G84" s="90"/>
      <c r="H84" s="90"/>
      <c r="I84" s="87"/>
      <c r="J84" s="88"/>
      <c r="K84" s="304">
        <v>0.05</v>
      </c>
      <c r="L84" s="858">
        <f>N78*K84</f>
        <v>60584.243313259882</v>
      </c>
      <c r="M84" s="859"/>
      <c r="N84" s="51"/>
    </row>
    <row r="85" spans="1:14" ht="15.75" thickBot="1">
      <c r="B85" s="91" t="s">
        <v>974</v>
      </c>
      <c r="C85" s="92"/>
      <c r="D85" s="92"/>
      <c r="E85" s="92"/>
      <c r="F85" s="92"/>
      <c r="G85" s="92"/>
      <c r="H85" s="92"/>
      <c r="I85" s="93"/>
      <c r="J85" s="94"/>
      <c r="K85" s="305">
        <v>0.05</v>
      </c>
      <c r="L85" s="860">
        <f>N78*K85</f>
        <v>60584.243313259882</v>
      </c>
      <c r="M85" s="861"/>
      <c r="N85" s="51"/>
    </row>
    <row r="86" spans="1:14" ht="15.75" thickBot="1">
      <c r="B86" s="823" t="s">
        <v>953</v>
      </c>
      <c r="C86" s="824"/>
      <c r="D86" s="824"/>
      <c r="E86" s="824"/>
      <c r="F86" s="824"/>
      <c r="G86" s="824"/>
      <c r="H86" s="824"/>
      <c r="I86" s="824"/>
      <c r="J86" s="824"/>
      <c r="K86" s="824"/>
      <c r="L86" s="824"/>
      <c r="M86" s="825"/>
      <c r="N86" s="52">
        <f>L83+L84+L85</f>
        <v>363505.45987955935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1575190.3261447567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topLeftCell="A18"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260114.8120948576</v>
      </c>
      <c r="L36" s="270"/>
      <c r="M36" s="271">
        <v>0.875</v>
      </c>
      <c r="N36" s="272">
        <f>K36/M36</f>
        <v>297274.07096555154</v>
      </c>
    </row>
    <row r="37" spans="1:14">
      <c r="A37" s="108" t="s">
        <v>241</v>
      </c>
      <c r="B37" s="872" t="str">
        <f>VLOOKUP(A37,EQUIPOS!A7:D154,3,FALSE)</f>
        <v>Grúa (capacidad 15 ton)</v>
      </c>
      <c r="C37" s="873"/>
      <c r="D37" s="873"/>
      <c r="E37" s="873"/>
      <c r="F37" s="873"/>
      <c r="G37" s="873"/>
      <c r="H37" s="874"/>
      <c r="I37" s="267"/>
      <c r="J37" s="268"/>
      <c r="K37" s="269">
        <f>VLOOKUP(A37,EQUIPOS!A7:D164,4,FALSE)</f>
        <v>180415.63366899325</v>
      </c>
      <c r="L37" s="270"/>
      <c r="M37" s="271">
        <v>0.875</v>
      </c>
      <c r="N37" s="272">
        <f>K37/M37</f>
        <v>206189.29562170658</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1788.299857142857</v>
      </c>
    </row>
    <row r="43" spans="1:14" ht="15.75" thickBot="1">
      <c r="B43" s="823" t="s">
        <v>953</v>
      </c>
      <c r="C43" s="824"/>
      <c r="D43" s="824"/>
      <c r="E43" s="824"/>
      <c r="F43" s="824"/>
      <c r="G43" s="824"/>
      <c r="H43" s="824"/>
      <c r="I43" s="824"/>
      <c r="J43" s="824"/>
      <c r="K43" s="824"/>
      <c r="L43" s="824"/>
      <c r="M43" s="825"/>
      <c r="N43" s="394">
        <f>SUM(N36:N42)</f>
        <v>505251.66644440097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989.40892196530024</v>
      </c>
      <c r="N48" s="272">
        <f>K48*M48</f>
        <v>9894.0892196530021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33368.691703399563</v>
      </c>
      <c r="N49" s="272">
        <f>K49*M49</f>
        <v>33368.691703399563</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1649.0148699421673</v>
      </c>
      <c r="N50" s="272">
        <f>K50*M50</f>
        <v>1649.0148699421673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44911.795792994737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35765.997142857137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585929.45938025287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117185.89187605058</v>
      </c>
      <c r="M83" s="859"/>
      <c r="N83" s="51"/>
    </row>
    <row r="84" spans="1:14">
      <c r="B84" s="89" t="s">
        <v>973</v>
      </c>
      <c r="C84" s="90"/>
      <c r="D84" s="90"/>
      <c r="E84" s="90"/>
      <c r="F84" s="90"/>
      <c r="G84" s="90"/>
      <c r="H84" s="90"/>
      <c r="I84" s="87"/>
      <c r="J84" s="88"/>
      <c r="K84" s="304">
        <v>0.05</v>
      </c>
      <c r="L84" s="858">
        <f>N78*K84</f>
        <v>29296.472969012644</v>
      </c>
      <c r="M84" s="859"/>
      <c r="N84" s="51"/>
    </row>
    <row r="85" spans="1:14" ht="15.75" thickBot="1">
      <c r="B85" s="91" t="s">
        <v>974</v>
      </c>
      <c r="C85" s="92"/>
      <c r="D85" s="92"/>
      <c r="E85" s="92"/>
      <c r="F85" s="92"/>
      <c r="G85" s="92"/>
      <c r="H85" s="92"/>
      <c r="I85" s="93"/>
      <c r="J85" s="94"/>
      <c r="K85" s="305">
        <v>0.05</v>
      </c>
      <c r="L85" s="860">
        <f>N78*K85</f>
        <v>29296.472969012644</v>
      </c>
      <c r="M85" s="861"/>
      <c r="N85" s="51"/>
    </row>
    <row r="86" spans="1:14" ht="15.75" thickBot="1">
      <c r="B86" s="823" t="s">
        <v>953</v>
      </c>
      <c r="C86" s="824"/>
      <c r="D86" s="824"/>
      <c r="E86" s="824"/>
      <c r="F86" s="824"/>
      <c r="G86" s="824"/>
      <c r="H86" s="824"/>
      <c r="I86" s="824"/>
      <c r="J86" s="824"/>
      <c r="K86" s="824"/>
      <c r="L86" s="824"/>
      <c r="M86" s="825"/>
      <c r="N86" s="52">
        <f>L83+L84+L85</f>
        <v>175778.83781407587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761708.29719432874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260114.8120948576</v>
      </c>
      <c r="L36" s="270"/>
      <c r="M36" s="271">
        <v>0.75</v>
      </c>
      <c r="N36" s="272">
        <f>K36/M36</f>
        <v>346819.74945981015</v>
      </c>
    </row>
    <row r="37" spans="1:14">
      <c r="A37" s="108" t="s">
        <v>241</v>
      </c>
      <c r="B37" s="872" t="str">
        <f>VLOOKUP(A37,EQUIPOS!A7:D154,3,FALSE)</f>
        <v>Grúa (capacidad 15 ton)</v>
      </c>
      <c r="C37" s="873"/>
      <c r="D37" s="873"/>
      <c r="E37" s="873"/>
      <c r="F37" s="873"/>
      <c r="G37" s="873"/>
      <c r="H37" s="874"/>
      <c r="I37" s="267"/>
      <c r="J37" s="268"/>
      <c r="K37" s="269">
        <f>VLOOKUP(A37,EQUIPOS!A7:D164,4,FALSE)</f>
        <v>180415.63366899325</v>
      </c>
      <c r="L37" s="270"/>
      <c r="M37" s="271">
        <v>0.75</v>
      </c>
      <c r="N37" s="272">
        <f>K37/M37</f>
        <v>240554.17822532434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2086.3498333333332</v>
      </c>
    </row>
    <row r="43" spans="1:14" ht="15.75" thickBot="1">
      <c r="B43" s="823" t="s">
        <v>953</v>
      </c>
      <c r="C43" s="824"/>
      <c r="D43" s="824"/>
      <c r="E43" s="824"/>
      <c r="F43" s="824"/>
      <c r="G43" s="824"/>
      <c r="H43" s="824"/>
      <c r="I43" s="824"/>
      <c r="J43" s="824"/>
      <c r="K43" s="824"/>
      <c r="L43" s="824"/>
      <c r="M43" s="825"/>
      <c r="N43" s="394">
        <f>SUM(N36:N42)</f>
        <v>589460.27751846774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989.40892196530024</v>
      </c>
      <c r="N48" s="272">
        <f>K48*M48</f>
        <v>9894.0892196530021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33368.691703399563</v>
      </c>
      <c r="N49" s="272">
        <f>K49*M49</f>
        <v>33368.691703399563</v>
      </c>
    </row>
    <row r="50" spans="1:14">
      <c r="A50" s="206"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1649.0148699421673</v>
      </c>
      <c r="N50" s="272">
        <f>K50*M50</f>
        <v>1649.0148699421673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44911.795792994737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41726.996666666666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676099.06997812924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135219.81399562585</v>
      </c>
      <c r="M83" s="859"/>
      <c r="N83" s="51"/>
    </row>
    <row r="84" spans="1:14">
      <c r="B84" s="89" t="s">
        <v>973</v>
      </c>
      <c r="C84" s="90"/>
      <c r="D84" s="90"/>
      <c r="E84" s="90"/>
      <c r="F84" s="90"/>
      <c r="G84" s="90"/>
      <c r="H84" s="90"/>
      <c r="I84" s="87"/>
      <c r="J84" s="88"/>
      <c r="K84" s="304">
        <v>0.05</v>
      </c>
      <c r="L84" s="858">
        <f>N78*K84</f>
        <v>33804.953498906463</v>
      </c>
      <c r="M84" s="859"/>
      <c r="N84" s="51"/>
    </row>
    <row r="85" spans="1:14" ht="15.75" thickBot="1">
      <c r="B85" s="91" t="s">
        <v>974</v>
      </c>
      <c r="C85" s="92"/>
      <c r="D85" s="92"/>
      <c r="E85" s="92"/>
      <c r="F85" s="92"/>
      <c r="G85" s="92"/>
      <c r="H85" s="92"/>
      <c r="I85" s="93"/>
      <c r="J85" s="94"/>
      <c r="K85" s="305">
        <v>0.05</v>
      </c>
      <c r="L85" s="860">
        <f>N78*K85</f>
        <v>33804.953498906463</v>
      </c>
      <c r="M85" s="861"/>
      <c r="N85" s="51"/>
    </row>
    <row r="86" spans="1:14" ht="15.75" thickBot="1">
      <c r="B86" s="823" t="s">
        <v>953</v>
      </c>
      <c r="C86" s="824"/>
      <c r="D86" s="824"/>
      <c r="E86" s="824"/>
      <c r="F86" s="824"/>
      <c r="G86" s="824"/>
      <c r="H86" s="824"/>
      <c r="I86" s="824"/>
      <c r="J86" s="824"/>
      <c r="K86" s="824"/>
      <c r="L86" s="824"/>
      <c r="M86" s="825"/>
      <c r="N86" s="52">
        <f>L83+L84+L85</f>
        <v>202829.72099343876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878928.79097156797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topLeftCell="A28" zoomScale="78" zoomScaleNormal="78" workbookViewId="0">
      <selection activeCell="B41" sqref="B41:D4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146</v>
      </c>
      <c r="B36" s="872" t="str">
        <f>VLOOKUP(A36,EQUIPOS!A6:D154,3,FALSE)</f>
        <v>Camabaja</v>
      </c>
      <c r="C36" s="873"/>
      <c r="D36" s="873"/>
      <c r="E36" s="873"/>
      <c r="F36" s="873"/>
      <c r="G36" s="873"/>
      <c r="H36" s="874"/>
      <c r="I36" s="267"/>
      <c r="J36" s="268"/>
      <c r="K36" s="269">
        <f>VLOOKUP(A36,EQUIPOS!A6:D163,4,FALSE)</f>
        <v>260114.8120948576</v>
      </c>
      <c r="L36" s="270"/>
      <c r="M36" s="271">
        <v>0.6875</v>
      </c>
      <c r="N36" s="272">
        <f>K36/M36</f>
        <v>378348.81759252015</v>
      </c>
    </row>
    <row r="37" spans="1:14">
      <c r="A37" s="108" t="s">
        <v>241</v>
      </c>
      <c r="B37" s="872" t="str">
        <f>VLOOKUP(A37,EQUIPOS!A7:D154,3,FALSE)</f>
        <v>Grúa (capacidad 15 ton)</v>
      </c>
      <c r="C37" s="873"/>
      <c r="D37" s="873"/>
      <c r="E37" s="873"/>
      <c r="F37" s="873"/>
      <c r="G37" s="873"/>
      <c r="H37" s="874"/>
      <c r="I37" s="267"/>
      <c r="J37" s="268"/>
      <c r="K37" s="269">
        <f>VLOOKUP(A37,EQUIPOS!A7:D164,4,FALSE)</f>
        <v>180415.63366899325</v>
      </c>
      <c r="L37" s="270"/>
      <c r="M37" s="271">
        <v>0.6875</v>
      </c>
      <c r="N37" s="272">
        <f>K37/M37</f>
        <v>262422.73988217203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2276.0179999999996</v>
      </c>
    </row>
    <row r="43" spans="1:14" ht="15.75" thickBot="1">
      <c r="B43" s="823" t="s">
        <v>953</v>
      </c>
      <c r="C43" s="824"/>
      <c r="D43" s="824"/>
      <c r="E43" s="824"/>
      <c r="F43" s="824"/>
      <c r="G43" s="824"/>
      <c r="H43" s="824"/>
      <c r="I43" s="824"/>
      <c r="J43" s="824"/>
      <c r="K43" s="824"/>
      <c r="L43" s="824"/>
      <c r="M43" s="825"/>
      <c r="N43" s="394">
        <f>SUM(N36:N42)</f>
        <v>643047.57547469216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989.40892196530024</v>
      </c>
      <c r="N48" s="272">
        <f>K48*M48</f>
        <v>9894.0892196530021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33368.691703399563</v>
      </c>
      <c r="N49" s="272">
        <f>K49*M49</f>
        <v>33368.691703399563</v>
      </c>
    </row>
    <row r="50" spans="1:14">
      <c r="A50" s="108"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1649.0148699421673</v>
      </c>
      <c r="N50" s="272">
        <f>K50*M50</f>
        <v>1649.0148699421673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44911.795792994737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45520.359999999993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733479.73126768693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146695.9462535374</v>
      </c>
      <c r="M83" s="859"/>
      <c r="N83" s="51"/>
    </row>
    <row r="84" spans="1:14">
      <c r="B84" s="89" t="s">
        <v>973</v>
      </c>
      <c r="C84" s="90"/>
      <c r="D84" s="90"/>
      <c r="E84" s="90"/>
      <c r="F84" s="90"/>
      <c r="G84" s="90"/>
      <c r="H84" s="90"/>
      <c r="I84" s="87"/>
      <c r="J84" s="88"/>
      <c r="K84" s="304">
        <v>0.05</v>
      </c>
      <c r="L84" s="858">
        <f>N78*K84</f>
        <v>36673.986563384351</v>
      </c>
      <c r="M84" s="859"/>
      <c r="N84" s="51"/>
    </row>
    <row r="85" spans="1:14" ht="15.75" thickBot="1">
      <c r="B85" s="91" t="s">
        <v>974</v>
      </c>
      <c r="C85" s="92"/>
      <c r="D85" s="92"/>
      <c r="E85" s="92"/>
      <c r="F85" s="92"/>
      <c r="G85" s="92"/>
      <c r="H85" s="92"/>
      <c r="I85" s="93"/>
      <c r="J85" s="94"/>
      <c r="K85" s="305">
        <v>0.05</v>
      </c>
      <c r="L85" s="860">
        <f>N78*K85</f>
        <v>36673.986563384351</v>
      </c>
      <c r="M85" s="861"/>
      <c r="N85" s="51"/>
    </row>
    <row r="86" spans="1:14" ht="15.75" thickBot="1">
      <c r="B86" s="823" t="s">
        <v>953</v>
      </c>
      <c r="C86" s="824"/>
      <c r="D86" s="824"/>
      <c r="E86" s="824"/>
      <c r="F86" s="824"/>
      <c r="G86" s="824"/>
      <c r="H86" s="824"/>
      <c r="I86" s="824"/>
      <c r="J86" s="824"/>
      <c r="K86" s="824"/>
      <c r="L86" s="824"/>
      <c r="M86" s="825"/>
      <c r="N86" s="52">
        <f>L83+L84+L85</f>
        <v>220043.91938030612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953523.65064799308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1"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2" t="s">
        <v>241</v>
      </c>
      <c r="B36" s="872" t="str">
        <f>VLOOKUP(A36,EQUIPOS!A6:D154,3,FALSE)</f>
        <v>Grúa (capacidad 15 ton)</v>
      </c>
      <c r="C36" s="873"/>
      <c r="D36" s="873"/>
      <c r="E36" s="873"/>
      <c r="F36" s="873"/>
      <c r="G36" s="873"/>
      <c r="H36" s="874"/>
      <c r="I36" s="267"/>
      <c r="J36" s="268"/>
      <c r="K36" s="269">
        <f>VLOOKUP(A36,EQUIPOS!A6:D163,4,FALSE)</f>
        <v>180415.63366899325</v>
      </c>
      <c r="L36" s="270"/>
      <c r="M36" s="396">
        <v>1.125</v>
      </c>
      <c r="N36" s="272">
        <f>K36/M36</f>
        <v>160369.45215021621</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1390.8998888888889</v>
      </c>
    </row>
    <row r="43" spans="1:14" ht="15.75" thickBot="1">
      <c r="B43" s="823" t="s">
        <v>953</v>
      </c>
      <c r="C43" s="824"/>
      <c r="D43" s="824"/>
      <c r="E43" s="824"/>
      <c r="F43" s="824"/>
      <c r="G43" s="824"/>
      <c r="H43" s="824"/>
      <c r="I43" s="824"/>
      <c r="J43" s="824"/>
      <c r="K43" s="824"/>
      <c r="L43" s="824"/>
      <c r="M43" s="825"/>
      <c r="N43" s="394">
        <f>SUM(N36:N42)</f>
        <v>161760.35203910508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9" t="s">
        <v>428</v>
      </c>
      <c r="B48" s="43" t="str">
        <f>VLOOKUP(A48,MATERIALES!A4:D372,3,FALSE)</f>
        <v>Costal de fibra o fique</v>
      </c>
      <c r="C48" s="281"/>
      <c r="D48" s="281"/>
      <c r="E48" s="281"/>
      <c r="F48" s="281"/>
      <c r="G48" s="281"/>
      <c r="H48" s="281"/>
      <c r="I48" s="268"/>
      <c r="J48" s="224" t="str">
        <f>VLOOKUP(A48,MATERIALES!A4:D372,2,FALSE)</f>
        <v>u</v>
      </c>
      <c r="K48" s="461">
        <v>10</v>
      </c>
      <c r="L48" s="267"/>
      <c r="M48" s="283">
        <f>VLOOKUP(A48,MATERIALES!A5:D372,4,FALSE)</f>
        <v>989.40892196530024</v>
      </c>
      <c r="N48" s="272">
        <f>K48*M48</f>
        <v>9894.0892196530021</v>
      </c>
    </row>
    <row r="49" spans="1:14">
      <c r="A49" s="149" t="s">
        <v>589</v>
      </c>
      <c r="B49" s="43" t="str">
        <f>VLOOKUP(A49,MATERIALES!A5:D372,3,FALSE)</f>
        <v>Nutrientes (para remoción de especies vegetales) (dap, triple 15 o similar) (ítem 201.9)</v>
      </c>
      <c r="C49" s="281"/>
      <c r="D49" s="281"/>
      <c r="E49" s="281"/>
      <c r="F49" s="281"/>
      <c r="G49" s="281"/>
      <c r="H49" s="281"/>
      <c r="I49" s="268"/>
      <c r="J49" s="224" t="str">
        <f>VLOOKUP(A49,MATERIALES!A5:D372,2,FALSE)</f>
        <v>kg</v>
      </c>
      <c r="K49" s="461">
        <v>1</v>
      </c>
      <c r="L49" s="267"/>
      <c r="M49" s="283">
        <f>VLOOKUP(A49,MATERIALES!A6:D372,4,FALSE)</f>
        <v>1649.0148699421673</v>
      </c>
      <c r="N49" s="272">
        <f>K49*M49</f>
        <v>1649.0148699421673</v>
      </c>
    </row>
    <row r="50" spans="1:14">
      <c r="A50" s="150" t="s">
        <v>412</v>
      </c>
      <c r="B50" s="43" t="str">
        <f>VLOOKUP(A50,MATERIALES!A6:D372,3,FALSE)</f>
        <v>Cicatrizante (para remoción de especies vegetales)</v>
      </c>
      <c r="C50" s="281"/>
      <c r="D50" s="281"/>
      <c r="E50" s="281"/>
      <c r="F50" s="281"/>
      <c r="G50" s="281"/>
      <c r="H50" s="281"/>
      <c r="I50" s="268"/>
      <c r="J50" s="224" t="str">
        <f>VLOOKUP(A50,MATERIALES!A6:D372,2,FALSE)</f>
        <v>kg</v>
      </c>
      <c r="K50" s="461">
        <v>1</v>
      </c>
      <c r="L50" s="267"/>
      <c r="M50" s="283">
        <f>VLOOKUP(A50,MATERIALES!A6:D372,4,FALSE)</f>
        <v>33368.691703399563</v>
      </c>
      <c r="N50" s="272">
        <f>K50*M50</f>
        <v>33368.691703399563</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44911.79579299473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27817.997777777775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234490.1456098776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46898.029121975524</v>
      </c>
      <c r="M83" s="859"/>
      <c r="N83" s="51"/>
    </row>
    <row r="84" spans="1:14">
      <c r="B84" s="89" t="s">
        <v>973</v>
      </c>
      <c r="C84" s="90"/>
      <c r="D84" s="90"/>
      <c r="E84" s="90"/>
      <c r="F84" s="90"/>
      <c r="G84" s="90"/>
      <c r="H84" s="90"/>
      <c r="I84" s="87"/>
      <c r="J84" s="88"/>
      <c r="K84" s="304">
        <v>0.05</v>
      </c>
      <c r="L84" s="858">
        <f>N78*K84</f>
        <v>11724.507280493881</v>
      </c>
      <c r="M84" s="859"/>
      <c r="N84" s="51"/>
    </row>
    <row r="85" spans="1:14" ht="15.75" thickBot="1">
      <c r="B85" s="91" t="s">
        <v>974</v>
      </c>
      <c r="C85" s="92"/>
      <c r="D85" s="92"/>
      <c r="E85" s="92"/>
      <c r="F85" s="92"/>
      <c r="G85" s="92"/>
      <c r="H85" s="92"/>
      <c r="I85" s="93"/>
      <c r="J85" s="94"/>
      <c r="K85" s="305">
        <v>0.05</v>
      </c>
      <c r="L85" s="860">
        <f>N78*K85</f>
        <v>11724.507280493881</v>
      </c>
      <c r="M85" s="861"/>
      <c r="N85" s="51"/>
    </row>
    <row r="86" spans="1:14" ht="15.75" thickBot="1">
      <c r="B86" s="823" t="s">
        <v>953</v>
      </c>
      <c r="C86" s="824"/>
      <c r="D86" s="824"/>
      <c r="E86" s="824"/>
      <c r="F86" s="824"/>
      <c r="G86" s="824"/>
      <c r="H86" s="824"/>
      <c r="I86" s="824"/>
      <c r="J86" s="824"/>
      <c r="K86" s="824"/>
      <c r="L86" s="824"/>
      <c r="M86" s="825"/>
      <c r="N86" s="52">
        <f>L83+L84+L85</f>
        <v>70347.043682963282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304837.18929284089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34"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55" t="s">
        <v>241</v>
      </c>
      <c r="B36" s="872" t="str">
        <f>VLOOKUP(A36,EQUIPOS!A6:D154,3,FALSE)</f>
        <v>Grúa (capacidad 15 ton)</v>
      </c>
      <c r="C36" s="873"/>
      <c r="D36" s="873"/>
      <c r="E36" s="873"/>
      <c r="F36" s="873"/>
      <c r="G36" s="873"/>
      <c r="H36" s="874"/>
      <c r="I36" s="267"/>
      <c r="J36" s="268"/>
      <c r="K36" s="269">
        <f>VLOOKUP(A36,EQUIPOS!A6:D163,4,FALSE)</f>
        <v>180415.63366899325</v>
      </c>
      <c r="L36" s="270"/>
      <c r="M36" s="462">
        <v>1</v>
      </c>
      <c r="N36" s="272">
        <f>K36/M36</f>
        <v>180415.63366899325</v>
      </c>
    </row>
    <row r="37" spans="1:14">
      <c r="A37" s="155" t="s">
        <v>373</v>
      </c>
      <c r="B37" s="872" t="str">
        <f>VLOOKUP(A37,EQUIPOS!A7:D154,3,FALSE)</f>
        <v>Volqueta 6 m3</v>
      </c>
      <c r="C37" s="873"/>
      <c r="D37" s="873"/>
      <c r="E37" s="873"/>
      <c r="F37" s="873"/>
      <c r="G37" s="873"/>
      <c r="H37" s="874"/>
      <c r="I37" s="267"/>
      <c r="J37" s="268"/>
      <c r="K37" s="269">
        <f>VLOOKUP(A37,EQUIPOS!A7:D164,4,FALSE)</f>
        <v>65028.703023714399</v>
      </c>
      <c r="L37" s="270"/>
      <c r="M37" s="463">
        <v>1</v>
      </c>
      <c r="N37" s="272">
        <f>K37/M37</f>
        <v>65028.703023714399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1564.762375</v>
      </c>
    </row>
    <row r="43" spans="1:14" ht="15.75" thickBot="1">
      <c r="B43" s="823" t="s">
        <v>953</v>
      </c>
      <c r="C43" s="824"/>
      <c r="D43" s="824"/>
      <c r="E43" s="824"/>
      <c r="F43" s="824"/>
      <c r="G43" s="824"/>
      <c r="H43" s="824"/>
      <c r="I43" s="824"/>
      <c r="J43" s="824"/>
      <c r="K43" s="824"/>
      <c r="L43" s="824"/>
      <c r="M43" s="825"/>
      <c r="N43" s="394">
        <f>SUM(N36:N42)</f>
        <v>247009.09906770763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4" t="s">
        <v>428</v>
      </c>
      <c r="B48" s="43" t="str">
        <f>VLOOKUP(A48,MATERIALES!A4:D372,3,FALSE)</f>
        <v>Costal de fibra o fique</v>
      </c>
      <c r="C48" s="281"/>
      <c r="D48" s="281"/>
      <c r="E48" s="281"/>
      <c r="F48" s="281"/>
      <c r="G48" s="281"/>
      <c r="H48" s="281"/>
      <c r="I48" s="268"/>
      <c r="J48" s="224" t="str">
        <f>VLOOKUP(A48,MATERIALES!A4:D383,2,FALSE)</f>
        <v>u</v>
      </c>
      <c r="K48" s="461">
        <v>10</v>
      </c>
      <c r="L48" s="267"/>
      <c r="M48" s="283">
        <f>VLOOKUP(A48,MATERIALES!A5:D372,4,FALSE)</f>
        <v>989.40892196530024</v>
      </c>
      <c r="N48" s="272">
        <f>K48*M48</f>
        <v>9894.0892196530021</v>
      </c>
    </row>
    <row r="49" spans="1:14">
      <c r="A49" s="151" t="s">
        <v>589</v>
      </c>
      <c r="B49" s="43" t="str">
        <f>VLOOKUP(A49,MATERIALES!A5:D372,3,FALSE)</f>
        <v>Nutrientes (para remoción de especies vegetales) (dap, triple 15 o similar) (ítem 201.9)</v>
      </c>
      <c r="C49" s="281"/>
      <c r="D49" s="281"/>
      <c r="E49" s="281"/>
      <c r="F49" s="281"/>
      <c r="G49" s="281"/>
      <c r="H49" s="281"/>
      <c r="I49" s="268"/>
      <c r="J49" s="224" t="str">
        <f>VLOOKUP(A49,MATERIALES!A5:D384,2,FALSE)</f>
        <v>kg</v>
      </c>
      <c r="K49" s="461">
        <v>1</v>
      </c>
      <c r="L49" s="267"/>
      <c r="M49" s="283">
        <f>VLOOKUP(A49,MATERIALES!A6:D372,4,FALSE)</f>
        <v>1649.0148699421673</v>
      </c>
      <c r="N49" s="272">
        <f>K49*M49</f>
        <v>1649.0148699421673</v>
      </c>
    </row>
    <row r="50" spans="1:14">
      <c r="A50" s="154" t="s">
        <v>412</v>
      </c>
      <c r="B50" s="43" t="str">
        <f>VLOOKUP(A50,MATERIALES!A6:D372,3,FALSE)</f>
        <v>Cicatrizante (para remoción de especies vegetales)</v>
      </c>
      <c r="C50" s="281"/>
      <c r="D50" s="281"/>
      <c r="E50" s="281"/>
      <c r="F50" s="281"/>
      <c r="G50" s="281"/>
      <c r="H50" s="281"/>
      <c r="I50" s="268"/>
      <c r="J50" s="224" t="str">
        <f>VLOOKUP(A50,MATERIALES!A6:D385,2,FALSE)</f>
        <v>kg</v>
      </c>
      <c r="K50" s="461">
        <v>1</v>
      </c>
      <c r="L50" s="267"/>
      <c r="M50" s="283">
        <f>VLOOKUP(A50,MATERIALES!A6:D372,4,FALSE)</f>
        <v>33368.691703399563</v>
      </c>
      <c r="N50" s="272">
        <f>K50*M50</f>
        <v>33368.691703399563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44911.79579299473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31295.247499999998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323216.14236070233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64643.228472140472</v>
      </c>
      <c r="M83" s="859"/>
      <c r="N83" s="51"/>
    </row>
    <row r="84" spans="1:14">
      <c r="B84" s="89" t="s">
        <v>973</v>
      </c>
      <c r="C84" s="90"/>
      <c r="D84" s="90"/>
      <c r="E84" s="90"/>
      <c r="F84" s="90"/>
      <c r="G84" s="90"/>
      <c r="H84" s="90"/>
      <c r="I84" s="87"/>
      <c r="J84" s="88"/>
      <c r="K84" s="304">
        <v>0.05</v>
      </c>
      <c r="L84" s="858">
        <f>N78*K84</f>
        <v>16160.807118035118</v>
      </c>
      <c r="M84" s="859"/>
      <c r="N84" s="51"/>
    </row>
    <row r="85" spans="1:14" ht="15.75" thickBot="1">
      <c r="B85" s="91" t="s">
        <v>974</v>
      </c>
      <c r="C85" s="92"/>
      <c r="D85" s="92"/>
      <c r="E85" s="92"/>
      <c r="F85" s="92"/>
      <c r="G85" s="92"/>
      <c r="H85" s="92"/>
      <c r="I85" s="93"/>
      <c r="J85" s="94"/>
      <c r="K85" s="305">
        <v>0.05</v>
      </c>
      <c r="L85" s="860">
        <f>N78*K85</f>
        <v>16160.807118035118</v>
      </c>
      <c r="M85" s="861"/>
      <c r="N85" s="51"/>
    </row>
    <row r="86" spans="1:14" ht="15.75" thickBot="1">
      <c r="B86" s="823" t="s">
        <v>953</v>
      </c>
      <c r="C86" s="824"/>
      <c r="D86" s="824"/>
      <c r="E86" s="824"/>
      <c r="F86" s="824"/>
      <c r="G86" s="824"/>
      <c r="H86" s="824"/>
      <c r="I86" s="824"/>
      <c r="J86" s="824"/>
      <c r="K86" s="824"/>
      <c r="L86" s="824"/>
      <c r="M86" s="825"/>
      <c r="N86" s="52">
        <f>L83+L84+L85</f>
        <v>96964.842708210723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420180.98506891308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180415.63366899325</v>
      </c>
      <c r="L36" s="270"/>
      <c r="M36" s="271">
        <v>0.9375</v>
      </c>
      <c r="N36" s="272">
        <f>K36/M36</f>
        <v>192443.34258025946</v>
      </c>
    </row>
    <row r="37" spans="1:14">
      <c r="A37" s="144" t="s">
        <v>373</v>
      </c>
      <c r="B37" s="872" t="str">
        <f>VLOOKUP(A37,EQUIPOS!A7:D154,3,FALSE)</f>
        <v>Volqueta 6 m3</v>
      </c>
      <c r="C37" s="873"/>
      <c r="D37" s="873"/>
      <c r="E37" s="873"/>
      <c r="F37" s="873"/>
      <c r="G37" s="873"/>
      <c r="H37" s="874"/>
      <c r="I37" s="267"/>
      <c r="J37" s="268"/>
      <c r="K37" s="269">
        <f>VLOOKUP(A37,EQUIPOS!A7:D164,4,FALSE)</f>
        <v>65028.703023714399</v>
      </c>
      <c r="L37" s="270"/>
      <c r="M37" s="271">
        <v>0.9375</v>
      </c>
      <c r="N37" s="272">
        <f>K37/M37</f>
        <v>69363.949891962024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1669.0798666666667</v>
      </c>
    </row>
    <row r="43" spans="1:14" ht="15.75" thickBot="1">
      <c r="B43" s="823" t="s">
        <v>953</v>
      </c>
      <c r="C43" s="824"/>
      <c r="D43" s="824"/>
      <c r="E43" s="824"/>
      <c r="F43" s="824"/>
      <c r="G43" s="824"/>
      <c r="H43" s="824"/>
      <c r="I43" s="824"/>
      <c r="J43" s="824"/>
      <c r="K43" s="824"/>
      <c r="L43" s="824"/>
      <c r="M43" s="825"/>
      <c r="N43" s="394">
        <f>SUM(N36:N42)</f>
        <v>263476.37233888812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VLOOKUP(A48,MATERIALES!A4:D383,2,FALSE)</f>
        <v>u</v>
      </c>
      <c r="K48" s="282">
        <v>10</v>
      </c>
      <c r="L48" s="267"/>
      <c r="M48" s="283">
        <f>VLOOKUP(A48,MATERIALES!A5:D372,4,FALSE)</f>
        <v>989.40892196530024</v>
      </c>
      <c r="N48" s="272">
        <f>K48*M48</f>
        <v>9894.0892196530021</v>
      </c>
    </row>
    <row r="49" spans="1:14">
      <c r="A49" t="s">
        <v>412</v>
      </c>
      <c r="B49" s="43" t="str">
        <f>VLOOKUP(A49,MATERIALES!A5:D372,3,FALSE)</f>
        <v>Cicatrizante (para remoción de especies vegetales)</v>
      </c>
      <c r="C49" s="281"/>
      <c r="D49" s="281"/>
      <c r="E49" s="281"/>
      <c r="F49" s="281"/>
      <c r="G49" s="281"/>
      <c r="H49" s="281"/>
      <c r="I49" s="268"/>
      <c r="J49" s="224" t="str">
        <f>VLOOKUP(A49,MATERIALES!A5:D384,2,FALSE)</f>
        <v>kg</v>
      </c>
      <c r="K49" s="282">
        <v>1</v>
      </c>
      <c r="L49" s="267"/>
      <c r="M49" s="283">
        <f>VLOOKUP(A49,MATERIALES!A6:D372,4,FALSE)</f>
        <v>33368.691703399563</v>
      </c>
      <c r="N49" s="272">
        <f>K49*M49</f>
        <v>33368.691703399563</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VLOOKUP(A50,MATERIALES!A6:D385,2,FALSE)</f>
        <v>kg</v>
      </c>
      <c r="K50" s="282">
        <v>1</v>
      </c>
      <c r="L50" s="267"/>
      <c r="M50" s="283">
        <f>VLOOKUP(A50,MATERIALES!A6:D372,4,FALSE)</f>
        <v>1649.0148699421673</v>
      </c>
      <c r="N50" s="272">
        <f>K50*M50</f>
        <v>1649.0148699421673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44911.795792994737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33381.597333333331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341769.76546521619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68353.953093043237</v>
      </c>
      <c r="M83" s="859"/>
      <c r="N83" s="51"/>
    </row>
    <row r="84" spans="1:14">
      <c r="B84" s="89" t="s">
        <v>973</v>
      </c>
      <c r="C84" s="90"/>
      <c r="D84" s="90"/>
      <c r="E84" s="90"/>
      <c r="F84" s="90"/>
      <c r="G84" s="90"/>
      <c r="H84" s="90"/>
      <c r="I84" s="87"/>
      <c r="J84" s="88"/>
      <c r="K84" s="304">
        <v>0.05</v>
      </c>
      <c r="L84" s="858">
        <f>N78*K84</f>
        <v>17088.488273260809</v>
      </c>
      <c r="M84" s="859"/>
      <c r="N84" s="51"/>
    </row>
    <row r="85" spans="1:14" ht="15.75" thickBot="1">
      <c r="B85" s="91" t="s">
        <v>974</v>
      </c>
      <c r="C85" s="92"/>
      <c r="D85" s="92"/>
      <c r="E85" s="92"/>
      <c r="F85" s="92"/>
      <c r="G85" s="92"/>
      <c r="H85" s="92"/>
      <c r="I85" s="93"/>
      <c r="J85" s="94"/>
      <c r="K85" s="305">
        <v>0.05</v>
      </c>
      <c r="L85" s="860">
        <f>N78*K85</f>
        <v>17088.488273260809</v>
      </c>
      <c r="M85" s="861"/>
      <c r="N85" s="51"/>
    </row>
    <row r="86" spans="1:14" ht="15.75" thickBot="1">
      <c r="B86" s="823" t="s">
        <v>953</v>
      </c>
      <c r="C86" s="824"/>
      <c r="D86" s="824"/>
      <c r="E86" s="824"/>
      <c r="F86" s="824"/>
      <c r="G86" s="824"/>
      <c r="H86" s="824"/>
      <c r="I86" s="824"/>
      <c r="J86" s="824"/>
      <c r="K86" s="824"/>
      <c r="L86" s="824"/>
      <c r="M86" s="825"/>
      <c r="N86" s="52">
        <f>L83+L84+L85</f>
        <v>102530.92963956486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444300.69510478107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180415.63366899325</v>
      </c>
      <c r="L36" s="270"/>
      <c r="M36" s="271">
        <v>1.5</v>
      </c>
      <c r="N36" s="272">
        <f>K36/M36</f>
        <v>120277.08911266217</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1043.1749166666666</v>
      </c>
    </row>
    <row r="43" spans="1:14" ht="15.75" thickBot="1">
      <c r="B43" s="823" t="s">
        <v>953</v>
      </c>
      <c r="C43" s="824"/>
      <c r="D43" s="824"/>
      <c r="E43" s="824"/>
      <c r="F43" s="824"/>
      <c r="G43" s="824"/>
      <c r="H43" s="824"/>
      <c r="I43" s="824"/>
      <c r="J43" s="824"/>
      <c r="K43" s="824"/>
      <c r="L43" s="824"/>
      <c r="M43" s="825"/>
      <c r="N43" s="394">
        <f>SUM(N36:N42)</f>
        <v>121320.26402932884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VLOOKUP(A48,MATERIALES!A4:D383,2,FALSE)</f>
        <v>u</v>
      </c>
      <c r="K48" s="282">
        <v>10</v>
      </c>
      <c r="L48" s="267"/>
      <c r="M48" s="283">
        <f>VLOOKUP(A48,MATERIALES!A5:D372,4,FALSE)</f>
        <v>989.40892196530024</v>
      </c>
      <c r="N48" s="272">
        <f>K48*M48</f>
        <v>9894.0892196530021</v>
      </c>
    </row>
    <row r="49" spans="1:14">
      <c r="A49" t="s">
        <v>412</v>
      </c>
      <c r="B49" s="43" t="str">
        <f>VLOOKUP(A49,MATERIALES!A5:D372,3,FALSE)</f>
        <v>Cicatrizante (para remoción de especies vegetales)</v>
      </c>
      <c r="C49" s="281"/>
      <c r="D49" s="281"/>
      <c r="E49" s="281"/>
      <c r="F49" s="281"/>
      <c r="G49" s="281"/>
      <c r="H49" s="281"/>
      <c r="I49" s="268"/>
      <c r="J49" s="224" t="str">
        <f>VLOOKUP(A49,MATERIALES!A5:D384,2,FALSE)</f>
        <v>kg</v>
      </c>
      <c r="K49" s="282">
        <v>1</v>
      </c>
      <c r="L49" s="267"/>
      <c r="M49" s="283">
        <f>VLOOKUP(A49,MATERIALES!A6:D372,4,FALSE)</f>
        <v>33368.691703399563</v>
      </c>
      <c r="N49" s="272">
        <f>K49*M49</f>
        <v>33368.691703399563</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VLOOKUP(A50,MATERIALES!A6:D385,2,FALSE)</f>
        <v>kg</v>
      </c>
      <c r="K50" s="282">
        <v>1</v>
      </c>
      <c r="L50" s="267"/>
      <c r="M50" s="283">
        <f>VLOOKUP(A50,MATERIALES!A6:D372,4,FALSE)</f>
        <v>1649.0148699421673</v>
      </c>
      <c r="N50" s="272">
        <f>K50*M50</f>
        <v>1649.0148699421673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44911.795792994737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20863.498333333333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187095.55815565691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37419.111631131382</v>
      </c>
      <c r="M83" s="859"/>
      <c r="N83" s="51"/>
    </row>
    <row r="84" spans="1:14">
      <c r="B84" s="89" t="s">
        <v>973</v>
      </c>
      <c r="C84" s="90"/>
      <c r="D84" s="90"/>
      <c r="E84" s="90"/>
      <c r="F84" s="90"/>
      <c r="G84" s="90"/>
      <c r="H84" s="90"/>
      <c r="I84" s="87"/>
      <c r="J84" s="88"/>
      <c r="K84" s="304">
        <v>0.05</v>
      </c>
      <c r="L84" s="858">
        <f>N78*K84</f>
        <v>9354.7779077828454</v>
      </c>
      <c r="M84" s="859"/>
      <c r="N84" s="51"/>
    </row>
    <row r="85" spans="1:14" ht="15.75" thickBot="1">
      <c r="B85" s="91" t="s">
        <v>974</v>
      </c>
      <c r="C85" s="92"/>
      <c r="D85" s="92"/>
      <c r="E85" s="92"/>
      <c r="F85" s="92"/>
      <c r="G85" s="92"/>
      <c r="H85" s="92"/>
      <c r="I85" s="93"/>
      <c r="J85" s="94"/>
      <c r="K85" s="305">
        <v>0.05</v>
      </c>
      <c r="L85" s="860">
        <f>N78*K85</f>
        <v>9354.7779077828454</v>
      </c>
      <c r="M85" s="861"/>
      <c r="N85" s="51"/>
    </row>
    <row r="86" spans="1:14" ht="15.75" thickBot="1">
      <c r="B86" s="823" t="s">
        <v>953</v>
      </c>
      <c r="C86" s="824"/>
      <c r="D86" s="824"/>
      <c r="E86" s="824"/>
      <c r="F86" s="824"/>
      <c r="G86" s="824"/>
      <c r="H86" s="824"/>
      <c r="I86" s="824"/>
      <c r="J86" s="824"/>
      <c r="K86" s="824"/>
      <c r="L86" s="824"/>
      <c r="M86" s="825"/>
      <c r="N86" s="52">
        <f>L83+L84+L85</f>
        <v>56128.667446697073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243224.22560235398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180415.63366899325</v>
      </c>
      <c r="L36" s="270"/>
      <c r="M36" s="271">
        <v>1.375</v>
      </c>
      <c r="N36" s="272">
        <f>K36/M36</f>
        <v>131211.36994108601</v>
      </c>
    </row>
    <row r="37" spans="1:14">
      <c r="A37" s="144" t="s">
        <v>373</v>
      </c>
      <c r="B37" s="872" t="str">
        <f>VLOOKUP(A37,EQUIPOS!A7:D154,3,FALSE)</f>
        <v>Volqueta 6 m3</v>
      </c>
      <c r="C37" s="873"/>
      <c r="D37" s="873"/>
      <c r="E37" s="873"/>
      <c r="F37" s="873"/>
      <c r="G37" s="873"/>
      <c r="H37" s="874"/>
      <c r="I37" s="267"/>
      <c r="J37" s="268"/>
      <c r="K37" s="269">
        <f>VLOOKUP(A37,EQUIPOS!A7:D164,4,FALSE)</f>
        <v>65028.703023714399</v>
      </c>
      <c r="L37" s="270"/>
      <c r="M37" s="271">
        <v>1.375</v>
      </c>
      <c r="N37" s="272">
        <f>K37/M37</f>
        <v>47293.602199065019</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1138.0089999999998</v>
      </c>
    </row>
    <row r="43" spans="1:14" ht="15.75" thickBot="1">
      <c r="B43" s="823" t="s">
        <v>953</v>
      </c>
      <c r="C43" s="824"/>
      <c r="D43" s="824"/>
      <c r="E43" s="824"/>
      <c r="F43" s="824"/>
      <c r="G43" s="824"/>
      <c r="H43" s="824"/>
      <c r="I43" s="824"/>
      <c r="J43" s="824"/>
      <c r="K43" s="824"/>
      <c r="L43" s="824"/>
      <c r="M43" s="825"/>
      <c r="N43" s="394">
        <f>SUM(N36:N42)</f>
        <v>179642.98114015101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VLOOKUP(A48,MATERIALES!A4:D383,2,FALSE)</f>
        <v>u</v>
      </c>
      <c r="K48" s="282">
        <v>10</v>
      </c>
      <c r="L48" s="267"/>
      <c r="M48" s="283">
        <f>VLOOKUP(A48,MATERIALES!A5:D372,4,FALSE)</f>
        <v>989.40892196530024</v>
      </c>
      <c r="N48" s="272">
        <f>K48*M48</f>
        <v>9894.0892196530021</v>
      </c>
    </row>
    <row r="49" spans="1:14">
      <c r="A49" t="s">
        <v>412</v>
      </c>
      <c r="B49" s="43" t="str">
        <f>VLOOKUP(A49,MATERIALES!A5:D372,3,FALSE)</f>
        <v>Cicatrizante (para remoción de especies vegetales)</v>
      </c>
      <c r="C49" s="281"/>
      <c r="D49" s="281"/>
      <c r="E49" s="281"/>
      <c r="F49" s="281"/>
      <c r="G49" s="281"/>
      <c r="H49" s="281"/>
      <c r="I49" s="268"/>
      <c r="J49" s="224" t="str">
        <f>VLOOKUP(A49,MATERIALES!A5:D384,2,FALSE)</f>
        <v>kg</v>
      </c>
      <c r="K49" s="282">
        <v>1</v>
      </c>
      <c r="L49" s="267"/>
      <c r="M49" s="283">
        <f>VLOOKUP(A49,MATERIALES!A6:D372,4,FALSE)</f>
        <v>33368.691703399563</v>
      </c>
      <c r="N49" s="272">
        <f>K49*M49</f>
        <v>33368.691703399563</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VLOOKUP(A50,MATERIALES!A6:D385,2,FALSE)</f>
        <v>kg</v>
      </c>
      <c r="K50" s="282">
        <v>1</v>
      </c>
      <c r="L50" s="267"/>
      <c r="M50" s="283">
        <f>VLOOKUP(A50,MATERIALES!A6:D372,4,FALSE)</f>
        <v>1649.0148699421673</v>
      </c>
      <c r="N50" s="272">
        <f>K50*M50</f>
        <v>1649.0148699421673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44911.795792994737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22760.179999999997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247314.95693314573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49462.991386629146</v>
      </c>
      <c r="M83" s="859"/>
      <c r="N83" s="51"/>
    </row>
    <row r="84" spans="1:14">
      <c r="B84" s="89" t="s">
        <v>973</v>
      </c>
      <c r="C84" s="90"/>
      <c r="D84" s="90"/>
      <c r="E84" s="90"/>
      <c r="F84" s="90"/>
      <c r="G84" s="90"/>
      <c r="H84" s="90"/>
      <c r="I84" s="87"/>
      <c r="J84" s="88"/>
      <c r="K84" s="304">
        <v>0.05</v>
      </c>
      <c r="L84" s="858">
        <f>N78*K84</f>
        <v>12365.747846657287</v>
      </c>
      <c r="M84" s="859"/>
      <c r="N84" s="51"/>
    </row>
    <row r="85" spans="1:14" ht="15.75" thickBot="1">
      <c r="B85" s="91" t="s">
        <v>974</v>
      </c>
      <c r="C85" s="92"/>
      <c r="D85" s="92"/>
      <c r="E85" s="92"/>
      <c r="F85" s="92"/>
      <c r="G85" s="92"/>
      <c r="H85" s="92"/>
      <c r="I85" s="93"/>
      <c r="J85" s="94"/>
      <c r="K85" s="305">
        <v>0.05</v>
      </c>
      <c r="L85" s="860">
        <f>N78*K85</f>
        <v>12365.747846657287</v>
      </c>
      <c r="M85" s="861"/>
      <c r="N85" s="51"/>
    </row>
    <row r="86" spans="1:14" ht="15.75" thickBot="1">
      <c r="B86" s="823" t="s">
        <v>953</v>
      </c>
      <c r="C86" s="824"/>
      <c r="D86" s="824"/>
      <c r="E86" s="824"/>
      <c r="F86" s="824"/>
      <c r="G86" s="824"/>
      <c r="H86" s="824"/>
      <c r="I86" s="824"/>
      <c r="J86" s="824"/>
      <c r="K86" s="824"/>
      <c r="L86" s="824"/>
      <c r="M86" s="825"/>
      <c r="N86" s="52">
        <f>L83+L84+L85</f>
        <v>74194.487079943719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321509.44401308947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241</v>
      </c>
      <c r="B36" s="872" t="str">
        <f>VLOOKUP(A36,EQUIPOS!A6:D154,3,FALSE)</f>
        <v>Grúa (capacidad 15 ton)</v>
      </c>
      <c r="C36" s="873"/>
      <c r="D36" s="873"/>
      <c r="E36" s="873"/>
      <c r="F36" s="873"/>
      <c r="G36" s="873"/>
      <c r="H36" s="874"/>
      <c r="I36" s="267"/>
      <c r="J36" s="268"/>
      <c r="K36" s="269">
        <f>VLOOKUP(A36,EQUIPOS!A6:D163,4,FALSE)</f>
        <v>180415.63366899325</v>
      </c>
      <c r="L36" s="270"/>
      <c r="M36" s="271">
        <v>1.3125</v>
      </c>
      <c r="N36" s="272">
        <f>K36/M36</f>
        <v>137459.53041447105</v>
      </c>
    </row>
    <row r="37" spans="1:14">
      <c r="A37" s="144" t="s">
        <v>373</v>
      </c>
      <c r="B37" s="872" t="str">
        <f>VLOOKUP(A37,EQUIPOS!A7:D154,3,FALSE)</f>
        <v>Volqueta 6 m3</v>
      </c>
      <c r="C37" s="873"/>
      <c r="D37" s="873"/>
      <c r="E37" s="873"/>
      <c r="F37" s="873"/>
      <c r="G37" s="873"/>
      <c r="H37" s="874"/>
      <c r="I37" s="267"/>
      <c r="J37" s="268"/>
      <c r="K37" s="269">
        <f>VLOOKUP(A37,EQUIPOS!A7:D164,4,FALSE)</f>
        <v>65028.703023714399</v>
      </c>
      <c r="L37" s="270"/>
      <c r="M37" s="271">
        <v>1.3125</v>
      </c>
      <c r="N37" s="272">
        <f>K37/M37</f>
        <v>49545.678494258587</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0.05</v>
      </c>
      <c r="M42" s="885"/>
      <c r="N42" s="105">
        <f>N76*L42</f>
        <v>1192.1999047619047</v>
      </c>
    </row>
    <row r="43" spans="1:14" ht="15.75" thickBot="1">
      <c r="B43" s="823" t="s">
        <v>953</v>
      </c>
      <c r="C43" s="824"/>
      <c r="D43" s="824"/>
      <c r="E43" s="824"/>
      <c r="F43" s="824"/>
      <c r="G43" s="824"/>
      <c r="H43" s="824"/>
      <c r="I43" s="824"/>
      <c r="J43" s="824"/>
      <c r="K43" s="824"/>
      <c r="L43" s="824"/>
      <c r="M43" s="825"/>
      <c r="N43" s="394">
        <f>SUM(N36:N42)</f>
        <v>188197.40881349155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428</v>
      </c>
      <c r="B48" s="43" t="str">
        <f>VLOOKUP(A48,MATERIALES!A4:D372,3,FALSE)</f>
        <v>Costal de fibra o fique</v>
      </c>
      <c r="C48" s="281"/>
      <c r="D48" s="281"/>
      <c r="E48" s="281"/>
      <c r="F48" s="281"/>
      <c r="G48" s="281"/>
      <c r="H48" s="281"/>
      <c r="I48" s="268"/>
      <c r="J48" s="224" t="str">
        <f>VLOOKUP(A48,MATERIALES!A4:D372,2,FALSE)</f>
        <v>u</v>
      </c>
      <c r="K48" s="282">
        <v>10</v>
      </c>
      <c r="L48" s="267"/>
      <c r="M48" s="283">
        <f>VLOOKUP(A48,MATERIALES!A5:D372,4,FALSE)</f>
        <v>989.40892196530024</v>
      </c>
      <c r="N48" s="272">
        <f>K48*M48</f>
        <v>9894.0892196530021</v>
      </c>
    </row>
    <row r="49" spans="1:14">
      <c r="A49" t="s">
        <v>412</v>
      </c>
      <c r="B49" s="43" t="str">
        <f>VLOOKUP(A49,MATERIALES!A5:D372,3,FALSE)</f>
        <v>Cicatrizante (para remoción de especies vegetales)</v>
      </c>
      <c r="C49" s="281"/>
      <c r="D49" s="281"/>
      <c r="E49" s="281"/>
      <c r="F49" s="281"/>
      <c r="G49" s="281"/>
      <c r="H49" s="281"/>
      <c r="I49" s="268"/>
      <c r="J49" s="224" t="str">
        <f>VLOOKUP(A49,MATERIALES!A5:D372,2,FALSE)</f>
        <v>kg</v>
      </c>
      <c r="K49" s="282">
        <v>1</v>
      </c>
      <c r="L49" s="267"/>
      <c r="M49" s="283">
        <f>VLOOKUP(A49,MATERIALES!A6:D372,4,FALSE)</f>
        <v>33368.691703399563</v>
      </c>
      <c r="N49" s="272">
        <f>K49*M49</f>
        <v>33368.691703399563</v>
      </c>
    </row>
    <row r="50" spans="1:14">
      <c r="A50" s="144" t="s">
        <v>589</v>
      </c>
      <c r="B50" s="43" t="str">
        <f>VLOOKUP(A50,MATERIALES!A6:D372,3,FALSE)</f>
        <v>Nutrientes (para remoción de especies vegetales) (dap, triple 15 o similar) (ítem 201.9)</v>
      </c>
      <c r="C50" s="281"/>
      <c r="D50" s="281"/>
      <c r="E50" s="281"/>
      <c r="F50" s="281"/>
      <c r="G50" s="281"/>
      <c r="H50" s="281"/>
      <c r="I50" s="268"/>
      <c r="J50" s="224" t="str">
        <f>VLOOKUP(A50,MATERIALES!A6:D372,2,FALSE)</f>
        <v>kg</v>
      </c>
      <c r="K50" s="282">
        <v>1</v>
      </c>
      <c r="L50" s="267"/>
      <c r="M50" s="283">
        <f>VLOOKUP(A50,MATERIALES!A6:D372,4,FALSE)</f>
        <v>1649.0148699421673</v>
      </c>
      <c r="N50" s="272">
        <f>K50*M50</f>
        <v>1649.0148699421673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44911.795792994737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23843.998095238094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256953.20270172437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51390.640540344873</v>
      </c>
      <c r="M83" s="859"/>
      <c r="N83" s="51"/>
    </row>
    <row r="84" spans="1:14">
      <c r="B84" s="89" t="s">
        <v>973</v>
      </c>
      <c r="C84" s="90"/>
      <c r="D84" s="90"/>
      <c r="E84" s="90"/>
      <c r="F84" s="90"/>
      <c r="G84" s="90"/>
      <c r="H84" s="90"/>
      <c r="I84" s="87"/>
      <c r="J84" s="88"/>
      <c r="K84" s="304">
        <v>0.05</v>
      </c>
      <c r="L84" s="858">
        <f>N78*K84</f>
        <v>12847.660135086218</v>
      </c>
      <c r="M84" s="859"/>
      <c r="N84" s="51"/>
    </row>
    <row r="85" spans="1:14" ht="15.75" thickBot="1">
      <c r="B85" s="91" t="s">
        <v>974</v>
      </c>
      <c r="C85" s="92"/>
      <c r="D85" s="92"/>
      <c r="E85" s="92"/>
      <c r="F85" s="92"/>
      <c r="G85" s="92"/>
      <c r="H85" s="92"/>
      <c r="I85" s="93"/>
      <c r="J85" s="94"/>
      <c r="K85" s="305">
        <v>0.05</v>
      </c>
      <c r="L85" s="860">
        <f>N78*K85</f>
        <v>12847.660135086218</v>
      </c>
      <c r="M85" s="861"/>
      <c r="N85" s="51"/>
    </row>
    <row r="86" spans="1:14" ht="15.75" thickBot="1">
      <c r="B86" s="823" t="s">
        <v>953</v>
      </c>
      <c r="C86" s="824"/>
      <c r="D86" s="824"/>
      <c r="E86" s="824"/>
      <c r="F86" s="824"/>
      <c r="G86" s="824"/>
      <c r="H86" s="824"/>
      <c r="I86" s="824"/>
      <c r="J86" s="824"/>
      <c r="K86" s="824"/>
      <c r="L86" s="824"/>
      <c r="M86" s="825"/>
      <c r="N86" s="52">
        <f>L83+L84+L85</f>
        <v>77085.96081051731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334039.16351224168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VLOOKUP(A36,EQUIPOS!A6:D163,4,FALSE)</f>
        <v>192862.14868984264</v>
      </c>
      <c r="L36" s="270"/>
      <c r="M36" s="271">
        <v>66</v>
      </c>
      <c r="N36" s="272">
        <f>K36/M36</f>
        <v>2922.1537680279189</v>
      </c>
    </row>
    <row r="37" spans="1:14">
      <c r="A37" s="144"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174487.28440137475</v>
      </c>
      <c r="L37" s="270"/>
      <c r="M37" s="271">
        <v>100</v>
      </c>
      <c r="N37" s="272">
        <f>K37/M37</f>
        <v>1744.8728440137475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1.1854260416666667</v>
      </c>
    </row>
    <row r="43" spans="1:14" ht="15.75" thickBot="1">
      <c r="B43" s="823" t="s">
        <v>953</v>
      </c>
      <c r="C43" s="824"/>
      <c r="D43" s="824"/>
      <c r="E43" s="824"/>
      <c r="F43" s="824"/>
      <c r="G43" s="824"/>
      <c r="H43" s="824"/>
      <c r="I43" s="824"/>
      <c r="J43" s="824"/>
      <c r="K43" s="824"/>
      <c r="L43" s="824"/>
      <c r="M43" s="825"/>
      <c r="N43" s="394">
        <f>SUM(N36:N42)</f>
        <v>4668.212038083333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VLOOKUP(A48,MATERIALES!A5:D372,4,FALSE)</f>
        <v>5886.9830856935369</v>
      </c>
      <c r="N48" s="272">
        <f>K48*M48</f>
        <v>5886.9830856935369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5886.9830856935369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10673.737727943537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2134.7475455887075</v>
      </c>
      <c r="M83" s="859"/>
      <c r="N83" s="51"/>
    </row>
    <row r="84" spans="1:14">
      <c r="B84" s="89" t="s">
        <v>973</v>
      </c>
      <c r="C84" s="90"/>
      <c r="D84" s="90"/>
      <c r="E84" s="90"/>
      <c r="F84" s="90"/>
      <c r="G84" s="90"/>
      <c r="H84" s="90"/>
      <c r="I84" s="87"/>
      <c r="J84" s="88"/>
      <c r="K84" s="304">
        <v>0.05</v>
      </c>
      <c r="L84" s="858">
        <f>N78*K84</f>
        <v>533.68688639717686</v>
      </c>
      <c r="M84" s="859"/>
      <c r="N84" s="51"/>
    </row>
    <row r="85" spans="1:14" ht="15.75" thickBot="1">
      <c r="B85" s="91" t="s">
        <v>974</v>
      </c>
      <c r="C85" s="92"/>
      <c r="D85" s="92"/>
      <c r="E85" s="92"/>
      <c r="F85" s="92"/>
      <c r="G85" s="92"/>
      <c r="H85" s="92"/>
      <c r="I85" s="93"/>
      <c r="J85" s="94"/>
      <c r="K85" s="305">
        <v>0.05</v>
      </c>
      <c r="L85" s="860">
        <f>N78*K85</f>
        <v>533.68688639717686</v>
      </c>
      <c r="M85" s="861"/>
      <c r="N85" s="51"/>
    </row>
    <row r="86" spans="1:14" ht="15.75" thickBot="1">
      <c r="B86" s="823" t="s">
        <v>953</v>
      </c>
      <c r="C86" s="824"/>
      <c r="D86" s="824"/>
      <c r="E86" s="824"/>
      <c r="F86" s="824"/>
      <c r="G86" s="824"/>
      <c r="H86" s="824"/>
      <c r="I86" s="824"/>
      <c r="J86" s="824"/>
      <c r="K86" s="824"/>
      <c r="L86" s="824"/>
      <c r="M86" s="825"/>
      <c r="N86" s="52">
        <f>L83+L84+L85</f>
        <v>3202.121318383061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13875.859046326597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44" t="s">
        <v>312</v>
      </c>
      <c r="B36" s="872" t="str">
        <f>VLOOKUP(A36,EQUIPOS!A6:D154,3,FALSE)</f>
        <v>Retroexcavadora sobre oruga, potencia 138 HP, balde de 1,5 m3.</v>
      </c>
      <c r="C36" s="873"/>
      <c r="D36" s="873"/>
      <c r="E36" s="873"/>
      <c r="F36" s="873"/>
      <c r="G36" s="873"/>
      <c r="H36" s="874"/>
      <c r="I36" s="267"/>
      <c r="J36" s="268"/>
      <c r="K36" s="269">
        <f>VLOOKUP(A36,EQUIPOS!A6:D163,4,FALSE)</f>
        <v>192862.14868984264</v>
      </c>
      <c r="L36" s="270"/>
      <c r="M36" s="271">
        <v>66</v>
      </c>
      <c r="N36" s="272">
        <f>K36/M36</f>
        <v>2922.1537680279189</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1.1854260416666667</v>
      </c>
    </row>
    <row r="43" spans="1:14" ht="15.75" thickBot="1">
      <c r="B43" s="823" t="s">
        <v>953</v>
      </c>
      <c r="C43" s="824"/>
      <c r="D43" s="824"/>
      <c r="E43" s="824"/>
      <c r="F43" s="824"/>
      <c r="G43" s="824"/>
      <c r="H43" s="824"/>
      <c r="I43" s="824"/>
      <c r="J43" s="824"/>
      <c r="K43" s="824"/>
      <c r="L43" s="824"/>
      <c r="M43" s="825"/>
      <c r="N43" s="394">
        <f>SUM(N36:N42)</f>
        <v>2923.3391940695856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3041.8817982362521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608.37635964725041</v>
      </c>
      <c r="M83" s="859"/>
      <c r="N83" s="51"/>
    </row>
    <row r="84" spans="1:14">
      <c r="B84" s="89" t="s">
        <v>973</v>
      </c>
      <c r="C84" s="90"/>
      <c r="D84" s="90"/>
      <c r="E84" s="90"/>
      <c r="F84" s="90"/>
      <c r="G84" s="90"/>
      <c r="H84" s="90"/>
      <c r="I84" s="87"/>
      <c r="J84" s="88"/>
      <c r="K84" s="304">
        <v>0.05</v>
      </c>
      <c r="L84" s="858">
        <f>N78*K84</f>
        <v>152.0940899118126</v>
      </c>
      <c r="M84" s="859"/>
      <c r="N84" s="51"/>
    </row>
    <row r="85" spans="1:14" ht="15.75" thickBot="1">
      <c r="B85" s="91" t="s">
        <v>974</v>
      </c>
      <c r="C85" s="92"/>
      <c r="D85" s="92"/>
      <c r="E85" s="92"/>
      <c r="F85" s="92"/>
      <c r="G85" s="92"/>
      <c r="H85" s="92"/>
      <c r="I85" s="93"/>
      <c r="J85" s="94"/>
      <c r="K85" s="305">
        <v>0.05</v>
      </c>
      <c r="L85" s="860">
        <f>N78*K85</f>
        <v>152.0940899118126</v>
      </c>
      <c r="M85" s="861"/>
      <c r="N85" s="51"/>
    </row>
    <row r="86" spans="1:14" ht="15.75" thickBot="1">
      <c r="B86" s="823" t="s">
        <v>953</v>
      </c>
      <c r="C86" s="824"/>
      <c r="D86" s="824"/>
      <c r="E86" s="824"/>
      <c r="F86" s="824"/>
      <c r="G86" s="824"/>
      <c r="H86" s="824"/>
      <c r="I86" s="824"/>
      <c r="J86" s="824"/>
      <c r="K86" s="824"/>
      <c r="L86" s="824"/>
      <c r="M86" s="825"/>
      <c r="N86" s="52">
        <f>L83+L84+L85</f>
        <v>912.56453947087562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3954.4463377071279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8" sqref="A8"/>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180</v>
      </c>
      <c r="B36" s="872" t="str">
        <f>VLOOKUP(A36,EQUIPOS!A6:D154,3,FALSE)</f>
        <v>Compresor 120 HP, con martillo.</v>
      </c>
      <c r="C36" s="873"/>
      <c r="D36" s="873"/>
      <c r="E36" s="873"/>
      <c r="F36" s="873"/>
      <c r="G36" s="873"/>
      <c r="H36" s="874"/>
      <c r="I36" s="267"/>
      <c r="J36" s="268"/>
      <c r="K36" s="269">
        <f>VLOOKUP(A36,EQUIPOS!A6:D163,4,FALSE)</f>
        <v>73585.417778535033</v>
      </c>
      <c r="L36" s="270"/>
      <c r="M36" s="271">
        <v>66</v>
      </c>
      <c r="N36" s="272">
        <f>K36/M36</f>
        <v>1114.930572402046</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174487.28440137475</v>
      </c>
      <c r="L37" s="270"/>
      <c r="M37" s="271">
        <v>100</v>
      </c>
      <c r="N37" s="272">
        <f>K37/M37</f>
        <v>1744.8728440137475</v>
      </c>
    </row>
    <row r="38" spans="1:14">
      <c r="A38" t="s">
        <v>312</v>
      </c>
      <c r="B38" s="872" t="str">
        <f>VLOOKUP(A38,EQUIPOS!A8:D154,3,FALSE)</f>
        <v>Retroexcavadora sobre oruga, potencia 138 HP, balde de 1,5 m3.</v>
      </c>
      <c r="C38" s="873"/>
      <c r="D38" s="873"/>
      <c r="E38" s="873"/>
      <c r="F38" s="873"/>
      <c r="G38" s="873"/>
      <c r="H38" s="874"/>
      <c r="I38" s="267"/>
      <c r="J38" s="268"/>
      <c r="K38" s="269">
        <f>VLOOKUP(A38,EQUIPOS!A8:D165,4,FALSE)</f>
        <v>192862.14868984264</v>
      </c>
      <c r="L38" s="270"/>
      <c r="M38" s="271">
        <v>66</v>
      </c>
      <c r="N38" s="272">
        <f>K38/M38</f>
        <v>2922.1537680279189</v>
      </c>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N78*L42</f>
        <v>6.4119976747881813</v>
      </c>
    </row>
    <row r="43" spans="1:14" ht="15.75" thickBot="1">
      <c r="B43" s="823" t="s">
        <v>953</v>
      </c>
      <c r="C43" s="824"/>
      <c r="D43" s="824"/>
      <c r="E43" s="824"/>
      <c r="F43" s="824"/>
      <c r="G43" s="824"/>
      <c r="H43" s="824"/>
      <c r="I43" s="824"/>
      <c r="J43" s="824"/>
      <c r="K43" s="824"/>
      <c r="L43" s="824"/>
      <c r="M43" s="825"/>
      <c r="N43" s="394">
        <f>SUM(N36:N42)</f>
        <v>5788.3691821185002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VLOOKUP(A48,MATERIALES!A4:D372,3,FALSE)</f>
        <v>Anfo</v>
      </c>
      <c r="C48" s="281"/>
      <c r="D48" s="281"/>
      <c r="E48" s="281"/>
      <c r="F48" s="281"/>
      <c r="G48" s="281"/>
      <c r="H48" s="281"/>
      <c r="I48" s="268"/>
      <c r="J48" s="224" t="str">
        <f>VLOOKUP(A48,MATERIALES!A4:D383,2,FALSE)</f>
        <v>kg</v>
      </c>
      <c r="K48" s="282">
        <v>0.2</v>
      </c>
      <c r="L48" s="267"/>
      <c r="M48" s="283">
        <f>VLOOKUP(A48,MATERIALES!A5:D372,4,FALSE)</f>
        <v>5428.556951849615</v>
      </c>
      <c r="N48" s="272">
        <f>K48*M48</f>
        <v>1085.711390369923</v>
      </c>
    </row>
    <row r="49" spans="1:14">
      <c r="A49" t="s">
        <v>424</v>
      </c>
      <c r="B49" s="43" t="str">
        <f>VLOOKUP(A49,MATERIALES!A5:D372,3,FALSE)</f>
        <v>Cordón detonante</v>
      </c>
      <c r="C49" s="281"/>
      <c r="D49" s="281"/>
      <c r="E49" s="281"/>
      <c r="F49" s="281"/>
      <c r="G49" s="281"/>
      <c r="H49" s="281"/>
      <c r="I49" s="268"/>
      <c r="J49" s="224" t="str">
        <f>VLOOKUP(A49,MATERIALES!A5:D384,2,FALSE)</f>
        <v>m</v>
      </c>
      <c r="K49" s="282">
        <v>3</v>
      </c>
      <c r="L49" s="267"/>
      <c r="M49" s="283">
        <f>VLOOKUP(A49,MATERIALES!A6:D372,4,FALSE)</f>
        <v>1021.6563238663916</v>
      </c>
      <c r="N49" s="272">
        <f t="shared" ref="N49:N54" si="0">K49*M49</f>
        <v>3064.9689715991749</v>
      </c>
    </row>
    <row r="50" spans="1:14">
      <c r="A50" s="206" t="s">
        <v>453</v>
      </c>
      <c r="B50" s="43" t="str">
        <f>VLOOKUP(A50,MATERIALES!A6:D372,3,FALSE)</f>
        <v>Explosivos  75% (INDUGEL)</v>
      </c>
      <c r="C50" s="281"/>
      <c r="D50" s="281"/>
      <c r="E50" s="281"/>
      <c r="F50" s="281"/>
      <c r="G50" s="281"/>
      <c r="H50" s="281"/>
      <c r="I50" s="268"/>
      <c r="J50" s="224" t="str">
        <f>VLOOKUP(A50,MATERIALES!A6:D385,2,FALSE)</f>
        <v>lb</v>
      </c>
      <c r="K50" s="282">
        <v>0.3</v>
      </c>
      <c r="L50" s="267"/>
      <c r="M50" s="283">
        <f>VLOOKUP(A50,MATERIALES!A6:D372,4,FALSE)</f>
        <v>19249.522235323169</v>
      </c>
      <c r="N50" s="272">
        <f t="shared" si="0"/>
        <v>5774.8566705969506</v>
      </c>
    </row>
    <row r="51" spans="1:14">
      <c r="A51" t="s">
        <v>458</v>
      </c>
      <c r="B51" s="43" t="str">
        <f>VLOOKUP(A51,MATERIALES!A6:D372,3,FALSE)</f>
        <v>Fulminantes</v>
      </c>
      <c r="C51" s="281"/>
      <c r="D51" s="281"/>
      <c r="E51" s="281"/>
      <c r="F51" s="281"/>
      <c r="G51" s="281"/>
      <c r="H51" s="281"/>
      <c r="I51" s="268"/>
      <c r="J51" s="224" t="str">
        <f>VLOOKUP(A51,MATERIALES!A6:D386,2,FALSE)</f>
        <v>u</v>
      </c>
      <c r="K51" s="282">
        <v>0.2</v>
      </c>
      <c r="L51" s="267"/>
      <c r="M51" s="283">
        <f>VLOOKUP(A51,MATERIALES!A6:D372,4,FALSE)</f>
        <v>8130.0390723836699</v>
      </c>
      <c r="N51" s="272">
        <f t="shared" si="0"/>
        <v>1626.007814476734</v>
      </c>
    </row>
    <row r="52" spans="1:14">
      <c r="A52" t="s">
        <v>552</v>
      </c>
      <c r="B52" s="43" t="str">
        <f>VLOOKUP(A52,MATERIALES!A6:D372,3,FALSE)</f>
        <v>Mecha Lenta</v>
      </c>
      <c r="C52" s="281"/>
      <c r="D52" s="281"/>
      <c r="E52" s="281"/>
      <c r="F52" s="281"/>
      <c r="G52" s="281"/>
      <c r="H52" s="281"/>
      <c r="I52" s="268"/>
      <c r="J52" s="224" t="str">
        <f>VLOOKUP(A52,MATERIALES!A6:D387,2,FALSE)</f>
        <v>m</v>
      </c>
      <c r="K52" s="282">
        <v>0.5</v>
      </c>
      <c r="L52" s="267"/>
      <c r="M52" s="283">
        <f>VLOOKUP(A52,MATERIALES!A7:D372,4,FALSE)</f>
        <v>981.16384761558948</v>
      </c>
      <c r="N52" s="272">
        <f t="shared" si="0"/>
        <v>490.58192380779474</v>
      </c>
    </row>
    <row r="53" spans="1:14">
      <c r="B53" s="43"/>
      <c r="C53" s="281"/>
      <c r="D53" s="281"/>
      <c r="E53" s="281"/>
      <c r="F53" s="281"/>
      <c r="G53" s="281"/>
      <c r="H53" s="281"/>
      <c r="I53" s="268"/>
      <c r="J53" s="224"/>
      <c r="K53" s="282"/>
      <c r="L53" s="267"/>
      <c r="M53" s="283"/>
      <c r="N53" s="272"/>
    </row>
    <row r="54" spans="1:14">
      <c r="A54" t="s">
        <v>442</v>
      </c>
      <c r="B54" s="43" t="str">
        <f>VLOOKUP(A54,MATERIALES!A8:D372,3,FALSE)</f>
        <v>Derechos de explotación y/o disposición de materiales</v>
      </c>
      <c r="C54" s="281"/>
      <c r="D54" s="281"/>
      <c r="E54" s="281"/>
      <c r="F54" s="281"/>
      <c r="G54" s="281"/>
      <c r="H54" s="281"/>
      <c r="I54" s="268"/>
      <c r="J54" s="224" t="str">
        <f>VLOOKUP(A54,MATERIALES!A8:D389,2,FALSE)</f>
        <v>m3</v>
      </c>
      <c r="K54" s="282">
        <v>1</v>
      </c>
      <c r="L54" s="267"/>
      <c r="M54" s="283">
        <f>VLOOKUP(A54,MATERIALES!A9:D372,4,FALSE)</f>
        <v>5886.9830856935369</v>
      </c>
      <c r="N54" s="272">
        <f t="shared" si="0"/>
        <v>5886.9830856935369</v>
      </c>
    </row>
    <row r="55" spans="1:14" ht="15.75" thickBot="1">
      <c r="B55" s="905"/>
      <c r="C55" s="906"/>
      <c r="D55" s="906"/>
      <c r="E55" s="906"/>
      <c r="F55" s="906"/>
      <c r="G55" s="906"/>
      <c r="H55" s="906"/>
      <c r="I55" s="876"/>
      <c r="J55" s="42"/>
      <c r="K55" s="44"/>
      <c r="L55" s="907"/>
      <c r="M55" s="908"/>
      <c r="N55" s="45"/>
    </row>
    <row r="56" spans="1:14" ht="15.75" thickBot="1">
      <c r="B56" s="823" t="s">
        <v>953</v>
      </c>
      <c r="C56" s="824"/>
      <c r="D56" s="824"/>
      <c r="E56" s="824"/>
      <c r="F56" s="824"/>
      <c r="G56" s="824"/>
      <c r="H56" s="824"/>
      <c r="I56" s="824"/>
      <c r="J56" s="824"/>
      <c r="K56" s="824"/>
      <c r="L56" s="824"/>
      <c r="M56" s="825"/>
      <c r="N56" s="394">
        <f>SUM(N48:N55)</f>
        <v>17929.109856544113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823" t="s">
        <v>953</v>
      </c>
      <c r="C78" s="824"/>
      <c r="D78" s="824"/>
      <c r="E78" s="824"/>
      <c r="F78" s="824"/>
      <c r="G78" s="824"/>
      <c r="H78" s="824"/>
      <c r="I78" s="866"/>
      <c r="J78" s="866"/>
      <c r="K78" s="866"/>
      <c r="L78" s="866"/>
      <c r="M78" s="867"/>
      <c r="N78" s="301">
        <f>SUM(N72:N77)</f>
        <v>320.59988373940905</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24038.078922402019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4807.6157844804038</v>
      </c>
      <c r="M85" s="859"/>
      <c r="N85" s="51"/>
    </row>
    <row r="86" spans="1:14">
      <c r="B86" s="89" t="s">
        <v>973</v>
      </c>
      <c r="C86" s="90"/>
      <c r="D86" s="90"/>
      <c r="E86" s="90"/>
      <c r="F86" s="90"/>
      <c r="G86" s="90"/>
      <c r="H86" s="90"/>
      <c r="I86" s="87"/>
      <c r="J86" s="88"/>
      <c r="K86" s="304">
        <v>0.05</v>
      </c>
      <c r="L86" s="858">
        <f>N80*K86</f>
        <v>1201.903946120101</v>
      </c>
      <c r="M86" s="859"/>
      <c r="N86" s="51"/>
    </row>
    <row r="87" spans="1:14" ht="15.75" thickBot="1">
      <c r="B87" s="91" t="s">
        <v>974</v>
      </c>
      <c r="C87" s="92"/>
      <c r="D87" s="92"/>
      <c r="E87" s="92"/>
      <c r="F87" s="92"/>
      <c r="G87" s="92"/>
      <c r="H87" s="92"/>
      <c r="I87" s="93"/>
      <c r="J87" s="94"/>
      <c r="K87" s="305">
        <v>0.05</v>
      </c>
      <c r="L87" s="860">
        <f>N80*K87</f>
        <v>1201.903946120101</v>
      </c>
      <c r="M87" s="861"/>
      <c r="N87" s="51"/>
    </row>
    <row r="88" spans="1:14" ht="15.75" thickBot="1">
      <c r="B88" s="823" t="s">
        <v>953</v>
      </c>
      <c r="C88" s="824"/>
      <c r="D88" s="824"/>
      <c r="E88" s="824"/>
      <c r="F88" s="824"/>
      <c r="G88" s="824"/>
      <c r="H88" s="824"/>
      <c r="I88" s="824"/>
      <c r="J88" s="824"/>
      <c r="K88" s="824"/>
      <c r="L88" s="824"/>
      <c r="M88" s="825"/>
      <c r="N88" s="52">
        <f>L85+L86+L87</f>
        <v>7211.4236767206057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31249.502599122625</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6" t="s">
        <v>2218</v>
      </c>
      <c r="C107" s="827"/>
      <c r="D107" s="827"/>
      <c r="E107" s="827"/>
      <c r="F107" s="827"/>
      <c r="G107" s="827"/>
      <c r="H107" s="827"/>
      <c r="I107" s="827"/>
      <c r="J107" s="827"/>
      <c r="K107" s="827"/>
      <c r="L107" s="827"/>
      <c r="M107" s="827"/>
      <c r="N107" s="828"/>
    </row>
    <row r="108" spans="2:14" ht="15" customHeight="1">
      <c r="B108" s="826"/>
      <c r="C108" s="827"/>
      <c r="D108" s="827"/>
      <c r="E108" s="827"/>
      <c r="F108" s="827"/>
      <c r="G108" s="827"/>
      <c r="H108" s="827"/>
      <c r="I108" s="827"/>
      <c r="J108" s="827"/>
      <c r="K108" s="827"/>
      <c r="L108" s="827"/>
      <c r="M108" s="827"/>
      <c r="N108" s="828"/>
    </row>
    <row r="109" spans="2:14" ht="30" customHeight="1">
      <c r="B109" s="829" t="s">
        <v>2219</v>
      </c>
      <c r="C109" s="830"/>
      <c r="D109" s="830"/>
      <c r="E109" s="830"/>
      <c r="F109" s="830"/>
      <c r="G109" s="830"/>
      <c r="H109" s="830"/>
      <c r="I109" s="830"/>
      <c r="J109" s="830"/>
      <c r="K109" s="830"/>
      <c r="L109" s="830"/>
      <c r="M109" s="830"/>
      <c r="N109" s="831"/>
    </row>
    <row r="110" spans="2:14">
      <c r="B110" s="829"/>
      <c r="C110" s="830"/>
      <c r="D110" s="830"/>
      <c r="E110" s="830"/>
      <c r="F110" s="830"/>
      <c r="G110" s="830"/>
      <c r="H110" s="830"/>
      <c r="I110" s="830"/>
      <c r="J110" s="830"/>
      <c r="K110" s="830"/>
      <c r="L110" s="830"/>
      <c r="M110" s="830"/>
      <c r="N110" s="831"/>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9"/>
      <c r="K120" s="889"/>
      <c r="L120" s="889"/>
      <c r="M120" s="889"/>
      <c r="N120" s="890"/>
    </row>
    <row r="121" spans="2:14" ht="15.75" thickBot="1">
      <c r="B121" s="261" t="s">
        <v>2221</v>
      </c>
      <c r="C121" s="393"/>
      <c r="D121" s="393"/>
      <c r="E121" s="57"/>
      <c r="F121" s="57"/>
      <c r="G121" s="57"/>
      <c r="H121" s="57"/>
      <c r="I121" s="57"/>
      <c r="J121" s="891"/>
      <c r="K121" s="891"/>
      <c r="L121" s="891"/>
      <c r="M121" s="891"/>
      <c r="N121" s="89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192862.14868984264</v>
      </c>
      <c r="L36" s="270"/>
      <c r="M36" s="271">
        <v>66</v>
      </c>
      <c r="N36" s="272">
        <f>K36/M36</f>
        <v>2922.1537680279189</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174487.28440137475</v>
      </c>
      <c r="L37" s="270"/>
      <c r="M37" s="271">
        <v>100</v>
      </c>
      <c r="N37" s="272">
        <f>K37/M37</f>
        <v>1744.8728440137475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1.1854260416666667</v>
      </c>
    </row>
    <row r="43" spans="1:14" ht="15.75" thickBot="1">
      <c r="B43" s="823" t="s">
        <v>953</v>
      </c>
      <c r="C43" s="824"/>
      <c r="D43" s="824"/>
      <c r="E43" s="824"/>
      <c r="F43" s="824"/>
      <c r="G43" s="824"/>
      <c r="H43" s="824"/>
      <c r="I43" s="824"/>
      <c r="J43" s="824"/>
      <c r="K43" s="824"/>
      <c r="L43" s="824"/>
      <c r="M43" s="825"/>
      <c r="N43" s="394">
        <f>SUM(N36:N42)</f>
        <v>4668.212038083333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442</v>
      </c>
      <c r="B48" s="43" t="str">
        <f>VLOOKUP(A48,MATERIALES!A4:D372,3,FALSE)</f>
        <v>Derechos de explotación y/o disposición de materiales</v>
      </c>
      <c r="C48" s="281"/>
      <c r="D48" s="281"/>
      <c r="E48" s="281"/>
      <c r="F48" s="281"/>
      <c r="G48" s="281"/>
      <c r="H48" s="281"/>
      <c r="I48" s="268"/>
      <c r="J48" s="224" t="str">
        <f>VLOOKUP(A48,MATERIALES!A4:D372,2,FALSE)</f>
        <v>m3</v>
      </c>
      <c r="K48" s="282">
        <v>1</v>
      </c>
      <c r="L48" s="267"/>
      <c r="M48" s="283">
        <f>VLOOKUP(A48,MATERIALES!A4:D393,4,FALSE)</f>
        <v>5886.9830856935369</v>
      </c>
      <c r="N48" s="272">
        <f>K48*M48</f>
        <v>5886.9830856935369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5886.9830856935369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10673.737727943537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2134.7475455887075</v>
      </c>
      <c r="M83" s="859"/>
      <c r="N83" s="51"/>
    </row>
    <row r="84" spans="1:14">
      <c r="B84" s="89" t="s">
        <v>973</v>
      </c>
      <c r="C84" s="90"/>
      <c r="D84" s="90"/>
      <c r="E84" s="90"/>
      <c r="F84" s="90"/>
      <c r="G84" s="90"/>
      <c r="H84" s="90"/>
      <c r="I84" s="87"/>
      <c r="J84" s="88"/>
      <c r="K84" s="304">
        <v>0.05</v>
      </c>
      <c r="L84" s="858">
        <f>N78*K84</f>
        <v>533.68688639717686</v>
      </c>
      <c r="M84" s="859"/>
      <c r="N84" s="51"/>
    </row>
    <row r="85" spans="1:14" ht="15.75" thickBot="1">
      <c r="B85" s="91" t="s">
        <v>974</v>
      </c>
      <c r="C85" s="92"/>
      <c r="D85" s="92"/>
      <c r="E85" s="92"/>
      <c r="F85" s="92"/>
      <c r="G85" s="92"/>
      <c r="H85" s="92"/>
      <c r="I85" s="93"/>
      <c r="J85" s="94"/>
      <c r="K85" s="305">
        <v>0.05</v>
      </c>
      <c r="L85" s="860">
        <f>N78*K85</f>
        <v>533.68688639717686</v>
      </c>
      <c r="M85" s="861"/>
      <c r="N85" s="51"/>
    </row>
    <row r="86" spans="1:14" ht="15.75" thickBot="1">
      <c r="B86" s="823" t="s">
        <v>953</v>
      </c>
      <c r="C86" s="824"/>
      <c r="D86" s="824"/>
      <c r="E86" s="824"/>
      <c r="F86" s="824"/>
      <c r="G86" s="824"/>
      <c r="H86" s="824"/>
      <c r="I86" s="824"/>
      <c r="J86" s="824"/>
      <c r="K86" s="824"/>
      <c r="L86" s="824"/>
      <c r="M86" s="825"/>
      <c r="N86" s="52">
        <f>L83+L84+L85</f>
        <v>3202.121318383061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13875.859046326597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0" sqref="A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192862.14868984264</v>
      </c>
      <c r="L36" s="270"/>
      <c r="M36" s="271">
        <v>66</v>
      </c>
      <c r="N36" s="272">
        <f>K36/M36</f>
        <v>2922.1537680279189</v>
      </c>
    </row>
    <row r="37" spans="1:14">
      <c r="A37" s="108" t="s">
        <v>180</v>
      </c>
      <c r="B37" s="872" t="str">
        <f>VLOOKUP(A37,EQUIPOS!A7:D154,3,FALSE)</f>
        <v>Compresor 120 HP, con martillo.</v>
      </c>
      <c r="C37" s="873"/>
      <c r="D37" s="873"/>
      <c r="E37" s="873"/>
      <c r="F37" s="873"/>
      <c r="G37" s="873"/>
      <c r="H37" s="874"/>
      <c r="I37" s="267"/>
      <c r="J37" s="268"/>
      <c r="K37" s="269">
        <f>VLOOKUP(A37,EQUIPOS!A7:D164,4,FALSE)</f>
        <v>73585.417778535033</v>
      </c>
      <c r="L37" s="270"/>
      <c r="M37" s="271">
        <v>66</v>
      </c>
      <c r="N37" s="272">
        <f>K37/M37</f>
        <v>1114.930572402046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N79*L42</f>
        <v>6.4119976747881813</v>
      </c>
    </row>
    <row r="43" spans="1:14" ht="15.75" thickBot="1">
      <c r="B43" s="823" t="s">
        <v>953</v>
      </c>
      <c r="C43" s="824"/>
      <c r="D43" s="824"/>
      <c r="E43" s="824"/>
      <c r="F43" s="824"/>
      <c r="G43" s="824"/>
      <c r="H43" s="824"/>
      <c r="I43" s="824"/>
      <c r="J43" s="824"/>
      <c r="K43" s="824"/>
      <c r="L43" s="824"/>
      <c r="M43" s="825"/>
      <c r="N43" s="394">
        <f>SUM(N36:N42)</f>
        <v>4043.4963381047532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376</v>
      </c>
      <c r="B48" s="43" t="str">
        <f>VLOOKUP(A48,MATERIALES!A4:D372,3,FALSE)</f>
        <v>Anfo</v>
      </c>
      <c r="C48" s="281"/>
      <c r="D48" s="281"/>
      <c r="E48" s="281"/>
      <c r="F48" s="281"/>
      <c r="G48" s="281"/>
      <c r="H48" s="281"/>
      <c r="I48" s="268"/>
      <c r="J48" s="224" t="str">
        <f>VLOOKUP(A48,MATERIALES!A4:D372,2,FALSE)</f>
        <v>kg</v>
      </c>
      <c r="K48" s="282">
        <v>0.2</v>
      </c>
      <c r="L48" s="267"/>
      <c r="M48" s="283">
        <f>VLOOKUP(A48,MATERIALES!A4:D393,4,FALSE)</f>
        <v>5428.556951849615</v>
      </c>
      <c r="N48" s="272">
        <f t="shared" ref="N48:N52" si="0">K48*M48</f>
        <v>1085.711390369923</v>
      </c>
    </row>
    <row r="49" spans="1:14">
      <c r="A49" t="s">
        <v>424</v>
      </c>
      <c r="B49" s="43" t="str">
        <f>VLOOKUP(A49,MATERIALES!A5:D372,3,FALSE)</f>
        <v>Cordón detonante</v>
      </c>
      <c r="C49" s="281"/>
      <c r="D49" s="281"/>
      <c r="E49" s="281"/>
      <c r="F49" s="281"/>
      <c r="G49" s="281"/>
      <c r="H49" s="281"/>
      <c r="I49" s="268"/>
      <c r="J49" s="224" t="str">
        <f>VLOOKUP(A49,MATERIALES!A5:D372,2,FALSE)</f>
        <v>m</v>
      </c>
      <c r="K49" s="282">
        <v>3</v>
      </c>
      <c r="L49" s="267"/>
      <c r="M49" s="283">
        <f>VLOOKUP(A49,MATERIALES!A5:D394,4,FALSE)</f>
        <v>1021.6563238663916</v>
      </c>
      <c r="N49" s="272">
        <f t="shared" si="0"/>
        <v>3064.9689715991749</v>
      </c>
    </row>
    <row r="50" spans="1:14">
      <c r="A50" s="108" t="s">
        <v>453</v>
      </c>
      <c r="B50" s="43" t="str">
        <f>VLOOKUP(A50,MATERIALES!A6:D372,3,FALSE)</f>
        <v>Explosivos  75% (INDUGEL)</v>
      </c>
      <c r="C50" s="281"/>
      <c r="D50" s="281"/>
      <c r="E50" s="281"/>
      <c r="F50" s="281"/>
      <c r="G50" s="281"/>
      <c r="H50" s="281"/>
      <c r="I50" s="268"/>
      <c r="J50" s="224" t="str">
        <f>VLOOKUP(A50,MATERIALES!A6:D372,2,FALSE)</f>
        <v>lb</v>
      </c>
      <c r="K50" s="282">
        <v>0.3</v>
      </c>
      <c r="L50" s="267"/>
      <c r="M50" s="283">
        <f>VLOOKUP(A50,MATERIALES!A6:D395,4,FALSE)</f>
        <v>19249.522235323169</v>
      </c>
      <c r="N50" s="272">
        <f t="shared" si="0"/>
        <v>5774.8566705969506</v>
      </c>
    </row>
    <row r="51" spans="1:14">
      <c r="A51" s="108" t="s">
        <v>458</v>
      </c>
      <c r="B51" s="43" t="str">
        <f>VLOOKUP(A51,MATERIALES!A6:D372,3,FALSE)</f>
        <v>Fulminantes</v>
      </c>
      <c r="C51" s="281"/>
      <c r="D51" s="281"/>
      <c r="E51" s="281"/>
      <c r="F51" s="281"/>
      <c r="G51" s="281"/>
      <c r="H51" s="281"/>
      <c r="I51" s="268"/>
      <c r="J51" s="224" t="str">
        <f>VLOOKUP(A51,MATERIALES!A6:D372,2,FALSE)</f>
        <v>u</v>
      </c>
      <c r="K51" s="282">
        <v>0.2</v>
      </c>
      <c r="L51" s="267"/>
      <c r="M51" s="283">
        <f>VLOOKUP(A51,MATERIALES!A6:D396,4,FALSE)</f>
        <v>8130.0390723836699</v>
      </c>
      <c r="N51" s="272">
        <f t="shared" si="0"/>
        <v>1626.007814476734</v>
      </c>
    </row>
    <row r="52" spans="1:14">
      <c r="A52" t="s">
        <v>552</v>
      </c>
      <c r="B52" s="43" t="str">
        <f>VLOOKUP(A52,MATERIALES!A6:D372,3,FALSE)</f>
        <v>Mecha Lenta</v>
      </c>
      <c r="C52" s="281"/>
      <c r="D52" s="281"/>
      <c r="E52" s="281"/>
      <c r="F52" s="281"/>
      <c r="G52" s="281"/>
      <c r="H52" s="281"/>
      <c r="I52" s="268"/>
      <c r="J52" s="224" t="str">
        <f>VLOOKUP(A52,MATERIALES!A6:D372,2,FALSE)</f>
        <v>m</v>
      </c>
      <c r="K52" s="282">
        <v>0.5</v>
      </c>
      <c r="L52" s="267"/>
      <c r="M52" s="283">
        <f>VLOOKUP(A52,MATERIALES!A6:D397,4,FALSE)</f>
        <v>981.16384761558948</v>
      </c>
      <c r="N52" s="272">
        <f t="shared" si="0"/>
        <v>490.58192380779474</v>
      </c>
    </row>
    <row r="53" spans="1:14">
      <c r="B53" s="43"/>
      <c r="C53" s="281"/>
      <c r="D53" s="281"/>
      <c r="E53" s="281"/>
      <c r="F53" s="281"/>
      <c r="G53" s="281"/>
      <c r="H53" s="281"/>
      <c r="I53" s="268"/>
      <c r="J53" s="224"/>
      <c r="K53" s="282"/>
      <c r="L53" s="267"/>
      <c r="M53" s="283"/>
      <c r="N53" s="272"/>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SUM(N48:N54)</f>
        <v>12042.126770850577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950"/>
      <c r="C65" s="951"/>
      <c r="D65" s="951"/>
      <c r="E65" s="951"/>
      <c r="F65" s="951"/>
      <c r="G65" s="952"/>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SUM(N73:N78)</f>
        <v>320.59988373940905</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N43+N55+N68+N79</f>
        <v>16406.22299269474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3281.2445985389481</v>
      </c>
      <c r="M86" s="859"/>
      <c r="N86" s="51"/>
    </row>
    <row r="87" spans="1:14">
      <c r="B87" s="89" t="s">
        <v>973</v>
      </c>
      <c r="C87" s="90"/>
      <c r="D87" s="90"/>
      <c r="E87" s="90"/>
      <c r="F87" s="90"/>
      <c r="G87" s="90"/>
      <c r="H87" s="90"/>
      <c r="I87" s="87"/>
      <c r="J87" s="88"/>
      <c r="K87" s="304">
        <v>0.05</v>
      </c>
      <c r="L87" s="858">
        <f>N81*K87</f>
        <v>820.31114963473703</v>
      </c>
      <c r="M87" s="859"/>
      <c r="N87" s="51"/>
    </row>
    <row r="88" spans="1:14" ht="15.75" thickBot="1">
      <c r="B88" s="91" t="s">
        <v>974</v>
      </c>
      <c r="C88" s="92"/>
      <c r="D88" s="92"/>
      <c r="E88" s="92"/>
      <c r="F88" s="92"/>
      <c r="G88" s="92"/>
      <c r="H88" s="92"/>
      <c r="I88" s="93"/>
      <c r="J88" s="94"/>
      <c r="K88" s="305">
        <v>0.05</v>
      </c>
      <c r="L88" s="860">
        <f>N81*K88</f>
        <v>820.31114963473703</v>
      </c>
      <c r="M88" s="861"/>
      <c r="N88" s="51"/>
    </row>
    <row r="89" spans="1:14" ht="15.75" thickBot="1">
      <c r="B89" s="823" t="s">
        <v>953</v>
      </c>
      <c r="C89" s="824"/>
      <c r="D89" s="824"/>
      <c r="E89" s="824"/>
      <c r="F89" s="824"/>
      <c r="G89" s="824"/>
      <c r="H89" s="824"/>
      <c r="I89" s="824"/>
      <c r="J89" s="824"/>
      <c r="K89" s="824"/>
      <c r="L89" s="824"/>
      <c r="M89" s="825"/>
      <c r="N89" s="52">
        <f>L86+L87+L88</f>
        <v>4921.8668978084224</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21328.089890503164</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6" t="s">
        <v>2218</v>
      </c>
      <c r="C108" s="827"/>
      <c r="D108" s="827"/>
      <c r="E108" s="827"/>
      <c r="F108" s="827"/>
      <c r="G108" s="827"/>
      <c r="H108" s="827"/>
      <c r="I108" s="827"/>
      <c r="J108" s="827"/>
      <c r="K108" s="827"/>
      <c r="L108" s="827"/>
      <c r="M108" s="827"/>
      <c r="N108" s="828"/>
    </row>
    <row r="109" spans="2:14" ht="15" customHeight="1">
      <c r="B109" s="826"/>
      <c r="C109" s="827"/>
      <c r="D109" s="827"/>
      <c r="E109" s="827"/>
      <c r="F109" s="827"/>
      <c r="G109" s="827"/>
      <c r="H109" s="827"/>
      <c r="I109" s="827"/>
      <c r="J109" s="827"/>
      <c r="K109" s="827"/>
      <c r="L109" s="827"/>
      <c r="M109" s="827"/>
      <c r="N109" s="828"/>
    </row>
    <row r="110" spans="2:14" ht="32.25" customHeight="1">
      <c r="B110" s="829" t="s">
        <v>2219</v>
      </c>
      <c r="C110" s="830"/>
      <c r="D110" s="830"/>
      <c r="E110" s="830"/>
      <c r="F110" s="830"/>
      <c r="G110" s="830"/>
      <c r="H110" s="830"/>
      <c r="I110" s="830"/>
      <c r="J110" s="830"/>
      <c r="K110" s="830"/>
      <c r="L110" s="830"/>
      <c r="M110" s="830"/>
      <c r="N110" s="831"/>
    </row>
    <row r="111" spans="2:14">
      <c r="B111" s="829"/>
      <c r="C111" s="830"/>
      <c r="D111" s="830"/>
      <c r="E111" s="830"/>
      <c r="F111" s="830"/>
      <c r="G111" s="830"/>
      <c r="H111" s="830"/>
      <c r="I111" s="830"/>
      <c r="J111" s="830"/>
      <c r="K111" s="830"/>
      <c r="L111" s="830"/>
      <c r="M111" s="830"/>
      <c r="N111" s="831"/>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9"/>
      <c r="K121" s="889"/>
      <c r="L121" s="889"/>
      <c r="M121" s="889"/>
      <c r="N121" s="890"/>
    </row>
    <row r="122" spans="2:14" ht="15.75" thickBot="1">
      <c r="B122" s="261" t="s">
        <v>2221</v>
      </c>
      <c r="C122" s="393"/>
      <c r="D122" s="393"/>
      <c r="E122" s="57"/>
      <c r="F122" s="57"/>
      <c r="G122" s="57"/>
      <c r="H122" s="57"/>
      <c r="I122" s="57"/>
      <c r="J122" s="891"/>
      <c r="K122" s="891"/>
      <c r="L122" s="891"/>
      <c r="M122" s="891"/>
      <c r="N122" s="89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topLeftCell="A4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312</v>
      </c>
      <c r="B36" s="872" t="str">
        <f>VLOOKUP(A36,EQUIPOS!A6:D154,3,FALSE)</f>
        <v>Retroexcavadora sobre oruga, potencia 138 HP, balde de 1,5 m3.</v>
      </c>
      <c r="C36" s="873"/>
      <c r="D36" s="873"/>
      <c r="E36" s="873"/>
      <c r="F36" s="873"/>
      <c r="G36" s="873"/>
      <c r="H36" s="874"/>
      <c r="I36" s="267"/>
      <c r="J36" s="268"/>
      <c r="K36" s="269">
        <f>VLOOKUP(A36,EQUIPOS!A6:D163,4,FALSE)</f>
        <v>192862.14868984264</v>
      </c>
      <c r="L36" s="270"/>
      <c r="M36" s="271">
        <v>66</v>
      </c>
      <c r="N36" s="272">
        <f>K36/M36</f>
        <v>2922.1537680279189</v>
      </c>
    </row>
    <row r="37" spans="1:14">
      <c r="A37" s="108"/>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1.1854260416666667</v>
      </c>
    </row>
    <row r="43" spans="1:14" ht="15.75" thickBot="1">
      <c r="B43" s="823" t="s">
        <v>953</v>
      </c>
      <c r="C43" s="824"/>
      <c r="D43" s="824"/>
      <c r="E43" s="824"/>
      <c r="F43" s="824"/>
      <c r="G43" s="824"/>
      <c r="H43" s="824"/>
      <c r="I43" s="824"/>
      <c r="J43" s="824"/>
      <c r="K43" s="824"/>
      <c r="L43" s="824"/>
      <c r="M43" s="825"/>
      <c r="N43" s="394">
        <f>SUM(N36:N42)</f>
        <v>2923.3391940695856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3041.8817982362521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608.37635964725041</v>
      </c>
      <c r="M83" s="859"/>
      <c r="N83" s="51"/>
    </row>
    <row r="84" spans="1:14">
      <c r="B84" s="89" t="s">
        <v>973</v>
      </c>
      <c r="C84" s="90"/>
      <c r="D84" s="90"/>
      <c r="E84" s="90"/>
      <c r="F84" s="90"/>
      <c r="G84" s="90"/>
      <c r="H84" s="90"/>
      <c r="I84" s="87"/>
      <c r="J84" s="88"/>
      <c r="K84" s="304">
        <v>0.05</v>
      </c>
      <c r="L84" s="858">
        <f>N78*K84</f>
        <v>152.0940899118126</v>
      </c>
      <c r="M84" s="859"/>
      <c r="N84" s="51"/>
    </row>
    <row r="85" spans="1:14" ht="15.75" thickBot="1">
      <c r="B85" s="91" t="s">
        <v>974</v>
      </c>
      <c r="C85" s="92"/>
      <c r="D85" s="92"/>
      <c r="E85" s="92"/>
      <c r="F85" s="92"/>
      <c r="G85" s="92"/>
      <c r="H85" s="92"/>
      <c r="I85" s="93"/>
      <c r="J85" s="94"/>
      <c r="K85" s="305">
        <v>0.05</v>
      </c>
      <c r="L85" s="860">
        <f>N78*K85</f>
        <v>152.0940899118126</v>
      </c>
      <c r="M85" s="861"/>
      <c r="N85" s="51"/>
    </row>
    <row r="86" spans="1:14" ht="15.75" thickBot="1">
      <c r="B86" s="823" t="s">
        <v>953</v>
      </c>
      <c r="C86" s="824"/>
      <c r="D86" s="824"/>
      <c r="E86" s="824"/>
      <c r="F86" s="824"/>
      <c r="G86" s="824"/>
      <c r="H86" s="824"/>
      <c r="I86" s="824"/>
      <c r="J86" s="824"/>
      <c r="K86" s="824"/>
      <c r="L86" s="824"/>
      <c r="M86" s="825"/>
      <c r="N86" s="52">
        <f>L83+L84+L85</f>
        <v>912.56453947087562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3954.4463377071279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topLeftCell="A24" zoomScale="78" zoomScaleNormal="78" workbookViewId="0">
      <selection activeCell="B48" sqref="B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148</v>
      </c>
      <c r="B36" s="872" t="str">
        <f>VLOOKUP(A36,EQUIPOS!A6:D154,3,FALSE)</f>
        <v>Cargador : Potencia en el volante 110 hp, Clasificación de RPM del motor 2300.</v>
      </c>
      <c r="C36" s="873"/>
      <c r="D36" s="873"/>
      <c r="E36" s="873"/>
      <c r="F36" s="873"/>
      <c r="G36" s="873"/>
      <c r="H36" s="874"/>
      <c r="I36" s="267"/>
      <c r="J36" s="268"/>
      <c r="K36" s="269">
        <f>VLOOKUP(A36,EQUIPOS!A6:D163,4,FALSE)</f>
        <v>148675.74459072077</v>
      </c>
      <c r="L36" s="270"/>
      <c r="M36" s="271">
        <v>66</v>
      </c>
      <c r="N36" s="272">
        <f>K36/M36</f>
        <v>2252.6627968291027</v>
      </c>
    </row>
    <row r="37" spans="1:14">
      <c r="A37" s="108" t="s">
        <v>129</v>
      </c>
      <c r="B37" s="872" t="str">
        <f>VLOOKUP(A37,EQUIPOS!A7:D154,3,FALSE)</f>
        <v xml:space="preserve">Buldozer, Potencia al volante de 140 HP, motor de 2200 RPM, longitud de hoja 4,80m. </v>
      </c>
      <c r="C37" s="873"/>
      <c r="D37" s="873"/>
      <c r="E37" s="873"/>
      <c r="F37" s="873"/>
      <c r="G37" s="873"/>
      <c r="H37" s="874"/>
      <c r="I37" s="267"/>
      <c r="J37" s="268"/>
      <c r="K37" s="269">
        <f>VLOOKUP(A37,EQUIPOS!A7:D164,4,FALSE)</f>
        <v>174487.28440137475</v>
      </c>
      <c r="L37" s="270"/>
      <c r="M37" s="271">
        <v>100</v>
      </c>
      <c r="N37" s="272">
        <f>K37/M37</f>
        <v>1744.8728440137475</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74"/>
      <c r="L39" s="877"/>
      <c r="M39" s="878"/>
      <c r="N39" s="273"/>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2.3708520833333333</v>
      </c>
    </row>
    <row r="43" spans="1:14" ht="15.75" thickBot="1">
      <c r="B43" s="823" t="s">
        <v>953</v>
      </c>
      <c r="C43" s="824"/>
      <c r="D43" s="824"/>
      <c r="E43" s="824"/>
      <c r="F43" s="824"/>
      <c r="G43" s="824"/>
      <c r="H43" s="824"/>
      <c r="I43" s="824"/>
      <c r="J43" s="824"/>
      <c r="K43" s="824"/>
      <c r="L43" s="824"/>
      <c r="M43" s="825"/>
      <c r="N43" s="394">
        <f>SUM(N36:N42)</f>
        <v>3999.9064929261835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444</v>
      </c>
      <c r="B48" s="43" t="str">
        <f>VLOOKUP(A48,MATERIALES!A4:D372,3,FALSE)</f>
        <v>Disposición de material de derrumbe</v>
      </c>
      <c r="C48" s="281"/>
      <c r="D48" s="281"/>
      <c r="E48" s="281"/>
      <c r="F48" s="281"/>
      <c r="G48" s="281"/>
      <c r="H48" s="281"/>
      <c r="I48" s="268"/>
      <c r="J48" s="224" t="str">
        <f>VLOOKUP(A48,MATERIALES!A4:D372,2,FALSE)</f>
        <v>m3</v>
      </c>
      <c r="K48" s="282">
        <v>1</v>
      </c>
      <c r="L48" s="267"/>
      <c r="M48" s="283">
        <f>VLOOKUP(A48,MATERIALES!A4:D393,4,FALSE)</f>
        <v>5886.9830856935369</v>
      </c>
      <c r="N48" s="272">
        <f>K48*M48</f>
        <v>5886.9830856935369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5886.9830856935369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237.08520833333333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10123.974786953055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2024.794957390611</v>
      </c>
      <c r="M83" s="859"/>
      <c r="N83" s="51"/>
    </row>
    <row r="84" spans="1:14">
      <c r="B84" s="89" t="s">
        <v>973</v>
      </c>
      <c r="C84" s="90"/>
      <c r="D84" s="90"/>
      <c r="E84" s="90"/>
      <c r="F84" s="90"/>
      <c r="G84" s="90"/>
      <c r="H84" s="90"/>
      <c r="I84" s="87"/>
      <c r="J84" s="88"/>
      <c r="K84" s="304">
        <v>0.05</v>
      </c>
      <c r="L84" s="858">
        <f>N78*K84</f>
        <v>506.19873934765275</v>
      </c>
      <c r="M84" s="859"/>
      <c r="N84" s="51"/>
    </row>
    <row r="85" spans="1:14" ht="15.75" thickBot="1">
      <c r="B85" s="91" t="s">
        <v>974</v>
      </c>
      <c r="C85" s="92"/>
      <c r="D85" s="92"/>
      <c r="E85" s="92"/>
      <c r="F85" s="92"/>
      <c r="G85" s="92"/>
      <c r="H85" s="92"/>
      <c r="I85" s="93"/>
      <c r="J85" s="94"/>
      <c r="K85" s="305">
        <v>0.05</v>
      </c>
      <c r="L85" s="860">
        <f>N78*K85</f>
        <v>506.19873934765275</v>
      </c>
      <c r="M85" s="861"/>
      <c r="N85" s="51"/>
    </row>
    <row r="86" spans="1:14" ht="15.75" thickBot="1">
      <c r="B86" s="823" t="s">
        <v>953</v>
      </c>
      <c r="C86" s="824"/>
      <c r="D86" s="824"/>
      <c r="E86" s="824"/>
      <c r="F86" s="824"/>
      <c r="G86" s="824"/>
      <c r="H86" s="824"/>
      <c r="I86" s="824"/>
      <c r="J86" s="824"/>
      <c r="K86" s="824"/>
      <c r="L86" s="824"/>
      <c r="M86" s="825"/>
      <c r="N86" s="52">
        <f>L83+L84+L85</f>
        <v>3037.1924360859166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13161.16722303897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08"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174487.28440137475</v>
      </c>
      <c r="L36" s="464"/>
      <c r="M36" s="283">
        <v>50</v>
      </c>
      <c r="N36" s="272">
        <f>K36/M36</f>
        <v>3489.7456880274949</v>
      </c>
    </row>
    <row r="37" spans="1:14">
      <c r="A37" s="108" t="s">
        <v>152</v>
      </c>
      <c r="B37" s="872" t="str">
        <f>VLOOKUP(A37,EQUIPOS!A7:D154,3,FALSE)</f>
        <v xml:space="preserve">Carrotanque de agua(1000 Galones) </v>
      </c>
      <c r="C37" s="873"/>
      <c r="D37" s="873"/>
      <c r="E37" s="873"/>
      <c r="F37" s="873"/>
      <c r="G37" s="873"/>
      <c r="H37" s="874"/>
      <c r="I37" s="267"/>
      <c r="J37" s="268"/>
      <c r="K37" s="269">
        <f>VLOOKUP(A37,EQUIPOS!A7:D164,4,FALSE)</f>
        <v>72330.919971786629</v>
      </c>
      <c r="L37" s="464"/>
      <c r="M37" s="283">
        <v>50</v>
      </c>
      <c r="N37" s="272">
        <f>K37/M37</f>
        <v>1446.6183994357325</v>
      </c>
    </row>
    <row r="38" spans="1:14">
      <c r="A38" s="205" t="s">
        <v>269</v>
      </c>
      <c r="B38" s="872" t="str">
        <f>VLOOKUP(A38,EQUIPOS!A8:D154,3,FALSE)</f>
        <v>Motoniveladora  potencia 215 HP, ancho de cuchilla 4,27 m, peso 18 ton.</v>
      </c>
      <c r="C38" s="873"/>
      <c r="D38" s="873"/>
      <c r="E38" s="873"/>
      <c r="F38" s="873"/>
      <c r="G38" s="873"/>
      <c r="H38" s="874"/>
      <c r="I38" s="267"/>
      <c r="J38" s="268"/>
      <c r="K38" s="269">
        <f>VLOOKUP(A38,EQUIPOS!A8:D165,4,FALSE)</f>
        <v>187282.66470829744</v>
      </c>
      <c r="L38" s="464"/>
      <c r="M38" s="283">
        <v>50</v>
      </c>
      <c r="N38" s="272">
        <f>K38/M38</f>
        <v>3745.6532941659489</v>
      </c>
    </row>
    <row r="39" spans="1:14">
      <c r="A39" s="205" t="s">
        <v>365</v>
      </c>
      <c r="B39" s="872" t="str">
        <f>VLOOKUP(A39,EQUIPOS!A9:D154,3,FALSE)</f>
        <v xml:space="preserve">Vibrocompatador, potencia 153 HP, peso 10 Ton. </v>
      </c>
      <c r="C39" s="873"/>
      <c r="D39" s="873"/>
      <c r="E39" s="873"/>
      <c r="F39" s="873"/>
      <c r="G39" s="873"/>
      <c r="H39" s="874"/>
      <c r="I39" s="875"/>
      <c r="J39" s="876"/>
      <c r="K39" s="269">
        <f>VLOOKUP(A39,EQUIPOS!A9:D166,4,FALSE)</f>
        <v>119028.53801460683</v>
      </c>
      <c r="L39" s="953">
        <v>50</v>
      </c>
      <c r="M39" s="954"/>
      <c r="N39" s="272">
        <f>K39/L39</f>
        <v>2380.5707602921366</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11062.588141921311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423.19184653601997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11485.779988457331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2297.1559976914664</v>
      </c>
      <c r="M83" s="859"/>
      <c r="N83" s="51"/>
    </row>
    <row r="84" spans="1:14">
      <c r="B84" s="89" t="s">
        <v>973</v>
      </c>
      <c r="C84" s="90"/>
      <c r="D84" s="90"/>
      <c r="E84" s="90"/>
      <c r="F84" s="90"/>
      <c r="G84" s="90"/>
      <c r="H84" s="90"/>
      <c r="I84" s="87"/>
      <c r="J84" s="88"/>
      <c r="K84" s="304">
        <v>0.05</v>
      </c>
      <c r="L84" s="858">
        <f>N78*K84</f>
        <v>574.2889994228666</v>
      </c>
      <c r="M84" s="859"/>
      <c r="N84" s="51"/>
    </row>
    <row r="85" spans="1:14" ht="15.75" thickBot="1">
      <c r="B85" s="91" t="s">
        <v>974</v>
      </c>
      <c r="C85" s="92"/>
      <c r="D85" s="92"/>
      <c r="E85" s="92"/>
      <c r="F85" s="92"/>
      <c r="G85" s="92"/>
      <c r="H85" s="92"/>
      <c r="I85" s="93"/>
      <c r="J85" s="94"/>
      <c r="K85" s="305">
        <v>0.05</v>
      </c>
      <c r="L85" s="860">
        <f>N78*K85</f>
        <v>574.2889994228666</v>
      </c>
      <c r="M85" s="861"/>
      <c r="N85" s="51"/>
    </row>
    <row r="86" spans="1:14" ht="15.75" thickBot="1">
      <c r="B86" s="823" t="s">
        <v>953</v>
      </c>
      <c r="C86" s="824"/>
      <c r="D86" s="824"/>
      <c r="E86" s="824"/>
      <c r="F86" s="824"/>
      <c r="G86" s="824"/>
      <c r="H86" s="824"/>
      <c r="I86" s="824"/>
      <c r="J86" s="824"/>
      <c r="K86" s="824"/>
      <c r="L86" s="824"/>
      <c r="M86" s="825"/>
      <c r="N86" s="52">
        <f>L83+L84+L85</f>
        <v>3445.7339965371998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14931.51398499453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topLeftCell="A6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174487.28440137475</v>
      </c>
      <c r="L36" s="270"/>
      <c r="M36" s="271">
        <v>40</v>
      </c>
      <c r="N36" s="272">
        <f>K36/M36</f>
        <v>4362.1821100343686</v>
      </c>
    </row>
    <row r="37" spans="1:14">
      <c r="A37" s="113" t="s">
        <v>365</v>
      </c>
      <c r="B37" s="872" t="str">
        <f>VLOOKUP(A37,EQUIPOS!A7:D154,3,FALSE)</f>
        <v xml:space="preserve">Vibrocompatador, potencia 153 HP, peso 10 Ton. </v>
      </c>
      <c r="C37" s="873"/>
      <c r="D37" s="873"/>
      <c r="E37" s="873"/>
      <c r="F37" s="873"/>
      <c r="G37" s="873"/>
      <c r="H37" s="874"/>
      <c r="I37" s="267"/>
      <c r="J37" s="268"/>
      <c r="K37" s="269">
        <f>VLOOKUP(A37,EQUIPOS!A7:D164,4,FALSE)</f>
        <v>119028.53801460683</v>
      </c>
      <c r="L37" s="270"/>
      <c r="M37" s="271">
        <v>40</v>
      </c>
      <c r="N37" s="272">
        <f>K37/M37</f>
        <v>2975.713450365171</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7337.89556039954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528.98980817002484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7866.8853685695649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1573.377073713913</v>
      </c>
      <c r="M83" s="859"/>
      <c r="N83" s="51"/>
    </row>
    <row r="84" spans="1:14">
      <c r="B84" s="89" t="s">
        <v>973</v>
      </c>
      <c r="C84" s="90"/>
      <c r="D84" s="90"/>
      <c r="E84" s="90"/>
      <c r="F84" s="90"/>
      <c r="G84" s="90"/>
      <c r="H84" s="90"/>
      <c r="I84" s="87"/>
      <c r="J84" s="88"/>
      <c r="K84" s="304">
        <v>0.05</v>
      </c>
      <c r="L84" s="858">
        <f>N78*K84</f>
        <v>393.34426842847824</v>
      </c>
      <c r="M84" s="859"/>
      <c r="N84" s="51"/>
    </row>
    <row r="85" spans="1:14" ht="15.75" thickBot="1">
      <c r="B85" s="91" t="s">
        <v>974</v>
      </c>
      <c r="C85" s="92"/>
      <c r="D85" s="92"/>
      <c r="E85" s="92"/>
      <c r="F85" s="92"/>
      <c r="G85" s="92"/>
      <c r="H85" s="92"/>
      <c r="I85" s="93"/>
      <c r="J85" s="94"/>
      <c r="K85" s="305">
        <v>0.05</v>
      </c>
      <c r="L85" s="860">
        <f>N78*K85</f>
        <v>393.34426842847824</v>
      </c>
      <c r="M85" s="861"/>
      <c r="N85" s="51"/>
    </row>
    <row r="86" spans="1:14" ht="15.75" thickBot="1">
      <c r="B86" s="823" t="s">
        <v>953</v>
      </c>
      <c r="C86" s="824"/>
      <c r="D86" s="824"/>
      <c r="E86" s="824"/>
      <c r="F86" s="824"/>
      <c r="G86" s="824"/>
      <c r="H86" s="824"/>
      <c r="I86" s="824"/>
      <c r="J86" s="824"/>
      <c r="K86" s="824"/>
      <c r="L86" s="824"/>
      <c r="M86" s="825"/>
      <c r="N86" s="52">
        <f>L83+L84+L85</f>
        <v>2360.0656105708695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10226.950979140434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topLeftCell="A40"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174487.28440137475</v>
      </c>
      <c r="L36" s="270"/>
      <c r="M36" s="271">
        <v>40</v>
      </c>
      <c r="N36" s="272">
        <f>K36/M36</f>
        <v>4362.1821100343686</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4362.1821100343686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528.98980817002484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4891.1719182043935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978.23438364087872</v>
      </c>
      <c r="M83" s="859"/>
      <c r="N83" s="51"/>
    </row>
    <row r="84" spans="1:14">
      <c r="B84" s="89" t="s">
        <v>973</v>
      </c>
      <c r="C84" s="90"/>
      <c r="D84" s="90"/>
      <c r="E84" s="90"/>
      <c r="F84" s="90"/>
      <c r="G84" s="90"/>
      <c r="H84" s="90"/>
      <c r="I84" s="87"/>
      <c r="J84" s="88"/>
      <c r="K84" s="304">
        <v>0.05</v>
      </c>
      <c r="L84" s="858">
        <f>N78*K84</f>
        <v>244.55859591021968</v>
      </c>
      <c r="M84" s="859"/>
      <c r="N84" s="51"/>
    </row>
    <row r="85" spans="1:14" ht="15.75" thickBot="1">
      <c r="B85" s="91" t="s">
        <v>974</v>
      </c>
      <c r="C85" s="92"/>
      <c r="D85" s="92"/>
      <c r="E85" s="92"/>
      <c r="F85" s="92"/>
      <c r="G85" s="92"/>
      <c r="H85" s="92"/>
      <c r="I85" s="93"/>
      <c r="J85" s="94"/>
      <c r="K85" s="305">
        <v>0.05</v>
      </c>
      <c r="L85" s="860">
        <f>N78*K85</f>
        <v>244.55859591021968</v>
      </c>
      <c r="M85" s="861"/>
      <c r="N85" s="51"/>
    </row>
    <row r="86" spans="1:14" ht="15.75" thickBot="1">
      <c r="B86" s="823" t="s">
        <v>953</v>
      </c>
      <c r="C86" s="824"/>
      <c r="D86" s="824"/>
      <c r="E86" s="824"/>
      <c r="F86" s="824"/>
      <c r="G86" s="824"/>
      <c r="H86" s="824"/>
      <c r="I86" s="824"/>
      <c r="J86" s="824"/>
      <c r="K86" s="824"/>
      <c r="L86" s="824"/>
      <c r="M86" s="825"/>
      <c r="N86" s="52">
        <f>L83+L84+L85</f>
        <v>1467.3515754613181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6358.5234936657116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4" zoomScale="78" zoomScaleNormal="78" workbookViewId="0">
      <selection activeCell="C48" sqref="C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2.31867233614408</v>
      </c>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883</v>
      </c>
      <c r="B48" s="43" t="str">
        <f>VLOOKUP(A48,MATERIALES!A14:D376,3,FALSE)</f>
        <v>Geotextil Nt-2500 O Similar (Proveedores, Pavco, Geomatrix, Tensar, Omnes U Otros)</v>
      </c>
      <c r="C48" s="281"/>
      <c r="D48" s="281"/>
      <c r="E48" s="281"/>
      <c r="F48" s="281"/>
      <c r="G48" s="281"/>
      <c r="H48" s="281"/>
      <c r="I48" s="268"/>
      <c r="J48" s="224" t="s">
        <v>233</v>
      </c>
      <c r="K48" s="282">
        <v>1.3</v>
      </c>
      <c r="L48" s="267"/>
      <c r="M48" s="283">
        <f>VLOOKUP(A48,MATERIALES!A6:D372,4,FALSE)</f>
        <v>6419.7981125592951</v>
      </c>
      <c r="N48" s="272">
        <f>K48*M48</f>
        <v>8345.7375463270837</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8345.7375463270837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8579.9234522776351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1715.984690455527</v>
      </c>
      <c r="M83" s="859"/>
      <c r="N83" s="51"/>
    </row>
    <row r="84" spans="1:14">
      <c r="B84" s="89" t="s">
        <v>973</v>
      </c>
      <c r="C84" s="90"/>
      <c r="D84" s="90"/>
      <c r="E84" s="90"/>
      <c r="F84" s="90"/>
      <c r="G84" s="90"/>
      <c r="H84" s="90"/>
      <c r="I84" s="87"/>
      <c r="J84" s="88"/>
      <c r="K84" s="304">
        <v>0.05</v>
      </c>
      <c r="L84" s="858">
        <f>N78*K84</f>
        <v>428.99617261388175</v>
      </c>
      <c r="M84" s="859"/>
      <c r="N84" s="51"/>
    </row>
    <row r="85" spans="1:14" ht="15.75" thickBot="1">
      <c r="B85" s="91" t="s">
        <v>974</v>
      </c>
      <c r="C85" s="92"/>
      <c r="D85" s="92"/>
      <c r="E85" s="92"/>
      <c r="F85" s="92"/>
      <c r="G85" s="92"/>
      <c r="H85" s="92"/>
      <c r="I85" s="93"/>
      <c r="J85" s="94"/>
      <c r="K85" s="305">
        <v>0.05</v>
      </c>
      <c r="L85" s="860">
        <f>N78*K85</f>
        <v>428.99617261388175</v>
      </c>
      <c r="M85" s="861"/>
      <c r="N85" s="51"/>
    </row>
    <row r="86" spans="1:14" ht="15.75" thickBot="1">
      <c r="B86" s="823" t="s">
        <v>953</v>
      </c>
      <c r="C86" s="824"/>
      <c r="D86" s="824"/>
      <c r="E86" s="824"/>
      <c r="F86" s="824"/>
      <c r="G86" s="824"/>
      <c r="H86" s="824"/>
      <c r="I86" s="824"/>
      <c r="J86" s="824"/>
      <c r="K86" s="824"/>
      <c r="L86" s="824"/>
      <c r="M86" s="825"/>
      <c r="N86" s="52">
        <f>L83+L84+L85</f>
        <v>2573.9770356832905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11153.900487960926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0.01</v>
      </c>
      <c r="M42" s="885"/>
      <c r="N42" s="105">
        <f>N76*L42</f>
        <v>2.31867233614408</v>
      </c>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470</v>
      </c>
      <c r="B48" s="43" t="str">
        <f>VLOOKUP(A48,MATERIALES!A4:D372,3,FALSE)</f>
        <v>Geomalla Tipo Asphalt</v>
      </c>
      <c r="C48" s="281"/>
      <c r="D48" s="281"/>
      <c r="E48" s="281"/>
      <c r="F48" s="281"/>
      <c r="G48" s="281"/>
      <c r="H48" s="281"/>
      <c r="I48" s="268"/>
      <c r="J48" s="224" t="str">
        <f>VLOOKUP(A48,MATERIALES!A4:D372,2,FALSE)</f>
        <v>m2</v>
      </c>
      <c r="K48" s="282">
        <v>1.2</v>
      </c>
      <c r="L48" s="267"/>
      <c r="M48" s="283">
        <f>VLOOKUP(A48,MATERIALES!A4:D393,4,FALSE)</f>
        <v>10391.179255480836</v>
      </c>
      <c r="N48" s="272">
        <f>K48*M48</f>
        <v>12469.415106577004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12469.415106577004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47"/>
      <c r="D59" s="47"/>
      <c r="E59" s="47"/>
      <c r="F59" s="47"/>
      <c r="G59" s="47"/>
      <c r="H59" s="288"/>
      <c r="I59" s="279"/>
      <c r="J59" s="279"/>
      <c r="K59" s="279"/>
      <c r="L59" s="910"/>
      <c r="M59" s="911"/>
      <c r="N59" s="291"/>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12703.601012527555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2540.7202025055112</v>
      </c>
      <c r="M83" s="859"/>
      <c r="N83" s="51"/>
    </row>
    <row r="84" spans="1:14">
      <c r="B84" s="89" t="s">
        <v>973</v>
      </c>
      <c r="C84" s="90"/>
      <c r="D84" s="90"/>
      <c r="E84" s="90"/>
      <c r="F84" s="90"/>
      <c r="G84" s="90"/>
      <c r="H84" s="90"/>
      <c r="I84" s="87"/>
      <c r="J84" s="88"/>
      <c r="K84" s="304">
        <v>0.05</v>
      </c>
      <c r="L84" s="858">
        <f>N78*K84</f>
        <v>635.18005062637781</v>
      </c>
      <c r="M84" s="859"/>
      <c r="N84" s="51"/>
    </row>
    <row r="85" spans="1:14" ht="15.75" thickBot="1">
      <c r="B85" s="91" t="s">
        <v>974</v>
      </c>
      <c r="C85" s="92"/>
      <c r="D85" s="92"/>
      <c r="E85" s="92"/>
      <c r="F85" s="92"/>
      <c r="G85" s="92"/>
      <c r="H85" s="92"/>
      <c r="I85" s="93"/>
      <c r="J85" s="94"/>
      <c r="K85" s="305">
        <v>0.05</v>
      </c>
      <c r="L85" s="860">
        <f>N78*K85</f>
        <v>635.18005062637781</v>
      </c>
      <c r="M85" s="861"/>
      <c r="N85" s="51"/>
    </row>
    <row r="86" spans="1:14" ht="15.75" thickBot="1">
      <c r="B86" s="823" t="s">
        <v>953</v>
      </c>
      <c r="C86" s="824"/>
      <c r="D86" s="824"/>
      <c r="E86" s="824"/>
      <c r="F86" s="824"/>
      <c r="G86" s="824"/>
      <c r="H86" s="824"/>
      <c r="I86" s="824"/>
      <c r="J86" s="824"/>
      <c r="K86" s="824"/>
      <c r="L86" s="824"/>
      <c r="M86" s="825"/>
      <c r="N86" s="52">
        <f>L83+L84+L85</f>
        <v>3811.0803037582673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16514.681316285823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topLeftCell="A34"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174487.28440137475</v>
      </c>
      <c r="L36" s="270"/>
      <c r="M36" s="271">
        <v>45</v>
      </c>
      <c r="N36" s="272">
        <f>K36/M36</f>
        <v>3877.4952089194389</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72330.919971786629</v>
      </c>
      <c r="L37" s="270"/>
      <c r="M37" s="271">
        <v>45</v>
      </c>
      <c r="N37" s="272">
        <f>K37/M37</f>
        <v>1607.353777150814</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187282.66470829744</v>
      </c>
      <c r="L38" s="270"/>
      <c r="M38" s="271">
        <v>45</v>
      </c>
      <c r="N38" s="272">
        <f>K38/M38</f>
        <v>4161.8369935177207</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119028.53801460683</v>
      </c>
      <c r="L39" s="877">
        <v>45</v>
      </c>
      <c r="M39" s="878"/>
      <c r="N39" s="272">
        <f>K39/L39</f>
        <v>2645.0786225468187</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12.881512978578222</v>
      </c>
    </row>
    <row r="43" spans="1:14" ht="15.75" thickBot="1">
      <c r="B43" s="823" t="s">
        <v>953</v>
      </c>
      <c r="C43" s="824"/>
      <c r="D43" s="824"/>
      <c r="E43" s="824"/>
      <c r="F43" s="824"/>
      <c r="G43" s="824"/>
      <c r="H43" s="824"/>
      <c r="I43" s="824"/>
      <c r="J43" s="824"/>
      <c r="K43" s="824"/>
      <c r="L43" s="824"/>
      <c r="M43" s="825"/>
      <c r="N43" s="394">
        <f>SUM(N36:N42)</f>
        <v>12304.64611511337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550</v>
      </c>
      <c r="B48" s="43" t="str">
        <f>VLOOKUP(A48,MATERIALES!A4:D372,3,FALSE)</f>
        <v>Material seleccionado para Relleno</v>
      </c>
      <c r="C48" s="281"/>
      <c r="D48" s="281"/>
      <c r="E48" s="281"/>
      <c r="F48" s="281"/>
      <c r="G48" s="281"/>
      <c r="H48" s="281"/>
      <c r="I48" s="268"/>
      <c r="J48" s="224" t="str">
        <f>VLOOKUP(A48,MATERIALES!A4:D372,2,FALSE)</f>
        <v>m3</v>
      </c>
      <c r="K48" s="282">
        <v>1.25</v>
      </c>
      <c r="L48" s="267"/>
      <c r="M48" s="400">
        <f>VLOOKUP(A48,MATERIALES!A4:D393,4,FALSE)</f>
        <v>11773.966171387074</v>
      </c>
      <c r="N48" s="272">
        <f>K48*M48</f>
        <v>14717.457714233842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14717.457714233842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0">
        <f>VLOOKUP(A59,TRANSPORTE!A5:D123,4,FALSE)</f>
        <v>1232.6264115798706</v>
      </c>
      <c r="M59" s="911"/>
      <c r="N59" s="291">
        <f>K59*L59</f>
        <v>1540.7830144748382</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1540.7830144748382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29206.962492750961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5841.3924985501926</v>
      </c>
      <c r="M83" s="859"/>
      <c r="N83" s="51"/>
    </row>
    <row r="84" spans="1:14">
      <c r="B84" s="89" t="s">
        <v>973</v>
      </c>
      <c r="C84" s="90"/>
      <c r="D84" s="90"/>
      <c r="E84" s="90"/>
      <c r="F84" s="90"/>
      <c r="G84" s="90"/>
      <c r="H84" s="90"/>
      <c r="I84" s="87"/>
      <c r="J84" s="88"/>
      <c r="K84" s="304">
        <v>0.05</v>
      </c>
      <c r="L84" s="858">
        <f>N78*K84</f>
        <v>1460.3481246375482</v>
      </c>
      <c r="M84" s="859"/>
      <c r="N84" s="51"/>
    </row>
    <row r="85" spans="1:14" ht="15.75" thickBot="1">
      <c r="B85" s="91" t="s">
        <v>974</v>
      </c>
      <c r="C85" s="92"/>
      <c r="D85" s="92"/>
      <c r="E85" s="92"/>
      <c r="F85" s="92"/>
      <c r="G85" s="92"/>
      <c r="H85" s="92"/>
      <c r="I85" s="93"/>
      <c r="J85" s="94"/>
      <c r="K85" s="305">
        <v>0.05</v>
      </c>
      <c r="L85" s="860">
        <f>N78*K85</f>
        <v>1460.3481246375482</v>
      </c>
      <c r="M85" s="861"/>
      <c r="N85" s="51"/>
    </row>
    <row r="86" spans="1:14" ht="15.75" thickBot="1">
      <c r="B86" s="823" t="s">
        <v>953</v>
      </c>
      <c r="C86" s="824"/>
      <c r="D86" s="824"/>
      <c r="E86" s="824"/>
      <c r="F86" s="824"/>
      <c r="G86" s="824"/>
      <c r="H86" s="824"/>
      <c r="I86" s="824"/>
      <c r="J86" s="824"/>
      <c r="K86" s="824"/>
      <c r="L86" s="824"/>
      <c r="M86" s="825"/>
      <c r="N86" s="52">
        <f>L83+L84+L85</f>
        <v>8762.0887478252898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ROUND((N78+N86),0)</f>
        <v>37969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31" zoomScale="78" zoomScaleNormal="78" workbookViewId="0">
      <selection activeCell="B47" sqref="B47:I4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174487.28440137475</v>
      </c>
      <c r="L36" s="270"/>
      <c r="M36" s="271">
        <v>45</v>
      </c>
      <c r="N36" s="272">
        <f>K36/M36</f>
        <v>3877.4952089194389</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72330.919971786629</v>
      </c>
      <c r="L37" s="270"/>
      <c r="M37" s="271">
        <v>45</v>
      </c>
      <c r="N37" s="272">
        <f>K37/M37</f>
        <v>1607.353777150814</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187282.66470829744</v>
      </c>
      <c r="L38" s="270"/>
      <c r="M38" s="271">
        <v>45</v>
      </c>
      <c r="N38" s="272">
        <f>K38/M38</f>
        <v>4161.8369935177207</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119028.53801460683</v>
      </c>
      <c r="L39" s="877">
        <v>45</v>
      </c>
      <c r="M39" s="878"/>
      <c r="N39" s="272">
        <f>K39/L39</f>
        <v>2645.0786225468187</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12.881512978578222</v>
      </c>
    </row>
    <row r="43" spans="1:14" ht="15.75" thickBot="1">
      <c r="B43" s="823" t="s">
        <v>953</v>
      </c>
      <c r="C43" s="824"/>
      <c r="D43" s="824"/>
      <c r="E43" s="824"/>
      <c r="F43" s="824"/>
      <c r="G43" s="824"/>
      <c r="H43" s="824"/>
      <c r="I43" s="824"/>
      <c r="J43" s="824"/>
      <c r="K43" s="824"/>
      <c r="L43" s="824"/>
      <c r="M43" s="825"/>
      <c r="N43" s="394">
        <f>SUM(N36:N42)</f>
        <v>12304.64611511337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1.25</v>
      </c>
      <c r="L48" s="267"/>
      <c r="M48" s="400">
        <f>VLOOKUP(A48,MATERIALES!A4:D393,4,FALSE)</f>
        <v>45417.900443444923</v>
      </c>
      <c r="N48" s="272">
        <f>K48*M48</f>
        <v>56772.375554306156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56772.375554306156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1232.6264115798706</v>
      </c>
      <c r="M59" s="911"/>
      <c r="N59" s="291">
        <f>K59*L59</f>
        <v>1540.7830144748382</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1540.7830144748382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71261.880332823275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14252.376066564655</v>
      </c>
      <c r="M83" s="859"/>
      <c r="N83" s="51"/>
    </row>
    <row r="84" spans="1:14">
      <c r="B84" s="89" t="s">
        <v>973</v>
      </c>
      <c r="C84" s="90"/>
      <c r="D84" s="90"/>
      <c r="E84" s="90"/>
      <c r="F84" s="90"/>
      <c r="G84" s="90"/>
      <c r="H84" s="90"/>
      <c r="I84" s="87"/>
      <c r="J84" s="88"/>
      <c r="K84" s="304">
        <v>0.05</v>
      </c>
      <c r="L84" s="858">
        <f>N78*K84</f>
        <v>3563.0940166411638</v>
      </c>
      <c r="M84" s="859"/>
      <c r="N84" s="51"/>
    </row>
    <row r="85" spans="1:14" ht="15.75" thickBot="1">
      <c r="B85" s="91" t="s">
        <v>974</v>
      </c>
      <c r="C85" s="92"/>
      <c r="D85" s="92"/>
      <c r="E85" s="92"/>
      <c r="F85" s="92"/>
      <c r="G85" s="92"/>
      <c r="H85" s="92"/>
      <c r="I85" s="93"/>
      <c r="J85" s="94"/>
      <c r="K85" s="305">
        <v>0.05</v>
      </c>
      <c r="L85" s="860">
        <f>N78*K85</f>
        <v>3563.0940166411638</v>
      </c>
      <c r="M85" s="861"/>
      <c r="N85" s="51"/>
    </row>
    <row r="86" spans="1:14" ht="15.75" thickBot="1">
      <c r="B86" s="823" t="s">
        <v>953</v>
      </c>
      <c r="C86" s="824"/>
      <c r="D86" s="824"/>
      <c r="E86" s="824"/>
      <c r="F86" s="824"/>
      <c r="G86" s="824"/>
      <c r="H86" s="824"/>
      <c r="I86" s="824"/>
      <c r="J86" s="824"/>
      <c r="K86" s="824"/>
      <c r="L86" s="824"/>
      <c r="M86" s="825"/>
      <c r="N86" s="52">
        <f>L83+L84+L85</f>
        <v>21378.564099846983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92640.444432670251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VLOOKUP(A36,EQUIPOS!A6:D186,3,FALSE)</f>
        <v xml:space="preserve">Buldozer, Potencia al volante de 140 HP, motor de 2200 RPM, longitud de hoja 4,80m. </v>
      </c>
      <c r="C36" s="873"/>
      <c r="D36" s="873"/>
      <c r="E36" s="873"/>
      <c r="F36" s="873"/>
      <c r="G36" s="873"/>
      <c r="H36" s="874"/>
      <c r="I36" s="267"/>
      <c r="J36" s="268"/>
      <c r="K36" s="269">
        <f>VLOOKUP(A36,EQUIPOS!A6:D186,4,FALSE)</f>
        <v>174487.28440137475</v>
      </c>
      <c r="L36" s="270"/>
      <c r="M36" s="271">
        <v>45</v>
      </c>
      <c r="N36" s="272">
        <f>K36/M36</f>
        <v>3877.4952089194389</v>
      </c>
    </row>
    <row r="37" spans="1:14">
      <c r="A37" s="113" t="s">
        <v>152</v>
      </c>
      <c r="B37" s="872" t="str">
        <f>VLOOKUP(A37,EQUIPOS!A7:D187,3,FALSE)</f>
        <v xml:space="preserve">Carrotanque de agua(1000 Galones) </v>
      </c>
      <c r="C37" s="873"/>
      <c r="D37" s="873"/>
      <c r="E37" s="873"/>
      <c r="F37" s="873"/>
      <c r="G37" s="873"/>
      <c r="H37" s="874"/>
      <c r="I37" s="267"/>
      <c r="J37" s="268"/>
      <c r="K37" s="269">
        <f>VLOOKUP(A37,EQUIPOS!A7:D187,4,FALSE)</f>
        <v>72330.919971786629</v>
      </c>
      <c r="L37" s="270"/>
      <c r="M37" s="271">
        <v>45</v>
      </c>
      <c r="N37" s="272">
        <f>K37/M37</f>
        <v>1607.353777150814</v>
      </c>
    </row>
    <row r="38" spans="1:14">
      <c r="A38" t="s">
        <v>269</v>
      </c>
      <c r="B38" s="872" t="str">
        <f>VLOOKUP(A38,EQUIPOS!A8:D188,3,FALSE)</f>
        <v>Motoniveladora  potencia 215 HP, ancho de cuchilla 4,27 m, peso 18 ton.</v>
      </c>
      <c r="C38" s="873"/>
      <c r="D38" s="873"/>
      <c r="E38" s="873"/>
      <c r="F38" s="873"/>
      <c r="G38" s="873"/>
      <c r="H38" s="874"/>
      <c r="I38" s="267"/>
      <c r="J38" s="268"/>
      <c r="K38" s="269">
        <f>VLOOKUP(A38,EQUIPOS!A8:D188,4,FALSE)</f>
        <v>187282.66470829744</v>
      </c>
      <c r="L38" s="270"/>
      <c r="M38" s="271">
        <v>45</v>
      </c>
      <c r="N38" s="272">
        <f>K38/M38</f>
        <v>4161.8369935177207</v>
      </c>
    </row>
    <row r="39" spans="1:14">
      <c r="A39" t="s">
        <v>365</v>
      </c>
      <c r="B39" s="872" t="str">
        <f>VLOOKUP(A39,EQUIPOS!A9:D189,3,FALSE)</f>
        <v xml:space="preserve">Vibrocompatador, potencia 153 HP, peso 10 Ton. </v>
      </c>
      <c r="C39" s="873"/>
      <c r="D39" s="873"/>
      <c r="E39" s="873"/>
      <c r="F39" s="873"/>
      <c r="G39" s="873"/>
      <c r="H39" s="874"/>
      <c r="I39" s="875"/>
      <c r="J39" s="876"/>
      <c r="K39" s="269">
        <f>VLOOKUP(A39,EQUIPOS!A9:D189,4,FALSE)</f>
        <v>119028.53801460683</v>
      </c>
      <c r="L39" s="877">
        <v>45</v>
      </c>
      <c r="M39" s="878"/>
      <c r="N39" s="272">
        <f>K39/L39</f>
        <v>2645.0786225468187</v>
      </c>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t="s">
        <v>952</v>
      </c>
      <c r="C42" s="873"/>
      <c r="D42" s="873"/>
      <c r="E42" s="873"/>
      <c r="F42" s="873"/>
      <c r="G42" s="873"/>
      <c r="H42" s="874"/>
      <c r="I42" s="882"/>
      <c r="J42" s="883"/>
      <c r="K42" s="41"/>
      <c r="L42" s="884">
        <v>0.02</v>
      </c>
      <c r="M42" s="885"/>
      <c r="N42" s="105">
        <f>N76*L42</f>
        <v>12.881512978578222</v>
      </c>
    </row>
    <row r="43" spans="1:14" ht="15.75" thickBot="1">
      <c r="B43" s="823" t="s">
        <v>953</v>
      </c>
      <c r="C43" s="824"/>
      <c r="D43" s="824"/>
      <c r="E43" s="824"/>
      <c r="F43" s="824"/>
      <c r="G43" s="824"/>
      <c r="H43" s="824"/>
      <c r="I43" s="824"/>
      <c r="J43" s="824"/>
      <c r="K43" s="824"/>
      <c r="L43" s="824"/>
      <c r="M43" s="825"/>
      <c r="N43" s="394">
        <f>SUM(N36:N42)</f>
        <v>12304.64611511337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521</v>
      </c>
      <c r="B48" s="43" t="str">
        <f>VLOOKUP(A48,MATERIALES!A4:D372,3,FALSE)</f>
        <v xml:space="preserve">Material de Base </v>
      </c>
      <c r="C48" s="281"/>
      <c r="D48" s="281"/>
      <c r="E48" s="281"/>
      <c r="F48" s="281"/>
      <c r="G48" s="281"/>
      <c r="H48" s="281"/>
      <c r="I48" s="268"/>
      <c r="J48" s="224" t="str">
        <f>VLOOKUP(A48,MATERIALES!A4:D372,2,FALSE)</f>
        <v>m3</v>
      </c>
      <c r="K48" s="282">
        <v>1.25</v>
      </c>
      <c r="L48" s="267"/>
      <c r="M48" s="400">
        <f>VLOOKUP(A48,MATERIALES!A4:D393,4,FALSE)</f>
        <v>56239.102467754303</v>
      </c>
      <c r="N48" s="272">
        <f>K48*M48</f>
        <v>70298.878084692871</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70298.878084692871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0">
        <f>VLOOKUP(A59,TRANSPORTE!A5:D123,4,FALSE)</f>
        <v>1232.6264115798706</v>
      </c>
      <c r="M59" s="911"/>
      <c r="N59" s="291">
        <f>K59*L59</f>
        <v>1540.7830144748382</v>
      </c>
    </row>
    <row r="60" spans="1:14" ht="24.75" customHeight="1">
      <c r="B60" s="46"/>
      <c r="C60" s="317"/>
      <c r="D60" s="317"/>
      <c r="E60" s="317"/>
      <c r="F60" s="317"/>
      <c r="G60" s="317"/>
      <c r="H60" s="311"/>
      <c r="I60" s="399"/>
      <c r="J60" s="286"/>
      <c r="K60" s="279"/>
      <c r="L60" s="910"/>
      <c r="M60" s="911"/>
      <c r="N60" s="287"/>
    </row>
    <row r="61" spans="1:14">
      <c r="B61" s="46"/>
      <c r="C61" s="47"/>
      <c r="D61" s="47"/>
      <c r="E61" s="47"/>
      <c r="F61" s="47"/>
      <c r="G61" s="317"/>
      <c r="H61" s="311"/>
      <c r="I61" s="399"/>
      <c r="J61" s="286"/>
      <c r="K61" s="279"/>
      <c r="L61" s="910"/>
      <c r="M61" s="911"/>
      <c r="N61" s="291"/>
    </row>
    <row r="62" spans="1:14">
      <c r="B62" s="46"/>
      <c r="C62" s="47"/>
      <c r="D62" s="47"/>
      <c r="E62" s="47"/>
      <c r="F62" s="47"/>
      <c r="G62" s="47"/>
      <c r="H62" s="288"/>
      <c r="I62" s="279"/>
      <c r="J62" s="279"/>
      <c r="K62" s="279"/>
      <c r="L62" s="910"/>
      <c r="M62" s="911"/>
      <c r="N62" s="291"/>
    </row>
    <row r="63" spans="1:14">
      <c r="B63" s="46"/>
      <c r="C63" s="47"/>
      <c r="D63" s="47"/>
      <c r="E63" s="47"/>
      <c r="F63" s="47"/>
      <c r="G63" s="47"/>
      <c r="H63" s="288"/>
      <c r="I63" s="279"/>
      <c r="J63" s="279"/>
      <c r="K63" s="279"/>
      <c r="L63" s="910"/>
      <c r="M63" s="911"/>
      <c r="N63" s="291"/>
    </row>
    <row r="64" spans="1:14" ht="15.75" thickBot="1">
      <c r="B64" s="465"/>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SUM(N59:N64)</f>
        <v>1540.7830144748382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84788.38286320999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16957.676572641998</v>
      </c>
      <c r="M83" s="859"/>
      <c r="N83" s="51"/>
    </row>
    <row r="84" spans="1:14">
      <c r="B84" s="89" t="s">
        <v>973</v>
      </c>
      <c r="C84" s="90"/>
      <c r="D84" s="90"/>
      <c r="E84" s="90"/>
      <c r="F84" s="90"/>
      <c r="G84" s="90"/>
      <c r="H84" s="90"/>
      <c r="I84" s="87"/>
      <c r="J84" s="88"/>
      <c r="K84" s="304">
        <v>0.05</v>
      </c>
      <c r="L84" s="858">
        <f>N78*K84</f>
        <v>4239.4191431604995</v>
      </c>
      <c r="M84" s="859"/>
      <c r="N84" s="51"/>
    </row>
    <row r="85" spans="1:14" ht="15.75" thickBot="1">
      <c r="B85" s="91" t="s">
        <v>974</v>
      </c>
      <c r="C85" s="92"/>
      <c r="D85" s="92"/>
      <c r="E85" s="92"/>
      <c r="F85" s="92"/>
      <c r="G85" s="92"/>
      <c r="H85" s="92"/>
      <c r="I85" s="93"/>
      <c r="J85" s="94"/>
      <c r="K85" s="305">
        <v>0.05</v>
      </c>
      <c r="L85" s="860">
        <f>N78*K85</f>
        <v>4239.4191431604995</v>
      </c>
      <c r="M85" s="861"/>
      <c r="N85" s="51"/>
    </row>
    <row r="86" spans="1:14" ht="15.75" thickBot="1">
      <c r="B86" s="823" t="s">
        <v>953</v>
      </c>
      <c r="C86" s="824"/>
      <c r="D86" s="824"/>
      <c r="E86" s="824"/>
      <c r="F86" s="824"/>
      <c r="G86" s="824"/>
      <c r="H86" s="824"/>
      <c r="I86" s="824"/>
      <c r="J86" s="824"/>
      <c r="K86" s="824"/>
      <c r="L86" s="824"/>
      <c r="M86" s="825"/>
      <c r="N86" s="52">
        <f>L83+L84+L85</f>
        <v>25436.514858962997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110224.89772217299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174487.28440137475</v>
      </c>
      <c r="L36" s="270"/>
      <c r="M36" s="271">
        <v>400</v>
      </c>
      <c r="N36" s="272">
        <f>K36/M36</f>
        <v>436.21821100343686</v>
      </c>
    </row>
    <row r="37" spans="1:14">
      <c r="A37" s="113" t="s">
        <v>152</v>
      </c>
      <c r="B37" s="872" t="str">
        <f>VLOOKUP(A37,EQUIPOS!A7:D154,3,FALSE)</f>
        <v xml:space="preserve">Carrotanque de agua(1000 Galones) </v>
      </c>
      <c r="C37" s="873"/>
      <c r="D37" s="873"/>
      <c r="E37" s="873"/>
      <c r="F37" s="873"/>
      <c r="G37" s="873"/>
      <c r="H37" s="874"/>
      <c r="I37" s="267"/>
      <c r="J37" s="268"/>
      <c r="K37" s="269">
        <f>VLOOKUP(A37,EQUIPOS!A7:D164,4,FALSE)</f>
        <v>72330.919971786629</v>
      </c>
      <c r="L37" s="270"/>
      <c r="M37" s="271">
        <v>200</v>
      </c>
      <c r="N37" s="272">
        <f>K37/M37</f>
        <v>361.65459985893312</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187282.66470829744</v>
      </c>
      <c r="L38" s="270"/>
      <c r="M38" s="271">
        <v>200</v>
      </c>
      <c r="N38" s="272">
        <f>K38/M38</f>
        <v>936.41332354148722</v>
      </c>
    </row>
    <row r="39" spans="1:14">
      <c r="A39" t="s">
        <v>365</v>
      </c>
      <c r="B39" s="872" t="str">
        <f>VLOOKUP(A39,EQUIPOS!A9:D155,3,FALSE)</f>
        <v xml:space="preserve">Vibrocompatador, potencia 153 HP, peso 10 Ton. </v>
      </c>
      <c r="C39" s="873"/>
      <c r="D39" s="873"/>
      <c r="E39" s="873"/>
      <c r="F39" s="873"/>
      <c r="G39" s="873"/>
      <c r="H39" s="874"/>
      <c r="I39" s="875"/>
      <c r="J39" s="876"/>
      <c r="K39" s="269">
        <f>VLOOKUP(A39,EQUIPOS!A9:D166,4,FALSE)</f>
        <v>119028.53801460683</v>
      </c>
      <c r="L39" s="877">
        <v>200</v>
      </c>
      <c r="M39" s="878"/>
      <c r="N39" s="272">
        <f>K39/L39</f>
        <v>595.14269007303415</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2.8983404201801002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2332.3271648970713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144.917021009005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2477.2441859060764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495.44883718121531</v>
      </c>
      <c r="M83" s="859"/>
      <c r="N83" s="51"/>
    </row>
    <row r="84" spans="1:14">
      <c r="B84" s="89" t="s">
        <v>973</v>
      </c>
      <c r="C84" s="90"/>
      <c r="D84" s="90"/>
      <c r="E84" s="90"/>
      <c r="F84" s="90"/>
      <c r="G84" s="90"/>
      <c r="H84" s="90"/>
      <c r="I84" s="87"/>
      <c r="J84" s="88"/>
      <c r="K84" s="304">
        <v>0.05</v>
      </c>
      <c r="L84" s="858">
        <f>N78*K84</f>
        <v>123.86220929530383</v>
      </c>
      <c r="M84" s="859"/>
      <c r="N84" s="51"/>
    </row>
    <row r="85" spans="1:14" ht="15.75" thickBot="1">
      <c r="B85" s="91" t="s">
        <v>974</v>
      </c>
      <c r="C85" s="92"/>
      <c r="D85" s="92"/>
      <c r="E85" s="92"/>
      <c r="F85" s="92"/>
      <c r="G85" s="92"/>
      <c r="H85" s="92"/>
      <c r="I85" s="93"/>
      <c r="J85" s="94"/>
      <c r="K85" s="305">
        <v>0.05</v>
      </c>
      <c r="L85" s="860">
        <f>N78*K85</f>
        <v>123.86220929530383</v>
      </c>
      <c r="M85" s="861"/>
      <c r="N85" s="51"/>
    </row>
    <row r="86" spans="1:14" ht="15.75" thickBot="1">
      <c r="B86" s="823" t="s">
        <v>953</v>
      </c>
      <c r="C86" s="824"/>
      <c r="D86" s="824"/>
      <c r="E86" s="824"/>
      <c r="F86" s="824"/>
      <c r="G86" s="824"/>
      <c r="H86" s="824"/>
      <c r="I86" s="824"/>
      <c r="J86" s="824"/>
      <c r="K86" s="824"/>
      <c r="L86" s="824"/>
      <c r="M86" s="825"/>
      <c r="N86" s="52">
        <f>L83+L84+L85</f>
        <v>743.17325577182294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3220.4174416778992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topLeftCell="A3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2.31867233614408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876</v>
      </c>
      <c r="B48" s="43" t="str">
        <f>VLOOKUP(A48,MATERIALES!A4:D372,3,FALSE)</f>
        <v>Geotextil T-2400 O Similar (Proveedores Lafayet, Pavco, Geomatrix, Tensar, Omnes U Otros)</v>
      </c>
      <c r="C48" s="281"/>
      <c r="D48" s="281"/>
      <c r="E48" s="281"/>
      <c r="F48" s="281"/>
      <c r="G48" s="281"/>
      <c r="H48" s="281"/>
      <c r="I48" s="268"/>
      <c r="J48" s="224" t="str">
        <f>VLOOKUP(A48,MATERIALES!A4:D372,2,FALSE)</f>
        <v>m2</v>
      </c>
      <c r="K48" s="282">
        <v>1.2</v>
      </c>
      <c r="L48" s="267"/>
      <c r="M48" s="402">
        <f>VLOOKUP(A48,MATERIALES!A4:D393,4,FALSE)</f>
        <v>7470.0373608380169</v>
      </c>
      <c r="N48" s="272">
        <f>K48*M48</f>
        <v>8964.0448330056206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8964.0448330056206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9198.230738956172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1839.6461477912344</v>
      </c>
      <c r="M83" s="859"/>
      <c r="N83" s="51"/>
    </row>
    <row r="84" spans="1:14">
      <c r="B84" s="89" t="s">
        <v>973</v>
      </c>
      <c r="C84" s="90"/>
      <c r="D84" s="90"/>
      <c r="E84" s="90"/>
      <c r="F84" s="90"/>
      <c r="G84" s="90"/>
      <c r="H84" s="90"/>
      <c r="I84" s="87"/>
      <c r="J84" s="88"/>
      <c r="K84" s="304">
        <v>0.05</v>
      </c>
      <c r="L84" s="858">
        <f>N78*K84</f>
        <v>459.9115369478086</v>
      </c>
      <c r="M84" s="859"/>
      <c r="N84" s="51"/>
    </row>
    <row r="85" spans="1:14" ht="15.75" thickBot="1">
      <c r="B85" s="91" t="s">
        <v>974</v>
      </c>
      <c r="C85" s="92"/>
      <c r="D85" s="92"/>
      <c r="E85" s="92"/>
      <c r="F85" s="92"/>
      <c r="G85" s="92"/>
      <c r="H85" s="92"/>
      <c r="I85" s="93"/>
      <c r="J85" s="94"/>
      <c r="K85" s="305">
        <v>0.05</v>
      </c>
      <c r="L85" s="860">
        <f>N78*K85</f>
        <v>459.9115369478086</v>
      </c>
      <c r="M85" s="861"/>
      <c r="N85" s="51"/>
    </row>
    <row r="86" spans="1:14" ht="15.75" thickBot="1">
      <c r="B86" s="823" t="s">
        <v>953</v>
      </c>
      <c r="C86" s="824"/>
      <c r="D86" s="824"/>
      <c r="E86" s="824"/>
      <c r="F86" s="824"/>
      <c r="G86" s="824"/>
      <c r="H86" s="824"/>
      <c r="I86" s="824"/>
      <c r="J86" s="824"/>
      <c r="K86" s="824"/>
      <c r="L86" s="824"/>
      <c r="M86" s="825"/>
      <c r="N86" s="52">
        <f>L83+L84+L85</f>
        <v>2759.4692216868516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11957.699960643024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2.31867233614408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889</v>
      </c>
      <c r="B48" s="43" t="str">
        <f>VLOOKUP(A48,MATERIALES!A4:D372,3,FALSE)</f>
        <v>Geotextil T-2100 O Similar (Proveedores Pavco, Lafayet, Geomatrix, Tensar, Omnes U Otros)</v>
      </c>
      <c r="C48" s="281"/>
      <c r="D48" s="281"/>
      <c r="E48" s="281"/>
      <c r="F48" s="281"/>
      <c r="G48" s="281"/>
      <c r="H48" s="281"/>
      <c r="I48" s="268"/>
      <c r="J48" s="224" t="str">
        <f>VLOOKUP(A48,MATERIALES!A4:D372,2,FALSE)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1163.9091811901105</v>
      </c>
      <c r="M83" s="859"/>
      <c r="N83" s="51"/>
    </row>
    <row r="84" spans="1:14">
      <c r="B84" s="89" t="s">
        <v>973</v>
      </c>
      <c r="C84" s="90"/>
      <c r="D84" s="90"/>
      <c r="E84" s="90"/>
      <c r="F84" s="90"/>
      <c r="G84" s="90"/>
      <c r="H84" s="90"/>
      <c r="I84" s="87"/>
      <c r="J84" s="88"/>
      <c r="K84" s="304">
        <v>0.05</v>
      </c>
      <c r="L84" s="858">
        <f>N78*K84</f>
        <v>290.97729529752763</v>
      </c>
      <c r="M84" s="859"/>
      <c r="N84" s="51"/>
    </row>
    <row r="85" spans="1:14" ht="15.75" thickBot="1">
      <c r="B85" s="91" t="s">
        <v>974</v>
      </c>
      <c r="C85" s="92"/>
      <c r="D85" s="92"/>
      <c r="E85" s="92"/>
      <c r="F85" s="92"/>
      <c r="G85" s="92"/>
      <c r="H85" s="92"/>
      <c r="I85" s="93"/>
      <c r="J85" s="94"/>
      <c r="K85" s="305">
        <v>0.05</v>
      </c>
      <c r="L85" s="860">
        <f>N78*K85</f>
        <v>290.97729529752763</v>
      </c>
      <c r="M85" s="861"/>
      <c r="N85" s="51"/>
    </row>
    <row r="86" spans="1:14" ht="15.75" thickBot="1">
      <c r="B86" s="823" t="s">
        <v>953</v>
      </c>
      <c r="C86" s="824"/>
      <c r="D86" s="824"/>
      <c r="E86" s="824"/>
      <c r="F86" s="824"/>
      <c r="G86" s="824"/>
      <c r="H86" s="824"/>
      <c r="I86" s="824"/>
      <c r="J86" s="824"/>
      <c r="K86" s="824"/>
      <c r="L86" s="824"/>
      <c r="M86" s="825"/>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2.31867233614408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466</v>
      </c>
      <c r="B48" s="43" t="str">
        <f>VLOOKUP(A48,MATERIALES!A4:D372,3,FALSE)</f>
        <v>Geomalla Biaxial Para Refuerzo Pbx-11</v>
      </c>
      <c r="C48" s="281"/>
      <c r="D48" s="281"/>
      <c r="E48" s="281"/>
      <c r="F48" s="281"/>
      <c r="G48" s="281"/>
      <c r="H48" s="281"/>
      <c r="I48" s="268"/>
      <c r="J48" s="224" t="str">
        <f>VLOOKUP(A48,MATERIALES!A4:D372,2,FALSE)</f>
        <v>m2</v>
      </c>
      <c r="K48" s="282">
        <v>1.2</v>
      </c>
      <c r="L48" s="267"/>
      <c r="M48" s="402">
        <f>VLOOKUP(A48,MATERIALES!A4:D393,4,FALSE)</f>
        <v>6717.7018100080695</v>
      </c>
      <c r="N48" s="272">
        <f>K48*M48</f>
        <v>8061.2421720096827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8061.2421720096827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8295.4280779602341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1659.0856155920469</v>
      </c>
      <c r="M83" s="859"/>
      <c r="N83" s="51"/>
    </row>
    <row r="84" spans="1:14">
      <c r="B84" s="89" t="s">
        <v>973</v>
      </c>
      <c r="C84" s="90"/>
      <c r="D84" s="90"/>
      <c r="E84" s="90"/>
      <c r="F84" s="90"/>
      <c r="G84" s="90"/>
      <c r="H84" s="90"/>
      <c r="I84" s="87"/>
      <c r="J84" s="88"/>
      <c r="K84" s="304">
        <v>0.05</v>
      </c>
      <c r="L84" s="858">
        <f>N78*K84</f>
        <v>414.77140389801173</v>
      </c>
      <c r="M84" s="859"/>
      <c r="N84" s="51"/>
    </row>
    <row r="85" spans="1:14" ht="15.75" thickBot="1">
      <c r="B85" s="91" t="s">
        <v>974</v>
      </c>
      <c r="C85" s="92"/>
      <c r="D85" s="92"/>
      <c r="E85" s="92"/>
      <c r="F85" s="92"/>
      <c r="G85" s="92"/>
      <c r="H85" s="92"/>
      <c r="I85" s="93"/>
      <c r="J85" s="94"/>
      <c r="K85" s="305">
        <v>0.05</v>
      </c>
      <c r="L85" s="860">
        <f>N78*K85</f>
        <v>414.77140389801173</v>
      </c>
      <c r="M85" s="861"/>
      <c r="N85" s="51"/>
    </row>
    <row r="86" spans="1:14" ht="15.75" thickBot="1">
      <c r="B86" s="823" t="s">
        <v>953</v>
      </c>
      <c r="C86" s="824"/>
      <c r="D86" s="824"/>
      <c r="E86" s="824"/>
      <c r="F86" s="824"/>
      <c r="G86" s="824"/>
      <c r="H86" s="824"/>
      <c r="I86" s="824"/>
      <c r="J86" s="824"/>
      <c r="K86" s="824"/>
      <c r="L86" s="824"/>
      <c r="M86" s="825"/>
      <c r="N86" s="52">
        <f>L83+L84+L85</f>
        <v>2488.6284233880701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10784.056501348305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2.31867233614408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907</v>
      </c>
      <c r="B48" s="43" t="str">
        <f>VLOOKUP(A48,MATERIALES!A4:D372,3,FALSE)</f>
        <v>Geomalla Forgrid UX100</v>
      </c>
      <c r="C48" s="281"/>
      <c r="D48" s="281"/>
      <c r="E48" s="281"/>
      <c r="F48" s="281"/>
      <c r="G48" s="281"/>
      <c r="H48" s="281"/>
      <c r="I48" s="268"/>
      <c r="J48" s="224" t="str">
        <f>VLOOKUP(A48,MATERIALES!A4:D372,2,FALSE)</f>
        <v>M2</v>
      </c>
      <c r="K48" s="282">
        <v>1.3</v>
      </c>
      <c r="L48" s="267"/>
      <c r="M48" s="402">
        <f>VLOOKUP(A48,MATERIALES!A4:D393,4,FALSE)</f>
        <v>15680.306503360607</v>
      </c>
      <c r="N48" s="272">
        <f>K48*M48</f>
        <v>20384.398454368791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20384.398454368791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20618.584360319343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4123.7168720638683</v>
      </c>
      <c r="M83" s="859"/>
      <c r="N83" s="51"/>
    </row>
    <row r="84" spans="1:14">
      <c r="B84" s="89" t="s">
        <v>973</v>
      </c>
      <c r="C84" s="90"/>
      <c r="D84" s="90"/>
      <c r="E84" s="90"/>
      <c r="F84" s="90"/>
      <c r="G84" s="90"/>
      <c r="H84" s="90"/>
      <c r="I84" s="87"/>
      <c r="J84" s="88"/>
      <c r="K84" s="304">
        <v>0.05</v>
      </c>
      <c r="L84" s="858">
        <f>N78*K84</f>
        <v>1030.9292180159671</v>
      </c>
      <c r="M84" s="859"/>
      <c r="N84" s="51"/>
    </row>
    <row r="85" spans="1:14" ht="15.75" thickBot="1">
      <c r="B85" s="91" t="s">
        <v>974</v>
      </c>
      <c r="C85" s="92"/>
      <c r="D85" s="92"/>
      <c r="E85" s="92"/>
      <c r="F85" s="92"/>
      <c r="G85" s="92"/>
      <c r="H85" s="92"/>
      <c r="I85" s="93"/>
      <c r="J85" s="94"/>
      <c r="K85" s="305">
        <v>0.05</v>
      </c>
      <c r="L85" s="860">
        <f>N78*K85</f>
        <v>1030.9292180159671</v>
      </c>
      <c r="M85" s="861"/>
      <c r="N85" s="51"/>
    </row>
    <row r="86" spans="1:14" ht="15.75" thickBot="1">
      <c r="B86" s="823" t="s">
        <v>953</v>
      </c>
      <c r="C86" s="824"/>
      <c r="D86" s="824"/>
      <c r="E86" s="824"/>
      <c r="F86" s="824"/>
      <c r="G86" s="824"/>
      <c r="H86" s="824"/>
      <c r="I86" s="824"/>
      <c r="J86" s="824"/>
      <c r="K86" s="824"/>
      <c r="L86" s="824"/>
      <c r="M86" s="825"/>
      <c r="N86" s="52">
        <f>L83+L84+L85</f>
        <v>6185.5753080958029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26804.159668415145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303</v>
      </c>
      <c r="B36" s="872" t="str">
        <f>VLOOKUP(A36,EQUIPOS!A6:D154,3,FALSE)</f>
        <v>Retrocargador, pala de 1,1 m3 de capacidad, profundidad de excavación de 4.400 mm y una altura de 5.680 mm</v>
      </c>
      <c r="C36" s="873"/>
      <c r="D36" s="873"/>
      <c r="E36" s="873"/>
      <c r="F36" s="873"/>
      <c r="G36" s="873"/>
      <c r="H36" s="874"/>
      <c r="I36" s="267"/>
      <c r="J36" s="268"/>
      <c r="K36" s="269">
        <f>VLOOKUP(A36,EQUIPOS!A6:D163,4,FALSE)</f>
        <v>119989.96680335197</v>
      </c>
      <c r="L36" s="270"/>
      <c r="M36" s="271">
        <v>250</v>
      </c>
      <c r="N36" s="272">
        <f>K36/M36</f>
        <v>479.9598672134079</v>
      </c>
    </row>
    <row r="37" spans="1:14">
      <c r="A37" s="113" t="s">
        <v>373</v>
      </c>
      <c r="B37" s="872" t="str">
        <f>VLOOKUP(A37,EQUIPOS!A7:D154,3,FALSE)</f>
        <v>Volqueta 6 m3</v>
      </c>
      <c r="C37" s="873"/>
      <c r="D37" s="873"/>
      <c r="E37" s="873"/>
      <c r="F37" s="873"/>
      <c r="G37" s="873"/>
      <c r="H37" s="874"/>
      <c r="I37" s="267"/>
      <c r="J37" s="268"/>
      <c r="K37" s="269">
        <f>VLOOKUP(A37,EQUIPOS!A7:D164,4,FALSE)</f>
        <v>65028.703023714399</v>
      </c>
      <c r="L37" s="270"/>
      <c r="M37" s="271">
        <v>250</v>
      </c>
      <c r="N37" s="272">
        <f>K37/M37</f>
        <v>260.1148120948576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5.7966808403601995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745.87136014862574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115.93361680720399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861.80497695582972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172.36099539116594</v>
      </c>
      <c r="M83" s="859"/>
      <c r="N83" s="51"/>
    </row>
    <row r="84" spans="1:14">
      <c r="B84" s="89" t="s">
        <v>973</v>
      </c>
      <c r="C84" s="90"/>
      <c r="D84" s="90"/>
      <c r="E84" s="90"/>
      <c r="F84" s="90"/>
      <c r="G84" s="90"/>
      <c r="H84" s="90"/>
      <c r="I84" s="87"/>
      <c r="J84" s="88"/>
      <c r="K84" s="304">
        <v>0.05</v>
      </c>
      <c r="L84" s="858">
        <f>N78*K84</f>
        <v>43.090248847791486</v>
      </c>
      <c r="M84" s="859"/>
      <c r="N84" s="51"/>
    </row>
    <row r="85" spans="1:14" ht="15.75" thickBot="1">
      <c r="B85" s="91" t="s">
        <v>974</v>
      </c>
      <c r="C85" s="92"/>
      <c r="D85" s="92"/>
      <c r="E85" s="92"/>
      <c r="F85" s="92"/>
      <c r="G85" s="92"/>
      <c r="H85" s="92"/>
      <c r="I85" s="93"/>
      <c r="J85" s="94"/>
      <c r="K85" s="305">
        <v>0.05</v>
      </c>
      <c r="L85" s="860">
        <f>N78*K85</f>
        <v>43.090248847791486</v>
      </c>
      <c r="M85" s="861"/>
      <c r="N85" s="51"/>
    </row>
    <row r="86" spans="1:14" ht="15.75" thickBot="1">
      <c r="B86" s="823" t="s">
        <v>953</v>
      </c>
      <c r="C86" s="824"/>
      <c r="D86" s="824"/>
      <c r="E86" s="824"/>
      <c r="F86" s="824"/>
      <c r="G86" s="824"/>
      <c r="H86" s="824"/>
      <c r="I86" s="824"/>
      <c r="J86" s="824"/>
      <c r="K86" s="824"/>
      <c r="L86" s="824"/>
      <c r="M86" s="825"/>
      <c r="N86" s="52">
        <f>L83+L84+L85</f>
        <v>258.54149308674891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1120.3464700425786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35</v>
      </c>
      <c r="N36" s="272">
        <f>K36/M36</f>
        <v>2066.5977134796181</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35</v>
      </c>
      <c r="N37" s="272">
        <f>K37/M37</f>
        <v>5350.9332773799269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35</v>
      </c>
      <c r="N38" s="272">
        <f>K38/M38</f>
        <v>3400.8153718459093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16.561945258171999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10834.908307963626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VLOOKUP(A48,MATERIALES!A4:D393,4,FALSE)</f>
        <v>43.973729865124461</v>
      </c>
      <c r="N48" s="272">
        <f>K48*M48</f>
        <v>1099.3432466281115</v>
      </c>
    </row>
    <row r="49" spans="1:14">
      <c r="A49" t="s">
        <v>804</v>
      </c>
      <c r="B49" s="43" t="str">
        <f>VLOOKUP(A49,MATERIALES!A5:D372,3,FALSE)</f>
        <v>Cemento gris</v>
      </c>
      <c r="C49" s="281"/>
      <c r="D49" s="281"/>
      <c r="E49" s="281"/>
      <c r="F49" s="281"/>
      <c r="G49" s="281"/>
      <c r="H49" s="281"/>
      <c r="I49" s="268"/>
      <c r="J49" s="224" t="str">
        <f>VLOOKUP(A49,MATERIALES!A5:D372,2,FALSE)</f>
        <v>kg</v>
      </c>
      <c r="K49" s="282">
        <v>80</v>
      </c>
      <c r="L49" s="267"/>
      <c r="M49" s="402">
        <f>VLOOKUP(A49,MATERIALES!A5:D394,4,FALSE)</f>
        <v>514.05290212330488</v>
      </c>
      <c r="N49" s="272">
        <f>K49*M49</f>
        <v>41124.232169864394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42223.575416492502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53886.58098736473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10777.316197472946</v>
      </c>
      <c r="M83" s="859"/>
      <c r="N83" s="51"/>
    </row>
    <row r="84" spans="1:14">
      <c r="B84" s="89" t="s">
        <v>973</v>
      </c>
      <c r="C84" s="90"/>
      <c r="D84" s="90"/>
      <c r="E84" s="90"/>
      <c r="F84" s="90"/>
      <c r="G84" s="90"/>
      <c r="H84" s="90"/>
      <c r="I84" s="87"/>
      <c r="J84" s="88"/>
      <c r="K84" s="304">
        <v>0.05</v>
      </c>
      <c r="L84" s="858">
        <f>N78*K84</f>
        <v>2694.3290493682366</v>
      </c>
      <c r="M84" s="859"/>
      <c r="N84" s="51"/>
    </row>
    <row r="85" spans="1:14" ht="15.75" thickBot="1">
      <c r="B85" s="91" t="s">
        <v>974</v>
      </c>
      <c r="C85" s="92"/>
      <c r="D85" s="92"/>
      <c r="E85" s="92"/>
      <c r="F85" s="92"/>
      <c r="G85" s="92"/>
      <c r="H85" s="92"/>
      <c r="I85" s="93"/>
      <c r="J85" s="94"/>
      <c r="K85" s="305">
        <v>0.05</v>
      </c>
      <c r="L85" s="860">
        <f>N78*K85</f>
        <v>2694.3290493682366</v>
      </c>
      <c r="M85" s="861"/>
      <c r="N85" s="51"/>
    </row>
    <row r="86" spans="1:14" ht="15.75" thickBot="1">
      <c r="B86" s="823" t="s">
        <v>953</v>
      </c>
      <c r="C86" s="824"/>
      <c r="D86" s="824"/>
      <c r="E86" s="824"/>
      <c r="F86" s="824"/>
      <c r="G86" s="824"/>
      <c r="H86" s="824"/>
      <c r="I86" s="824"/>
      <c r="J86" s="824"/>
      <c r="K86" s="824"/>
      <c r="L86" s="824"/>
      <c r="M86" s="825"/>
      <c r="N86" s="52">
        <f>L83+L84+L85</f>
        <v>16165.974296209419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70052.555283574155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topLeftCell="A28"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35</v>
      </c>
      <c r="N36" s="272">
        <f>K36/M36</f>
        <v>2066.5977134796181</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35</v>
      </c>
      <c r="N37" s="272">
        <f>K37/M37</f>
        <v>5350.9332773799269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35</v>
      </c>
      <c r="N38" s="272">
        <f>K38/M38</f>
        <v>3400.8153718459093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16.561945258171999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10834.908307963626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VLOOKUP(A48,MATERIALES!A4:D372,3,FALSE)</f>
        <v>Agua</v>
      </c>
      <c r="C48" s="281"/>
      <c r="D48" s="281"/>
      <c r="E48" s="281"/>
      <c r="F48" s="281"/>
      <c r="G48" s="281"/>
      <c r="H48" s="281"/>
      <c r="I48" s="268"/>
      <c r="J48" s="224" t="str">
        <f>VLOOKUP(A48,MATERIALES!A4:D372,2,FALSE)</f>
        <v>lt</v>
      </c>
      <c r="K48" s="282">
        <v>25</v>
      </c>
      <c r="L48" s="267"/>
      <c r="M48" s="402">
        <f>VLOOKUP(A48,MATERIALES!A4:D393,4,FALSE)</f>
        <v>43.973729865124461</v>
      </c>
      <c r="N48" s="272">
        <f>K48*M48</f>
        <v>1099.3432466281115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1099.3432466281115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12762.348817500337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2552.4697635000675</v>
      </c>
      <c r="M83" s="859"/>
      <c r="N83" s="51"/>
    </row>
    <row r="84" spans="1:14">
      <c r="B84" s="89" t="s">
        <v>973</v>
      </c>
      <c r="C84" s="90"/>
      <c r="D84" s="90"/>
      <c r="E84" s="90"/>
      <c r="F84" s="90"/>
      <c r="G84" s="90"/>
      <c r="H84" s="90"/>
      <c r="I84" s="87"/>
      <c r="J84" s="88"/>
      <c r="K84" s="304">
        <v>0.05</v>
      </c>
      <c r="L84" s="858">
        <f>N78*K84</f>
        <v>638.11744087501688</v>
      </c>
      <c r="M84" s="859"/>
      <c r="N84" s="51"/>
    </row>
    <row r="85" spans="1:14" ht="15.75" thickBot="1">
      <c r="B85" s="91" t="s">
        <v>974</v>
      </c>
      <c r="C85" s="92"/>
      <c r="D85" s="92"/>
      <c r="E85" s="92"/>
      <c r="F85" s="92"/>
      <c r="G85" s="92"/>
      <c r="H85" s="92"/>
      <c r="I85" s="93"/>
      <c r="J85" s="94"/>
      <c r="K85" s="305">
        <v>0.05</v>
      </c>
      <c r="L85" s="860">
        <f>N78*K85</f>
        <v>638.11744087501688</v>
      </c>
      <c r="M85" s="861"/>
      <c r="N85" s="51"/>
    </row>
    <row r="86" spans="1:14" ht="15.75" thickBot="1">
      <c r="B86" s="823" t="s">
        <v>953</v>
      </c>
      <c r="C86" s="824"/>
      <c r="D86" s="824"/>
      <c r="E86" s="824"/>
      <c r="F86" s="824"/>
      <c r="G86" s="824"/>
      <c r="H86" s="824"/>
      <c r="I86" s="824"/>
      <c r="J86" s="824"/>
      <c r="K86" s="824"/>
      <c r="L86" s="824"/>
      <c r="M86" s="825"/>
      <c r="N86" s="52">
        <f>L83+L84+L85</f>
        <v>3828.7046452501008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16591.053462750438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VLOOKUP(A48,MATERIALES!A4:D393,4,FALSE)</f>
        <v>514.05290212330488</v>
      </c>
      <c r="N48" s="272">
        <f>K48*M48</f>
        <v>514.05290212330488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514.05290212330488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f>SUM(N70:N75)</f>
        <v>0</v>
      </c>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514.05290212330488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102.81058042466098</v>
      </c>
      <c r="M83" s="859"/>
      <c r="N83" s="51"/>
    </row>
    <row r="84" spans="1:14">
      <c r="B84" s="89" t="s">
        <v>973</v>
      </c>
      <c r="C84" s="90"/>
      <c r="D84" s="90"/>
      <c r="E84" s="90"/>
      <c r="F84" s="90"/>
      <c r="G84" s="90"/>
      <c r="H84" s="90"/>
      <c r="I84" s="87"/>
      <c r="J84" s="88"/>
      <c r="K84" s="304">
        <v>0.05</v>
      </c>
      <c r="L84" s="858">
        <f>N78*K84</f>
        <v>25.702645106165246</v>
      </c>
      <c r="M84" s="859"/>
      <c r="N84" s="51"/>
    </row>
    <row r="85" spans="1:14" ht="15.75" thickBot="1">
      <c r="B85" s="91" t="s">
        <v>974</v>
      </c>
      <c r="C85" s="92"/>
      <c r="D85" s="92"/>
      <c r="E85" s="92"/>
      <c r="F85" s="92"/>
      <c r="G85" s="92"/>
      <c r="H85" s="92"/>
      <c r="I85" s="93"/>
      <c r="J85" s="94"/>
      <c r="K85" s="305">
        <v>0.05</v>
      </c>
      <c r="L85" s="860">
        <f>N78*K85</f>
        <v>25.702645106165246</v>
      </c>
      <c r="M85" s="861"/>
      <c r="N85" s="51"/>
    </row>
    <row r="86" spans="1:14" ht="15.75" thickBot="1">
      <c r="B86" s="823" t="s">
        <v>953</v>
      </c>
      <c r="C86" s="824"/>
      <c r="D86" s="824"/>
      <c r="E86" s="824"/>
      <c r="F86" s="824"/>
      <c r="G86" s="824"/>
      <c r="H86" s="824"/>
      <c r="I86" s="824"/>
      <c r="J86" s="824"/>
      <c r="K86" s="824"/>
      <c r="L86" s="824"/>
      <c r="M86" s="825"/>
      <c r="N86" s="52">
        <f>L83+L84+L85</f>
        <v>154.21587063699147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668.26877276029632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35</v>
      </c>
      <c r="N36" s="272">
        <f>K36/M36</f>
        <v>2066.5977134796181</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35</v>
      </c>
      <c r="N37" s="272">
        <f>K37/M37</f>
        <v>5350.9332773799269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35</v>
      </c>
      <c r="N38" s="272">
        <f>K38/M38</f>
        <v>3400.8153718459093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N76*M41</f>
        <v>16.561945258171999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10834.908307963626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VLOOKUP(A48,MATERIALES!A4:D372,3,FALSE)</f>
        <v>Cal</v>
      </c>
      <c r="C48" s="281"/>
      <c r="D48" s="281"/>
      <c r="E48" s="281"/>
      <c r="F48" s="281"/>
      <c r="G48" s="281"/>
      <c r="H48" s="281"/>
      <c r="I48" s="268"/>
      <c r="J48" s="224" t="str">
        <f>VLOOKUP(A48,MATERIALES!A4:D372,2,FALSE)</f>
        <v>kg</v>
      </c>
      <c r="K48" s="282">
        <v>80</v>
      </c>
      <c r="L48" s="267"/>
      <c r="M48" s="402">
        <f>VLOOKUP(A48,MATERIALES!A4:D393,4,FALSE)</f>
        <v>952.76414707769663</v>
      </c>
      <c r="N48" s="272">
        <f>K48*M48</f>
        <v>76221.131766215723</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VLOOKUP(A49,MATERIALES!A5:D394,4,FALSE)</f>
        <v>43.973729865124461</v>
      </c>
      <c r="N49" s="272">
        <f>K49*M49</f>
        <v>1099.3432466281115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77320.475012843832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88983.480583716053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17796.696116743213</v>
      </c>
      <c r="M83" s="859"/>
      <c r="N83" s="51"/>
    </row>
    <row r="84" spans="1:14">
      <c r="B84" s="89" t="s">
        <v>973</v>
      </c>
      <c r="C84" s="90"/>
      <c r="D84" s="90"/>
      <c r="E84" s="90"/>
      <c r="F84" s="90"/>
      <c r="G84" s="90"/>
      <c r="H84" s="90"/>
      <c r="I84" s="87"/>
      <c r="J84" s="88"/>
      <c r="K84" s="304">
        <v>0.05</v>
      </c>
      <c r="L84" s="858">
        <f>N78*K84</f>
        <v>4449.1740291858032</v>
      </c>
      <c r="M84" s="859"/>
      <c r="N84" s="51"/>
    </row>
    <row r="85" spans="1:14" ht="15.75" thickBot="1">
      <c r="B85" s="91" t="s">
        <v>974</v>
      </c>
      <c r="C85" s="92"/>
      <c r="D85" s="92"/>
      <c r="E85" s="92"/>
      <c r="F85" s="92"/>
      <c r="G85" s="92"/>
      <c r="H85" s="92"/>
      <c r="I85" s="93"/>
      <c r="J85" s="94"/>
      <c r="K85" s="305">
        <v>0.05</v>
      </c>
      <c r="L85" s="860">
        <f>N78*K85</f>
        <v>4449.1740291858032</v>
      </c>
      <c r="M85" s="861"/>
      <c r="N85" s="51"/>
    </row>
    <row r="86" spans="1:14" ht="15.75" thickBot="1">
      <c r="B86" s="823" t="s">
        <v>953</v>
      </c>
      <c r="C86" s="824"/>
      <c r="D86" s="824"/>
      <c r="E86" s="824"/>
      <c r="F86" s="824"/>
      <c r="G86" s="824"/>
      <c r="H86" s="824"/>
      <c r="I86" s="824"/>
      <c r="J86" s="824"/>
      <c r="K86" s="824"/>
      <c r="L86" s="824"/>
      <c r="M86" s="825"/>
      <c r="N86" s="52">
        <f>L83+L84+L85</f>
        <v>26695.044175114821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115678.52475883087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topLeftCell="A4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35</v>
      </c>
      <c r="N36" s="272">
        <f>K36/M36</f>
        <v>2066.5977134796181</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35</v>
      </c>
      <c r="N37" s="272">
        <f>K37/M37</f>
        <v>5350.9332773799269</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35</v>
      </c>
      <c r="N38" s="272">
        <f>K38/M38</f>
        <v>3400.8153718459093</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16.561945258171999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10834.908307963626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VLOOKUP(A48,MATERIALES!A5:D394,4,FALSE)</f>
        <v>43.973729865124461</v>
      </c>
      <c r="N48" s="272">
        <f>K48*M48</f>
        <v>1099.3432466281115</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1099.3432466281115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828.09726290859999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12762.348817500337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2552.4697635000675</v>
      </c>
      <c r="M82" s="859"/>
      <c r="N82" s="51"/>
    </row>
    <row r="83" spans="1:14">
      <c r="B83" s="89" t="s">
        <v>973</v>
      </c>
      <c r="C83" s="90"/>
      <c r="D83" s="90"/>
      <c r="E83" s="90"/>
      <c r="F83" s="90"/>
      <c r="G83" s="90"/>
      <c r="H83" s="90"/>
      <c r="I83" s="87"/>
      <c r="J83" s="88"/>
      <c r="K83" s="304">
        <v>0.05</v>
      </c>
      <c r="L83" s="858">
        <f>N77*K83</f>
        <v>638.11744087501688</v>
      </c>
      <c r="M83" s="859"/>
      <c r="N83" s="51"/>
    </row>
    <row r="84" spans="1:14" ht="15.75" thickBot="1">
      <c r="B84" s="91" t="s">
        <v>974</v>
      </c>
      <c r="C84" s="92"/>
      <c r="D84" s="92"/>
      <c r="E84" s="92"/>
      <c r="F84" s="92"/>
      <c r="G84" s="92"/>
      <c r="H84" s="92"/>
      <c r="I84" s="93"/>
      <c r="J84" s="94"/>
      <c r="K84" s="305">
        <v>0.05</v>
      </c>
      <c r="L84" s="860">
        <f>N77*K84</f>
        <v>638.11744087501688</v>
      </c>
      <c r="M84" s="861"/>
      <c r="N84" s="51"/>
    </row>
    <row r="85" spans="1:14" ht="15.75" thickBot="1">
      <c r="B85" s="823" t="s">
        <v>953</v>
      </c>
      <c r="C85" s="824"/>
      <c r="D85" s="824"/>
      <c r="E85" s="824"/>
      <c r="F85" s="824"/>
      <c r="G85" s="824"/>
      <c r="H85" s="824"/>
      <c r="I85" s="824"/>
      <c r="J85" s="824"/>
      <c r="K85" s="824"/>
      <c r="L85" s="824"/>
      <c r="M85" s="825"/>
      <c r="N85" s="52">
        <f>L82+L83+L84</f>
        <v>3828.7046452501008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16591.053462750438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topLeftCell="A34"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ht="21"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402</v>
      </c>
      <c r="B48" s="43" t="str">
        <f>VLOOKUP(A48,MATERIALES!A4:D372,3,FALSE)</f>
        <v>Cal</v>
      </c>
      <c r="C48" s="281"/>
      <c r="D48" s="281"/>
      <c r="E48" s="281"/>
      <c r="F48" s="281"/>
      <c r="G48" s="281"/>
      <c r="H48" s="281"/>
      <c r="I48" s="268"/>
      <c r="J48" s="224" t="str">
        <f>VLOOKUP(A48,MATERIALES!A4:D372,2,FALSE)</f>
        <v>kg</v>
      </c>
      <c r="K48" s="282">
        <v>1</v>
      </c>
      <c r="L48" s="267"/>
      <c r="M48" s="402">
        <f>VLOOKUP(A48,MATERIALES!A4:D393,4,FALSE)</f>
        <v>952.76414707769663</v>
      </c>
      <c r="N48" s="272">
        <f>K48*M48</f>
        <v>952.76414707769663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952.76414707769663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952.76414707769663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190.55282941553935</v>
      </c>
      <c r="M83" s="859"/>
      <c r="N83" s="51"/>
    </row>
    <row r="84" spans="1:14">
      <c r="B84" s="89" t="s">
        <v>973</v>
      </c>
      <c r="C84" s="90"/>
      <c r="D84" s="90"/>
      <c r="E84" s="90"/>
      <c r="F84" s="90"/>
      <c r="G84" s="90"/>
      <c r="H84" s="90"/>
      <c r="I84" s="87"/>
      <c r="J84" s="88"/>
      <c r="K84" s="304">
        <v>0.05</v>
      </c>
      <c r="L84" s="858">
        <f>N78*K84</f>
        <v>47.638207353884837</v>
      </c>
      <c r="M84" s="859"/>
      <c r="N84" s="51"/>
    </row>
    <row r="85" spans="1:14" ht="15.75" thickBot="1">
      <c r="B85" s="91" t="s">
        <v>974</v>
      </c>
      <c r="C85" s="92"/>
      <c r="D85" s="92"/>
      <c r="E85" s="92"/>
      <c r="F85" s="92"/>
      <c r="G85" s="92"/>
      <c r="H85" s="92"/>
      <c r="I85" s="93"/>
      <c r="J85" s="94"/>
      <c r="K85" s="305">
        <v>0.05</v>
      </c>
      <c r="L85" s="860">
        <f>N78*K85</f>
        <v>47.638207353884837</v>
      </c>
      <c r="M85" s="861"/>
      <c r="N85" s="51"/>
    </row>
    <row r="86" spans="1:14" ht="15.75" thickBot="1">
      <c r="B86" s="823" t="s">
        <v>953</v>
      </c>
      <c r="C86" s="824"/>
      <c r="D86" s="824"/>
      <c r="E86" s="824"/>
      <c r="F86" s="824"/>
      <c r="G86" s="824"/>
      <c r="H86" s="824"/>
      <c r="I86" s="824"/>
      <c r="J86" s="824"/>
      <c r="K86" s="824"/>
      <c r="L86" s="824"/>
      <c r="M86" s="825"/>
      <c r="N86" s="52">
        <f>L83+L84+L85</f>
        <v>285.82924412330902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1238.5933912010057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600</v>
      </c>
      <c r="N36" s="272">
        <f>K36/M36</f>
        <v>120.55153328631104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600</v>
      </c>
      <c r="N37" s="272">
        <f>K37/M37</f>
        <v>312.13777451382907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600</v>
      </c>
      <c r="N38" s="272">
        <f>K38/M38</f>
        <v>198.3808966910114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0.48305673669668325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631.55326122784822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VLOOKUP(A48,MATERIALES!A5:D372,3,FALSE)</f>
        <v>Agua</v>
      </c>
      <c r="C48" s="281"/>
      <c r="D48" s="281"/>
      <c r="E48" s="281"/>
      <c r="F48" s="281"/>
      <c r="G48" s="281"/>
      <c r="H48" s="281"/>
      <c r="I48" s="268"/>
      <c r="J48" s="224" t="str">
        <f>VLOOKUP(A48,MATERIALES!A4:D372,2,FALSE)</f>
        <v>lt</v>
      </c>
      <c r="K48" s="282">
        <v>3</v>
      </c>
      <c r="L48" s="267"/>
      <c r="M48" s="402">
        <f>VLOOKUP(A48,MATERIALES!A5:D394,4,FALSE)</f>
        <v>43.973729865124461</v>
      </c>
      <c r="N48" s="272">
        <f>K48*M48</f>
        <v>131.92118959537339</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131.92118959537339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48.305673669668323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811.78012449288985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162.35602489857797</v>
      </c>
      <c r="M82" s="859"/>
      <c r="N82" s="51"/>
    </row>
    <row r="83" spans="1:14">
      <c r="B83" s="89" t="s">
        <v>973</v>
      </c>
      <c r="C83" s="90"/>
      <c r="D83" s="90"/>
      <c r="E83" s="90"/>
      <c r="F83" s="90"/>
      <c r="G83" s="90"/>
      <c r="H83" s="90"/>
      <c r="I83" s="87"/>
      <c r="J83" s="88"/>
      <c r="K83" s="304">
        <v>0.05</v>
      </c>
      <c r="L83" s="858">
        <f>N77*K83</f>
        <v>40.589006224644493</v>
      </c>
      <c r="M83" s="859"/>
      <c r="N83" s="51"/>
    </row>
    <row r="84" spans="1:14" ht="15.75" thickBot="1">
      <c r="B84" s="91" t="s">
        <v>974</v>
      </c>
      <c r="C84" s="92"/>
      <c r="D84" s="92"/>
      <c r="E84" s="92"/>
      <c r="F84" s="92"/>
      <c r="G84" s="92"/>
      <c r="H84" s="92"/>
      <c r="I84" s="93"/>
      <c r="J84" s="94"/>
      <c r="K84" s="305">
        <v>0.05</v>
      </c>
      <c r="L84" s="860">
        <f>N77*K84</f>
        <v>40.589006224644493</v>
      </c>
      <c r="M84" s="861"/>
      <c r="N84" s="51"/>
    </row>
    <row r="85" spans="1:14" ht="15.75" thickBot="1">
      <c r="B85" s="823" t="s">
        <v>953</v>
      </c>
      <c r="C85" s="824"/>
      <c r="D85" s="824"/>
      <c r="E85" s="824"/>
      <c r="F85" s="824"/>
      <c r="G85" s="824"/>
      <c r="H85" s="824"/>
      <c r="I85" s="824"/>
      <c r="J85" s="824"/>
      <c r="K85" s="824"/>
      <c r="L85" s="824"/>
      <c r="M85" s="825"/>
      <c r="N85" s="52">
        <f>L82+L83+L84</f>
        <v>243.53403734786696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1055.3141618407567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45</v>
      </c>
      <c r="N37" s="272">
        <f>K37/M37</f>
        <v>4161.8369935177207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0.02</v>
      </c>
      <c r="N41" s="344">
        <f>N75*M41</f>
        <v>12.881512978578222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8427.1509061939305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VLOOKUP(A48,MATERIALES!A5:D372,3,FALSE)</f>
        <v>Agua</v>
      </c>
      <c r="C48" s="281"/>
      <c r="D48" s="281"/>
      <c r="E48" s="281"/>
      <c r="F48" s="281"/>
      <c r="G48" s="281"/>
      <c r="H48" s="281"/>
      <c r="I48" s="268"/>
      <c r="J48" s="224" t="str">
        <f>VLOOKUP(A48,MATERIALES!A4:D372,2,FALSE)</f>
        <v>lt</v>
      </c>
      <c r="K48" s="282">
        <v>25</v>
      </c>
      <c r="L48" s="267"/>
      <c r="M48" s="402">
        <f>VLOOKUP(A48,MATERIALES!A5:D394,4,FALSE)</f>
        <v>43.973729865124461</v>
      </c>
      <c r="N48" s="272">
        <f>K48*M48</f>
        <v>1099.3432466281115</v>
      </c>
    </row>
    <row r="49" spans="1:14">
      <c r="A49" s="108" t="s">
        <v>519</v>
      </c>
      <c r="B49" s="43" t="str">
        <f>VLOOKUP(A49,MATERIALES!A6:D372,3,FALSE)</f>
        <v xml:space="preserve">Material  de afirmado de la Zona </v>
      </c>
      <c r="C49" s="281"/>
      <c r="D49" s="281"/>
      <c r="E49" s="281"/>
      <c r="F49" s="281"/>
      <c r="G49" s="281"/>
      <c r="H49" s="281"/>
      <c r="I49" s="268"/>
      <c r="J49" s="224" t="str">
        <f>VLOOKUP(A49,MATERIALES!A5:D372,2,FALSE)</f>
        <v>m3</v>
      </c>
      <c r="K49" s="282">
        <v>1.25</v>
      </c>
      <c r="L49" s="267"/>
      <c r="M49" s="402">
        <f>VLOOKUP(A49,MATERIALES!A6:D395,4,FALSE)</f>
        <v>16819.951673410105</v>
      </c>
      <c r="N49" s="272">
        <f>K49*M49</f>
        <v>21024.939591762632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22124.282838390744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0">
        <f>VLOOKUP(A58,TRANSPORTE!A5:D117,4,FALSE)</f>
        <v>1232.6264115798706</v>
      </c>
      <c r="M58" s="911"/>
      <c r="N58" s="287">
        <f>K58*L58</f>
        <v>1540.7830144748382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1540.7830144748382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823" t="s">
        <v>953</v>
      </c>
      <c r="C75" s="824"/>
      <c r="D75" s="824"/>
      <c r="E75" s="824"/>
      <c r="F75" s="824"/>
      <c r="G75" s="824"/>
      <c r="H75" s="824"/>
      <c r="I75" s="866"/>
      <c r="J75" s="866"/>
      <c r="K75" s="866"/>
      <c r="L75" s="866"/>
      <c r="M75" s="867"/>
      <c r="N75" s="301">
        <f>SUM(N69:N74)</f>
        <v>644.07564892891105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32736.292407988425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6547.2584815976852</v>
      </c>
      <c r="M82" s="859"/>
      <c r="N82" s="51"/>
    </row>
    <row r="83" spans="1:14">
      <c r="B83" s="89" t="s">
        <v>973</v>
      </c>
      <c r="C83" s="90"/>
      <c r="D83" s="90"/>
      <c r="E83" s="90"/>
      <c r="F83" s="90"/>
      <c r="G83" s="90"/>
      <c r="H83" s="90"/>
      <c r="I83" s="87"/>
      <c r="J83" s="88"/>
      <c r="K83" s="304">
        <v>0.05</v>
      </c>
      <c r="L83" s="858">
        <f>N77*K83</f>
        <v>1636.8146203994213</v>
      </c>
      <c r="M83" s="859"/>
      <c r="N83" s="51"/>
    </row>
    <row r="84" spans="1:14" ht="15.75" thickBot="1">
      <c r="B84" s="91" t="s">
        <v>974</v>
      </c>
      <c r="C84" s="92"/>
      <c r="D84" s="92"/>
      <c r="E84" s="92"/>
      <c r="F84" s="92"/>
      <c r="G84" s="92"/>
      <c r="H84" s="92"/>
      <c r="I84" s="93"/>
      <c r="J84" s="94"/>
      <c r="K84" s="305">
        <v>0.05</v>
      </c>
      <c r="L84" s="860">
        <f>N77*K84</f>
        <v>1636.8146203994213</v>
      </c>
      <c r="M84" s="861"/>
      <c r="N84" s="51"/>
    </row>
    <row r="85" spans="1:14" ht="15.75" thickBot="1">
      <c r="B85" s="823" t="s">
        <v>953</v>
      </c>
      <c r="C85" s="824"/>
      <c r="D85" s="824"/>
      <c r="E85" s="824"/>
      <c r="F85" s="824"/>
      <c r="G85" s="824"/>
      <c r="H85" s="824"/>
      <c r="I85" s="824"/>
      <c r="J85" s="824"/>
      <c r="K85" s="824"/>
      <c r="L85" s="824"/>
      <c r="M85" s="825"/>
      <c r="N85" s="52">
        <f>L82+L83+L84</f>
        <v>9820.8877223965283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42557.18013038495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29.25"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434</v>
      </c>
      <c r="B48" s="43" t="str">
        <f>VLOOKUP(A48,MATERIALES!A4:D372,3,FALSE)</f>
        <v>Cloruro De Calcio En Hojuelas (Flakes)</v>
      </c>
      <c r="C48" s="281"/>
      <c r="D48" s="281"/>
      <c r="E48" s="281"/>
      <c r="F48" s="281"/>
      <c r="G48" s="281"/>
      <c r="H48" s="281"/>
      <c r="I48" s="268"/>
      <c r="J48" s="224" t="str">
        <f>VLOOKUP(A48,MATERIALES!A4:D372,2,FALSE)</f>
        <v>kg</v>
      </c>
      <c r="K48" s="282">
        <v>1</v>
      </c>
      <c r="L48" s="267"/>
      <c r="M48" s="402">
        <f>VLOOKUP(A48,MATERIALES!A4:D393,4,FALSE)</f>
        <v>3736.5150787635689</v>
      </c>
      <c r="N48" s="272">
        <f>K48*M48</f>
        <v>3736.5150787635689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3736.5150787635689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3736.5150787635689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747.3030157527138</v>
      </c>
      <c r="M83" s="859"/>
      <c r="N83" s="51"/>
    </row>
    <row r="84" spans="1:14">
      <c r="B84" s="89" t="s">
        <v>973</v>
      </c>
      <c r="C84" s="90"/>
      <c r="D84" s="90"/>
      <c r="E84" s="90"/>
      <c r="F84" s="90"/>
      <c r="G84" s="90"/>
      <c r="H84" s="90"/>
      <c r="I84" s="87"/>
      <c r="J84" s="88"/>
      <c r="K84" s="304">
        <v>0.05</v>
      </c>
      <c r="L84" s="858">
        <f>N78*K84</f>
        <v>186.82575393817845</v>
      </c>
      <c r="M84" s="859"/>
      <c r="N84" s="51"/>
    </row>
    <row r="85" spans="1:14" ht="15.75" thickBot="1">
      <c r="B85" s="91" t="s">
        <v>974</v>
      </c>
      <c r="C85" s="92"/>
      <c r="D85" s="92"/>
      <c r="E85" s="92"/>
      <c r="F85" s="92"/>
      <c r="G85" s="92"/>
      <c r="H85" s="92"/>
      <c r="I85" s="93"/>
      <c r="J85" s="94"/>
      <c r="K85" s="305">
        <v>0.05</v>
      </c>
      <c r="L85" s="860">
        <f>N78*K85</f>
        <v>186.82575393817845</v>
      </c>
      <c r="M85" s="861"/>
      <c r="N85" s="51"/>
    </row>
    <row r="86" spans="1:14" ht="15.75" thickBot="1">
      <c r="B86" s="823" t="s">
        <v>953</v>
      </c>
      <c r="C86" s="824"/>
      <c r="D86" s="824"/>
      <c r="E86" s="824"/>
      <c r="F86" s="824"/>
      <c r="G86" s="824"/>
      <c r="H86" s="824"/>
      <c r="I86" s="824"/>
      <c r="J86" s="824"/>
      <c r="K86" s="824"/>
      <c r="L86" s="824"/>
      <c r="M86" s="825"/>
      <c r="N86" s="52">
        <f>L83+L84+L85</f>
        <v>1120.9545236290708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4857.4696023926399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topLeftCell="A28"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436</v>
      </c>
      <c r="B48" s="43" t="str">
        <f>VLOOKUP(A48,MATERIALES!A4:D372,3,FALSE)</f>
        <v>Cloruro De Calcio En Esferas (Pellets)</v>
      </c>
      <c r="C48" s="281"/>
      <c r="D48" s="281"/>
      <c r="E48" s="281"/>
      <c r="F48" s="281"/>
      <c r="G48" s="281"/>
      <c r="H48" s="281"/>
      <c r="I48" s="268"/>
      <c r="J48" s="224" t="str">
        <f>VLOOKUP(A48,MATERIALES!A4:D372,2,FALSE)</f>
        <v>kg</v>
      </c>
      <c r="K48" s="282">
        <v>1</v>
      </c>
      <c r="L48" s="267"/>
      <c r="M48" s="402">
        <f>VLOOKUP(A48,MATERIALES!A4:D393,4,FALSE)</f>
        <v>4208.6280295049628</v>
      </c>
      <c r="N48" s="272">
        <f>K48*M48</f>
        <v>4208.6280295049628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4208.6280295049628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4208.6280295049628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841.7256059009926</v>
      </c>
      <c r="M83" s="859"/>
      <c r="N83" s="51"/>
    </row>
    <row r="84" spans="1:14">
      <c r="B84" s="89" t="s">
        <v>973</v>
      </c>
      <c r="C84" s="90"/>
      <c r="D84" s="90"/>
      <c r="E84" s="90"/>
      <c r="F84" s="90"/>
      <c r="G84" s="90"/>
      <c r="H84" s="90"/>
      <c r="I84" s="87"/>
      <c r="J84" s="88"/>
      <c r="K84" s="304">
        <v>0.05</v>
      </c>
      <c r="L84" s="858">
        <f>N78*K84</f>
        <v>210.43140147524815</v>
      </c>
      <c r="M84" s="859"/>
      <c r="N84" s="51"/>
    </row>
    <row r="85" spans="1:14" ht="15.75" thickBot="1">
      <c r="B85" s="91" t="s">
        <v>974</v>
      </c>
      <c r="C85" s="92"/>
      <c r="D85" s="92"/>
      <c r="E85" s="92"/>
      <c r="F85" s="92"/>
      <c r="G85" s="92"/>
      <c r="H85" s="92"/>
      <c r="I85" s="93"/>
      <c r="J85" s="94"/>
      <c r="K85" s="305">
        <v>0.05</v>
      </c>
      <c r="L85" s="860">
        <f>N78*K85</f>
        <v>210.43140147524815</v>
      </c>
      <c r="M85" s="861"/>
      <c r="N85" s="51"/>
    </row>
    <row r="86" spans="1:14" ht="15.75" thickBot="1">
      <c r="B86" s="823" t="s">
        <v>953</v>
      </c>
      <c r="C86" s="824"/>
      <c r="D86" s="824"/>
      <c r="E86" s="824"/>
      <c r="F86" s="824"/>
      <c r="G86" s="824"/>
      <c r="H86" s="824"/>
      <c r="I86" s="824"/>
      <c r="J86" s="824"/>
      <c r="K86" s="824"/>
      <c r="L86" s="824"/>
      <c r="M86" s="825"/>
      <c r="N86" s="52">
        <f>L83+L84+L85</f>
        <v>1262.5884088514888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5471.2164383564514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topLeftCell="A28"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ht="18.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774</v>
      </c>
      <c r="B48" s="43" t="str">
        <f>VLOOKUP(A48,MATERIALES!A5:D372,3,FALSE)</f>
        <v>Agua</v>
      </c>
      <c r="C48" s="281"/>
      <c r="D48" s="281"/>
      <c r="E48" s="281"/>
      <c r="F48" s="281"/>
      <c r="G48" s="281"/>
      <c r="H48" s="281"/>
      <c r="I48" s="268"/>
      <c r="J48" s="224" t="str">
        <f>VLOOKUP(A48,MATERIALES!A4:D372,2,FALSE)</f>
        <v>lt</v>
      </c>
      <c r="K48" s="282">
        <v>1</v>
      </c>
      <c r="L48" s="267"/>
      <c r="M48" s="402">
        <f>VLOOKUP(A48,MATERIALES!A5:D394,4,FALSE)</f>
        <v>43.973729865124461</v>
      </c>
      <c r="N48" s="272">
        <f>K48*M48</f>
        <v>43.973729865124461</v>
      </c>
    </row>
    <row r="49" spans="1:14">
      <c r="A49" s="108" t="s">
        <v>436</v>
      </c>
      <c r="B49" s="43" t="str">
        <f>VLOOKUP(A49,MATERIALES!A6:D372,3,FALSE)</f>
        <v>Cloruro De Calcio En Esferas (Pellets)</v>
      </c>
      <c r="C49" s="281"/>
      <c r="D49" s="281"/>
      <c r="E49" s="281"/>
      <c r="F49" s="281"/>
      <c r="G49" s="281"/>
      <c r="H49" s="281"/>
      <c r="I49" s="268"/>
      <c r="J49" s="224" t="str">
        <f>VLOOKUP(A49,MATERIALES!A5:D372,2,FALSE)</f>
        <v>kg</v>
      </c>
      <c r="K49" s="282">
        <v>0.36</v>
      </c>
      <c r="L49" s="267"/>
      <c r="M49" s="402">
        <f>VLOOKUP(A49,MATERIALES!A6:D395,4,FALSE)</f>
        <v>4208.6280295049628</v>
      </c>
      <c r="N49" s="272">
        <f>K49*M49</f>
        <v>1515.1060906217865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1559.0798204869109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2" t="s">
        <v>963</v>
      </c>
      <c r="C68" s="863"/>
      <c r="D68" s="863"/>
      <c r="E68" s="863"/>
      <c r="F68" s="863"/>
      <c r="G68" s="863"/>
      <c r="H68" s="863"/>
      <c r="I68" s="73" t="s">
        <v>964</v>
      </c>
      <c r="J68" s="75" t="s">
        <v>1410</v>
      </c>
      <c r="K68" s="74" t="s">
        <v>966</v>
      </c>
      <c r="L68" s="864" t="s">
        <v>950</v>
      </c>
      <c r="M68" s="865"/>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9"/>
      <c r="C74" s="900"/>
      <c r="D74" s="900"/>
      <c r="E74" s="900"/>
      <c r="F74" s="900"/>
      <c r="G74" s="900"/>
      <c r="H74" s="900"/>
      <c r="I74" s="126"/>
      <c r="J74" s="126"/>
      <c r="K74" s="126"/>
      <c r="L74" s="913"/>
      <c r="M74" s="913"/>
      <c r="N74" s="45"/>
    </row>
    <row r="75" spans="2:15" ht="15.75" thickBot="1">
      <c r="B75" s="823" t="s">
        <v>953</v>
      </c>
      <c r="C75" s="824"/>
      <c r="D75" s="824"/>
      <c r="E75" s="824"/>
      <c r="F75" s="824"/>
      <c r="G75" s="824"/>
      <c r="H75" s="824"/>
      <c r="I75" s="866"/>
      <c r="J75" s="866"/>
      <c r="K75" s="866"/>
      <c r="L75" s="866"/>
      <c r="M75" s="867"/>
      <c r="N75" s="301"/>
    </row>
    <row r="76" spans="2:15" ht="15.75" thickBot="1">
      <c r="B76" s="33"/>
      <c r="C76" s="34"/>
      <c r="D76" s="34"/>
      <c r="E76" s="34"/>
      <c r="F76" s="34"/>
      <c r="G76" s="34"/>
      <c r="H76" s="34"/>
      <c r="I76" s="34"/>
      <c r="J76" s="34"/>
      <c r="K76" s="34"/>
      <c r="L76" s="34"/>
      <c r="M76" s="34"/>
      <c r="N76" s="35"/>
    </row>
    <row r="77" spans="2:15" ht="15.75" thickBot="1">
      <c r="B77" s="823" t="s">
        <v>967</v>
      </c>
      <c r="C77" s="824"/>
      <c r="D77" s="824"/>
      <c r="E77" s="824"/>
      <c r="F77" s="824"/>
      <c r="G77" s="824"/>
      <c r="H77" s="824"/>
      <c r="I77" s="824"/>
      <c r="J77" s="824"/>
      <c r="K77" s="824"/>
      <c r="L77" s="824"/>
      <c r="M77" s="825"/>
      <c r="N77" s="99">
        <f>N43+N53+N64+N75</f>
        <v>1559.0798204869109</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311.81596409738222</v>
      </c>
      <c r="M82" s="859"/>
      <c r="N82" s="51"/>
    </row>
    <row r="83" spans="1:14">
      <c r="B83" s="89" t="s">
        <v>973</v>
      </c>
      <c r="C83" s="90"/>
      <c r="D83" s="90"/>
      <c r="E83" s="90"/>
      <c r="F83" s="90"/>
      <c r="G83" s="90"/>
      <c r="H83" s="90"/>
      <c r="I83" s="87"/>
      <c r="J83" s="88"/>
      <c r="K83" s="304">
        <v>0.05</v>
      </c>
      <c r="L83" s="858">
        <f>N77*K83</f>
        <v>77.953991024345555</v>
      </c>
      <c r="M83" s="859"/>
      <c r="N83" s="51"/>
    </row>
    <row r="84" spans="1:14" ht="15.75" thickBot="1">
      <c r="B84" s="91" t="s">
        <v>974</v>
      </c>
      <c r="C84" s="92"/>
      <c r="D84" s="92"/>
      <c r="E84" s="92"/>
      <c r="F84" s="92"/>
      <c r="G84" s="92"/>
      <c r="H84" s="92"/>
      <c r="I84" s="93"/>
      <c r="J84" s="94"/>
      <c r="K84" s="305">
        <v>0.05</v>
      </c>
      <c r="L84" s="860">
        <f>N77*K84</f>
        <v>77.953991024345555</v>
      </c>
      <c r="M84" s="861"/>
      <c r="N84" s="51"/>
    </row>
    <row r="85" spans="1:14" ht="15.75" thickBot="1">
      <c r="B85" s="823" t="s">
        <v>953</v>
      </c>
      <c r="C85" s="824"/>
      <c r="D85" s="824"/>
      <c r="E85" s="824"/>
      <c r="F85" s="824"/>
      <c r="G85" s="824"/>
      <c r="H85" s="824"/>
      <c r="I85" s="824"/>
      <c r="J85" s="824"/>
      <c r="K85" s="824"/>
      <c r="L85" s="824"/>
      <c r="M85" s="825"/>
      <c r="N85" s="52">
        <f>L82+L83+L84</f>
        <v>467.72394614607333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2026.8037666329842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topLeftCell="A5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45</v>
      </c>
      <c r="N37" s="272">
        <f>K37/M37</f>
        <v>4161.8369935177207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8420.7101497046424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519</v>
      </c>
      <c r="B48" s="43" t="str">
        <f>VLOOKUP(A48,MATERIALES!A4:D372,3,FALSE)</f>
        <v xml:space="preserve">Material  de afirmado de la Zona </v>
      </c>
      <c r="C48" s="281"/>
      <c r="D48" s="281"/>
      <c r="E48" s="281"/>
      <c r="F48" s="281"/>
      <c r="G48" s="281"/>
      <c r="H48" s="281"/>
      <c r="I48" s="268"/>
      <c r="J48" s="224" t="str">
        <f>VLOOKUP(A48,MATERIALES!A4:D372,2,FALSE)</f>
        <v>m3</v>
      </c>
      <c r="K48" s="282">
        <v>1.25</v>
      </c>
      <c r="L48" s="267"/>
      <c r="M48" s="402">
        <f>VLOOKUP(A48,MATERIALES!A4:D393,4,FALSE)</f>
        <v>16819.951673410105</v>
      </c>
      <c r="N48" s="272">
        <f>K48*M48</f>
        <v>21024.939591762632</v>
      </c>
    </row>
    <row r="49" spans="1:14">
      <c r="A49" t="s">
        <v>774</v>
      </c>
      <c r="B49" s="43" t="str">
        <f>VLOOKUP(A49,MATERIALES!A5:D372,3,FALSE)</f>
        <v>Agua</v>
      </c>
      <c r="C49" s="281"/>
      <c r="D49" s="281"/>
      <c r="E49" s="281"/>
      <c r="F49" s="281"/>
      <c r="G49" s="281"/>
      <c r="H49" s="281"/>
      <c r="I49" s="268"/>
      <c r="J49" s="224" t="str">
        <f>VLOOKUP(A49,MATERIALES!A5:D372,2,FALSE)</f>
        <v>lt</v>
      </c>
      <c r="K49" s="282">
        <v>25</v>
      </c>
      <c r="L49" s="267"/>
      <c r="M49" s="402">
        <f>VLOOKUP(A49,MATERIALES!A5:D394,4,FALSE)</f>
        <v>43.973729865124461</v>
      </c>
      <c r="N49" s="272">
        <f>K49*M49</f>
        <v>1099.3432466281115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22124.282838390744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0">
        <f>VLOOKUP(A59,TRANSPORTE!A5:D123,4,FALSE)</f>
        <v>1232.6264115798706</v>
      </c>
      <c r="M59" s="911"/>
      <c r="N59" s="287">
        <f>K59*L59</f>
        <v>1540.7830144748382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1540.7830144748382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32729.851651499135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6545.9703302998278</v>
      </c>
      <c r="M83" s="859"/>
      <c r="N83" s="51"/>
    </row>
    <row r="84" spans="1:14">
      <c r="B84" s="89" t="s">
        <v>973</v>
      </c>
      <c r="C84" s="90"/>
      <c r="D84" s="90"/>
      <c r="E84" s="90"/>
      <c r="F84" s="90"/>
      <c r="G84" s="90"/>
      <c r="H84" s="90"/>
      <c r="I84" s="87"/>
      <c r="J84" s="88"/>
      <c r="K84" s="304">
        <v>0.05</v>
      </c>
      <c r="L84" s="858">
        <f>N78*K84</f>
        <v>1636.4925825749569</v>
      </c>
      <c r="M84" s="859"/>
      <c r="N84" s="51"/>
    </row>
    <row r="85" spans="1:14" ht="15.75" thickBot="1">
      <c r="B85" s="91" t="s">
        <v>974</v>
      </c>
      <c r="C85" s="92"/>
      <c r="D85" s="92"/>
      <c r="E85" s="92"/>
      <c r="F85" s="92"/>
      <c r="G85" s="92"/>
      <c r="H85" s="92"/>
      <c r="I85" s="93"/>
      <c r="J85" s="94"/>
      <c r="K85" s="305">
        <v>0.05</v>
      </c>
      <c r="L85" s="860">
        <f>N78*K85</f>
        <v>1636.4925825749569</v>
      </c>
      <c r="M85" s="861"/>
      <c r="N85" s="51"/>
    </row>
    <row r="86" spans="1:14" ht="15.75" thickBot="1">
      <c r="B86" s="823" t="s">
        <v>953</v>
      </c>
      <c r="C86" s="824"/>
      <c r="D86" s="824"/>
      <c r="E86" s="824"/>
      <c r="F86" s="824"/>
      <c r="G86" s="824"/>
      <c r="H86" s="824"/>
      <c r="I86" s="824"/>
      <c r="J86" s="824"/>
      <c r="K86" s="824"/>
      <c r="L86" s="824"/>
      <c r="M86" s="825"/>
      <c r="N86" s="52">
        <f>L83+L84+L85</f>
        <v>9818.9554954497416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42548.807146948879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45</v>
      </c>
      <c r="N37" s="272">
        <f>K37/M37</f>
        <v>4161.8369935177207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8420.7101497046424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VLOOKUP(A48,MATERIALES!A4:D393,4,FALSE)</f>
        <v>45417.900443444923</v>
      </c>
      <c r="N48" s="272">
        <f>K48*M48</f>
        <v>59043.270576478404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60098.640093241389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70765.840226928776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14153.168045385755</v>
      </c>
      <c r="M83" s="859"/>
      <c r="N83" s="51"/>
    </row>
    <row r="84" spans="1:14">
      <c r="B84" s="89" t="s">
        <v>973</v>
      </c>
      <c r="C84" s="90"/>
      <c r="D84" s="90"/>
      <c r="E84" s="90"/>
      <c r="F84" s="90"/>
      <c r="G84" s="90"/>
      <c r="H84" s="90"/>
      <c r="I84" s="87"/>
      <c r="J84" s="88"/>
      <c r="K84" s="304">
        <v>0.05</v>
      </c>
      <c r="L84" s="858">
        <f>N78*K84</f>
        <v>3538.2920113464388</v>
      </c>
      <c r="M84" s="859"/>
      <c r="N84" s="51"/>
    </row>
    <row r="85" spans="1:14" ht="15.75" thickBot="1">
      <c r="B85" s="91" t="s">
        <v>974</v>
      </c>
      <c r="C85" s="92"/>
      <c r="D85" s="92"/>
      <c r="E85" s="92"/>
      <c r="F85" s="92"/>
      <c r="G85" s="92"/>
      <c r="H85" s="92"/>
      <c r="I85" s="93"/>
      <c r="J85" s="94"/>
      <c r="K85" s="305">
        <v>0.05</v>
      </c>
      <c r="L85" s="860">
        <f>N78*K85</f>
        <v>3538.2920113464388</v>
      </c>
      <c r="M85" s="861"/>
      <c r="N85" s="51"/>
    </row>
    <row r="86" spans="1:14" ht="15.75" thickBot="1">
      <c r="B86" s="823" t="s">
        <v>953</v>
      </c>
      <c r="C86" s="824"/>
      <c r="D86" s="824"/>
      <c r="E86" s="824"/>
      <c r="F86" s="824"/>
      <c r="G86" s="824"/>
      <c r="H86" s="824"/>
      <c r="I86" s="824"/>
      <c r="J86" s="824"/>
      <c r="K86" s="824"/>
      <c r="L86" s="824"/>
      <c r="M86" s="825"/>
      <c r="N86" s="52">
        <f>L83+L84+L85</f>
        <v>21229.752068078633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91995.592295007402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45</v>
      </c>
      <c r="N37" s="272">
        <f>K37/M37</f>
        <v>4161.8369935177207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8420.7101497046424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VLOOKUP(A48,MATERIALES!A4:D393,4,FALSE)</f>
        <v>45417.900443444923</v>
      </c>
      <c r="N48" s="272">
        <f>K48*M48</f>
        <v>59043.270576478404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60098.640093241389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70765.840226928776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14153.168045385755</v>
      </c>
      <c r="M83" s="859"/>
      <c r="N83" s="51"/>
    </row>
    <row r="84" spans="1:14">
      <c r="B84" s="89" t="s">
        <v>973</v>
      </c>
      <c r="C84" s="90"/>
      <c r="D84" s="90"/>
      <c r="E84" s="90"/>
      <c r="F84" s="90"/>
      <c r="G84" s="90"/>
      <c r="H84" s="90"/>
      <c r="I84" s="87"/>
      <c r="J84" s="88"/>
      <c r="K84" s="304">
        <v>0.05</v>
      </c>
      <c r="L84" s="858">
        <f>N78*K84</f>
        <v>3538.2920113464388</v>
      </c>
      <c r="M84" s="859"/>
      <c r="N84" s="51"/>
    </row>
    <row r="85" spans="1:14" ht="15.75" thickBot="1">
      <c r="B85" s="91" t="s">
        <v>974</v>
      </c>
      <c r="C85" s="92"/>
      <c r="D85" s="92"/>
      <c r="E85" s="92"/>
      <c r="F85" s="92"/>
      <c r="G85" s="92"/>
      <c r="H85" s="92"/>
      <c r="I85" s="93"/>
      <c r="J85" s="94"/>
      <c r="K85" s="305">
        <v>0.05</v>
      </c>
      <c r="L85" s="860">
        <f>N78*K85</f>
        <v>3538.2920113464388</v>
      </c>
      <c r="M85" s="861"/>
      <c r="N85" s="51"/>
    </row>
    <row r="86" spans="1:14" ht="15.75" thickBot="1">
      <c r="B86" s="823" t="s">
        <v>953</v>
      </c>
      <c r="C86" s="824"/>
      <c r="D86" s="824"/>
      <c r="E86" s="824"/>
      <c r="F86" s="824"/>
      <c r="G86" s="824"/>
      <c r="H86" s="824"/>
      <c r="I86" s="824"/>
      <c r="J86" s="824"/>
      <c r="K86" s="824"/>
      <c r="L86" s="824"/>
      <c r="M86" s="825"/>
      <c r="N86" s="52">
        <f>L83+L84+L85</f>
        <v>21229.752068078633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91995.592295007402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45</v>
      </c>
      <c r="N37" s="272">
        <f>K37/M37</f>
        <v>4161.8369935177207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8420.7101497046424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VLOOKUP(A48,MATERIALES!A4:D393,4,FALSE)</f>
        <v>45417.900443444923</v>
      </c>
      <c r="N48" s="272">
        <f>K48*M48</f>
        <v>59043.270576478404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60098.640093241389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70765.840226928776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14153.168045385755</v>
      </c>
      <c r="M83" s="859"/>
      <c r="N83" s="51"/>
    </row>
    <row r="84" spans="1:14">
      <c r="B84" s="89" t="s">
        <v>973</v>
      </c>
      <c r="C84" s="90"/>
      <c r="D84" s="90"/>
      <c r="E84" s="90"/>
      <c r="F84" s="90"/>
      <c r="G84" s="90"/>
      <c r="H84" s="90"/>
      <c r="I84" s="87"/>
      <c r="J84" s="88"/>
      <c r="K84" s="304">
        <v>0.05</v>
      </c>
      <c r="L84" s="858">
        <f>N78*K84</f>
        <v>3538.2920113464388</v>
      </c>
      <c r="M84" s="859"/>
      <c r="N84" s="51"/>
    </row>
    <row r="85" spans="1:14" ht="15.75" thickBot="1">
      <c r="B85" s="91" t="s">
        <v>974</v>
      </c>
      <c r="C85" s="92"/>
      <c r="D85" s="92"/>
      <c r="E85" s="92"/>
      <c r="F85" s="92"/>
      <c r="G85" s="92"/>
      <c r="H85" s="92"/>
      <c r="I85" s="93"/>
      <c r="J85" s="94"/>
      <c r="K85" s="305">
        <v>0.05</v>
      </c>
      <c r="L85" s="860">
        <f>N78*K85</f>
        <v>3538.2920113464388</v>
      </c>
      <c r="M85" s="861"/>
      <c r="N85" s="51"/>
    </row>
    <row r="86" spans="1:14" ht="15.75" thickBot="1">
      <c r="B86" s="823" t="s">
        <v>953</v>
      </c>
      <c r="C86" s="824"/>
      <c r="D86" s="824"/>
      <c r="E86" s="824"/>
      <c r="F86" s="824"/>
      <c r="G86" s="824"/>
      <c r="H86" s="824"/>
      <c r="I86" s="824"/>
      <c r="J86" s="824"/>
      <c r="K86" s="824"/>
      <c r="L86" s="824"/>
      <c r="M86" s="825"/>
      <c r="N86" s="52">
        <f>L83+L84+L85</f>
        <v>21229.752068078633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91995.592295007402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topLeftCell="A37" zoomScale="78" zoomScaleNormal="78" workbookViewId="0">
      <selection activeCell="J48" sqref="J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8128.5878779642999</v>
      </c>
      <c r="L36" s="270"/>
      <c r="M36" s="271">
        <v>2.5</v>
      </c>
      <c r="N36" s="272">
        <f>K36/M36</f>
        <v>3251.4351511857199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403"/>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4144.0557102217399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535</v>
      </c>
      <c r="B48" s="43" t="str">
        <f>VLOOKUP(A48,MATERIALES!A4:D372,3,FALSE)</f>
        <v>Material de Sub- Base CBR=20%</v>
      </c>
      <c r="C48" s="281"/>
      <c r="D48" s="281"/>
      <c r="E48" s="281"/>
      <c r="F48" s="281"/>
      <c r="G48" s="281"/>
      <c r="H48" s="281"/>
      <c r="I48" s="268"/>
      <c r="J48" s="224" t="str">
        <f>VLOOKUP(A48,MATERIALES!A4:D372,2,FALSE)</f>
        <v>m3</v>
      </c>
      <c r="K48" s="282">
        <v>1.3</v>
      </c>
      <c r="L48" s="267"/>
      <c r="M48" s="402">
        <f>VLOOKUP(A48,MATERIALES!A4:D393,4,FALSE)</f>
        <v>45417.900443444923</v>
      </c>
      <c r="N48" s="272">
        <f>K48*M48</f>
        <v>59043.270576478404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60098.640093241389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83697.521319237363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16739.504263847473</v>
      </c>
      <c r="M83" s="859"/>
      <c r="N83" s="51"/>
    </row>
    <row r="84" spans="1:14">
      <c r="B84" s="89" t="s">
        <v>973</v>
      </c>
      <c r="C84" s="90"/>
      <c r="D84" s="90"/>
      <c r="E84" s="90"/>
      <c r="F84" s="90"/>
      <c r="G84" s="90"/>
      <c r="H84" s="90"/>
      <c r="I84" s="87"/>
      <c r="J84" s="88"/>
      <c r="K84" s="304">
        <v>0.05</v>
      </c>
      <c r="L84" s="858">
        <f>N78*K84</f>
        <v>4184.8760659618683</v>
      </c>
      <c r="M84" s="859"/>
      <c r="N84" s="51"/>
    </row>
    <row r="85" spans="1:14" ht="15.75" thickBot="1">
      <c r="B85" s="91" t="s">
        <v>974</v>
      </c>
      <c r="C85" s="92"/>
      <c r="D85" s="92"/>
      <c r="E85" s="92"/>
      <c r="F85" s="92"/>
      <c r="G85" s="92"/>
      <c r="H85" s="92"/>
      <c r="I85" s="93"/>
      <c r="J85" s="94"/>
      <c r="K85" s="305">
        <v>0.05</v>
      </c>
      <c r="L85" s="860">
        <f>N78*K85</f>
        <v>4184.8760659618683</v>
      </c>
      <c r="M85" s="861"/>
      <c r="N85" s="51"/>
    </row>
    <row r="86" spans="1:14" ht="15.75" thickBot="1">
      <c r="B86" s="823" t="s">
        <v>953</v>
      </c>
      <c r="C86" s="824"/>
      <c r="D86" s="824"/>
      <c r="E86" s="824"/>
      <c r="F86" s="824"/>
      <c r="G86" s="824"/>
      <c r="H86" s="824"/>
      <c r="I86" s="824"/>
      <c r="J86" s="824"/>
      <c r="K86" s="824"/>
      <c r="L86" s="824"/>
      <c r="M86" s="825"/>
      <c r="N86" s="52">
        <f>L83+L84+L85</f>
        <v>25109.256395771208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108806.77771500857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topLeftCell="A31" zoomScale="78" zoomScaleNormal="78" workbookViewId="0">
      <selection activeCell="B53" sqref="B53:I53"/>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8128.5878779642999</v>
      </c>
      <c r="L36" s="270"/>
      <c r="M36" s="271">
        <v>2.5</v>
      </c>
      <c r="N36" s="272">
        <f>K36/M36</f>
        <v>3251.4351511857199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4144.0557102217399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536</v>
      </c>
      <c r="B48" s="43" t="str">
        <f>VLOOKUP(A48,MATERIALES!A4:D372,3,FALSE)</f>
        <v>Material de Sub- Base CBR=30%</v>
      </c>
      <c r="C48" s="281"/>
      <c r="D48" s="281"/>
      <c r="E48" s="281"/>
      <c r="F48" s="281"/>
      <c r="G48" s="281"/>
      <c r="H48" s="281"/>
      <c r="I48" s="268"/>
      <c r="J48" s="224" t="str">
        <f>VLOOKUP(A48,MATERIALES!A4:D372,2,FALSE)</f>
        <v>m3</v>
      </c>
      <c r="K48" s="282">
        <v>1.3</v>
      </c>
      <c r="L48" s="267"/>
      <c r="M48" s="402">
        <f>VLOOKUP(A48,MATERIALES!A4:D393,4,FALSE)</f>
        <v>45417.900443444923</v>
      </c>
      <c r="N48" s="272">
        <f>K48*M48</f>
        <v>59043.270576478404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60098.640093241389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83697.521319237363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16739.504263847473</v>
      </c>
      <c r="M83" s="859"/>
      <c r="N83" s="51"/>
    </row>
    <row r="84" spans="1:14">
      <c r="B84" s="89" t="s">
        <v>973</v>
      </c>
      <c r="C84" s="90"/>
      <c r="D84" s="90"/>
      <c r="E84" s="90"/>
      <c r="F84" s="90"/>
      <c r="G84" s="90"/>
      <c r="H84" s="90"/>
      <c r="I84" s="87"/>
      <c r="J84" s="88"/>
      <c r="K84" s="304">
        <v>0.05</v>
      </c>
      <c r="L84" s="858">
        <f>N78*K84</f>
        <v>4184.8760659618683</v>
      </c>
      <c r="M84" s="859"/>
      <c r="N84" s="51"/>
    </row>
    <row r="85" spans="1:14" ht="15.75" thickBot="1">
      <c r="B85" s="91" t="s">
        <v>974</v>
      </c>
      <c r="C85" s="92"/>
      <c r="D85" s="92"/>
      <c r="E85" s="92"/>
      <c r="F85" s="92"/>
      <c r="G85" s="92"/>
      <c r="H85" s="92"/>
      <c r="I85" s="93"/>
      <c r="J85" s="94"/>
      <c r="K85" s="305">
        <v>0.05</v>
      </c>
      <c r="L85" s="860">
        <f>N78*K85</f>
        <v>4184.8760659618683</v>
      </c>
      <c r="M85" s="861"/>
      <c r="N85" s="51"/>
    </row>
    <row r="86" spans="1:14" ht="15.75" thickBot="1">
      <c r="B86" s="823" t="s">
        <v>953</v>
      </c>
      <c r="C86" s="824"/>
      <c r="D86" s="824"/>
      <c r="E86" s="824"/>
      <c r="F86" s="824"/>
      <c r="G86" s="824"/>
      <c r="H86" s="824"/>
      <c r="I86" s="824"/>
      <c r="J86" s="824"/>
      <c r="K86" s="824"/>
      <c r="L86" s="824"/>
      <c r="M86" s="825"/>
      <c r="N86" s="52">
        <f>L83+L84+L85</f>
        <v>25109.256395771208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108806.77771500857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8128.5878779642999</v>
      </c>
      <c r="L36" s="270"/>
      <c r="M36" s="271">
        <v>2.5</v>
      </c>
      <c r="N36" s="272">
        <f>K36/M36</f>
        <v>3251.4351511857199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4144.0557102217399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537</v>
      </c>
      <c r="B48" s="43" t="str">
        <f>VLOOKUP(A48,MATERIALES!A4:D372,3,FALSE)</f>
        <v xml:space="preserve">Material de Sub Base CBR=40% </v>
      </c>
      <c r="C48" s="281"/>
      <c r="D48" s="281"/>
      <c r="E48" s="281"/>
      <c r="F48" s="281"/>
      <c r="G48" s="281"/>
      <c r="H48" s="281"/>
      <c r="I48" s="268"/>
      <c r="J48" s="224" t="str">
        <f>VLOOKUP(A48,MATERIALES!A4:D372,2,FALSE)</f>
        <v>m3</v>
      </c>
      <c r="K48" s="282">
        <v>1.3</v>
      </c>
      <c r="L48" s="267"/>
      <c r="M48" s="402">
        <f>VLOOKUP(A48,MATERIALES!A4:D393,4,FALSE)</f>
        <v>45417.900443444923</v>
      </c>
      <c r="N48" s="272">
        <f>K48*M48</f>
        <v>59043.270576478404</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60098.640093241389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83697.521319237363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16739.504263847473</v>
      </c>
      <c r="M83" s="859"/>
      <c r="N83" s="51"/>
    </row>
    <row r="84" spans="1:14">
      <c r="B84" s="89" t="s">
        <v>973</v>
      </c>
      <c r="C84" s="90"/>
      <c r="D84" s="90"/>
      <c r="E84" s="90"/>
      <c r="F84" s="90"/>
      <c r="G84" s="90"/>
      <c r="H84" s="90"/>
      <c r="I84" s="87"/>
      <c r="J84" s="88"/>
      <c r="K84" s="304">
        <v>0.05</v>
      </c>
      <c r="L84" s="858">
        <f>N78*K84</f>
        <v>4184.8760659618683</v>
      </c>
      <c r="M84" s="859"/>
      <c r="N84" s="51"/>
    </row>
    <row r="85" spans="1:14" ht="15.75" thickBot="1">
      <c r="B85" s="91" t="s">
        <v>974</v>
      </c>
      <c r="C85" s="92"/>
      <c r="D85" s="92"/>
      <c r="E85" s="92"/>
      <c r="F85" s="92"/>
      <c r="G85" s="92"/>
      <c r="H85" s="92"/>
      <c r="I85" s="93"/>
      <c r="J85" s="94"/>
      <c r="K85" s="305">
        <v>0.05</v>
      </c>
      <c r="L85" s="860">
        <f>N78*K85</f>
        <v>4184.8760659618683</v>
      </c>
      <c r="M85" s="861"/>
      <c r="N85" s="51"/>
    </row>
    <row r="86" spans="1:14" ht="15.75" thickBot="1">
      <c r="B86" s="823" t="s">
        <v>953</v>
      </c>
      <c r="C86" s="824"/>
      <c r="D86" s="824"/>
      <c r="E86" s="824"/>
      <c r="F86" s="824"/>
      <c r="G86" s="824"/>
      <c r="H86" s="824"/>
      <c r="I86" s="824"/>
      <c r="J86" s="824"/>
      <c r="K86" s="824"/>
      <c r="L86" s="824"/>
      <c r="M86" s="825"/>
      <c r="N86" s="52">
        <f>L83+L84+L85</f>
        <v>25109.256395771208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108806.77771500857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45</v>
      </c>
      <c r="N37" s="272">
        <f>K37/M37</f>
        <v>4161.8369935177207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8420.7101497046424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74166.202724843592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84833.402858530972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16966.680571706194</v>
      </c>
      <c r="M83" s="859"/>
      <c r="N83" s="51"/>
    </row>
    <row r="84" spans="1:14">
      <c r="B84" s="89" t="s">
        <v>973</v>
      </c>
      <c r="C84" s="90"/>
      <c r="D84" s="90"/>
      <c r="E84" s="90"/>
      <c r="F84" s="90"/>
      <c r="G84" s="90"/>
      <c r="H84" s="90"/>
      <c r="I84" s="87"/>
      <c r="J84" s="88"/>
      <c r="K84" s="304">
        <v>0.05</v>
      </c>
      <c r="L84" s="858">
        <f>N78*K84</f>
        <v>4241.6701429265486</v>
      </c>
      <c r="M84" s="859"/>
      <c r="N84" s="51"/>
    </row>
    <row r="85" spans="1:14" ht="15.75" thickBot="1">
      <c r="B85" s="91" t="s">
        <v>974</v>
      </c>
      <c r="C85" s="92"/>
      <c r="D85" s="92"/>
      <c r="E85" s="92"/>
      <c r="F85" s="92"/>
      <c r="G85" s="92"/>
      <c r="H85" s="92"/>
      <c r="I85" s="93"/>
      <c r="J85" s="94"/>
      <c r="K85" s="305">
        <v>0.05</v>
      </c>
      <c r="L85" s="860">
        <f>N78*K85</f>
        <v>4241.6701429265486</v>
      </c>
      <c r="M85" s="861"/>
      <c r="N85" s="51"/>
    </row>
    <row r="86" spans="1:14" ht="15.75" thickBot="1">
      <c r="B86" s="823" t="s">
        <v>953</v>
      </c>
      <c r="C86" s="824"/>
      <c r="D86" s="824"/>
      <c r="E86" s="824"/>
      <c r="F86" s="824"/>
      <c r="G86" s="824"/>
      <c r="H86" s="824"/>
      <c r="I86" s="824"/>
      <c r="J86" s="824"/>
      <c r="K86" s="824"/>
      <c r="L86" s="824"/>
      <c r="M86" s="825"/>
      <c r="N86" s="52">
        <f>L83+L84+L85</f>
        <v>25450.020857559291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110283.42371609027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topLeftCell="A18"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45</v>
      </c>
      <c r="N37" s="272">
        <f>K37/M37</f>
        <v>4161.8369935177207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8420.7101497046424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74166.202724843592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84833.402858530972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16966.680571706194</v>
      </c>
      <c r="M83" s="859"/>
      <c r="N83" s="51"/>
    </row>
    <row r="84" spans="1:14">
      <c r="B84" s="89" t="s">
        <v>973</v>
      </c>
      <c r="C84" s="90"/>
      <c r="D84" s="90"/>
      <c r="E84" s="90"/>
      <c r="F84" s="90"/>
      <c r="G84" s="90"/>
      <c r="H84" s="90"/>
      <c r="I84" s="87"/>
      <c r="J84" s="88"/>
      <c r="K84" s="304">
        <v>0.05</v>
      </c>
      <c r="L84" s="858">
        <f>N78*K84</f>
        <v>4241.6701429265486</v>
      </c>
      <c r="M84" s="859"/>
      <c r="N84" s="51"/>
    </row>
    <row r="85" spans="1:14" ht="15.75" thickBot="1">
      <c r="B85" s="91" t="s">
        <v>974</v>
      </c>
      <c r="C85" s="92"/>
      <c r="D85" s="92"/>
      <c r="E85" s="92"/>
      <c r="F85" s="92"/>
      <c r="G85" s="92"/>
      <c r="H85" s="92"/>
      <c r="I85" s="93"/>
      <c r="J85" s="94"/>
      <c r="K85" s="305">
        <v>0.05</v>
      </c>
      <c r="L85" s="860">
        <f>N78*K85</f>
        <v>4241.6701429265486</v>
      </c>
      <c r="M85" s="861"/>
      <c r="N85" s="51"/>
    </row>
    <row r="86" spans="1:14" ht="15.75" thickBot="1">
      <c r="B86" s="823" t="s">
        <v>953</v>
      </c>
      <c r="C86" s="824"/>
      <c r="D86" s="824"/>
      <c r="E86" s="824"/>
      <c r="F86" s="824"/>
      <c r="G86" s="824"/>
      <c r="H86" s="824"/>
      <c r="I86" s="824"/>
      <c r="J86" s="824"/>
      <c r="K86" s="824"/>
      <c r="L86" s="824"/>
      <c r="M86" s="825"/>
      <c r="N86" s="52">
        <f>L83+L84+L85</f>
        <v>25450.020857559291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110283.42371609027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269</v>
      </c>
      <c r="B37" s="872" t="str">
        <f>VLOOKUP(A37,EQUIPOS!A7:D154,3,FALSE)</f>
        <v>Motoniveladora  potencia 215 HP, ancho de cuchilla 4,27 m, peso 18 ton.</v>
      </c>
      <c r="C37" s="873"/>
      <c r="D37" s="873"/>
      <c r="E37" s="873"/>
      <c r="F37" s="873"/>
      <c r="G37" s="873"/>
      <c r="H37" s="874"/>
      <c r="I37" s="267"/>
      <c r="J37" s="268"/>
      <c r="K37" s="269">
        <f>VLOOKUP(A37,EQUIPOS!A7:D164,4,FALSE)</f>
        <v>187282.66470829744</v>
      </c>
      <c r="L37" s="270"/>
      <c r="M37" s="271">
        <v>45</v>
      </c>
      <c r="N37" s="272">
        <f>K37/M37</f>
        <v>4161.8369935177207</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8420.7101497046424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74166.202724843592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84833.402858530972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16966.680571706194</v>
      </c>
      <c r="M83" s="859"/>
      <c r="N83" s="51"/>
    </row>
    <row r="84" spans="1:14">
      <c r="B84" s="89" t="s">
        <v>973</v>
      </c>
      <c r="C84" s="90"/>
      <c r="D84" s="90"/>
      <c r="E84" s="90"/>
      <c r="F84" s="90"/>
      <c r="G84" s="90"/>
      <c r="H84" s="90"/>
      <c r="I84" s="87"/>
      <c r="J84" s="88"/>
      <c r="K84" s="304">
        <v>0.05</v>
      </c>
      <c r="L84" s="858">
        <f>N78*K84</f>
        <v>4241.6701429265486</v>
      </c>
      <c r="M84" s="859"/>
      <c r="N84" s="51"/>
    </row>
    <row r="85" spans="1:14" ht="15.75" thickBot="1">
      <c r="B85" s="91" t="s">
        <v>974</v>
      </c>
      <c r="C85" s="92"/>
      <c r="D85" s="92"/>
      <c r="E85" s="92"/>
      <c r="F85" s="92"/>
      <c r="G85" s="92"/>
      <c r="H85" s="92"/>
      <c r="I85" s="93"/>
      <c r="J85" s="94"/>
      <c r="K85" s="305">
        <v>0.05</v>
      </c>
      <c r="L85" s="860">
        <f>N78*K85</f>
        <v>4241.6701429265486</v>
      </c>
      <c r="M85" s="861"/>
      <c r="N85" s="51"/>
    </row>
    <row r="86" spans="1:14" ht="15.75" thickBot="1">
      <c r="B86" s="823" t="s">
        <v>953</v>
      </c>
      <c r="C86" s="824"/>
      <c r="D86" s="824"/>
      <c r="E86" s="824"/>
      <c r="F86" s="824"/>
      <c r="G86" s="824"/>
      <c r="H86" s="824"/>
      <c r="I86" s="824"/>
      <c r="J86" s="824"/>
      <c r="K86" s="824"/>
      <c r="L86" s="824"/>
      <c r="M86" s="825"/>
      <c r="N86" s="52">
        <f>L83+L84+L85</f>
        <v>25450.020857559291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110283.42371609027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8128.5878779642999</v>
      </c>
      <c r="L36" s="270"/>
      <c r="M36" s="271">
        <v>2.5</v>
      </c>
      <c r="N36" s="272">
        <f>K36/M36</f>
        <v>3251.4351511857199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4144.0557102217399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74166.202724843592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97765.083950839558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19553.016790167912</v>
      </c>
      <c r="M83" s="859"/>
      <c r="N83" s="51"/>
    </row>
    <row r="84" spans="1:14">
      <c r="B84" s="89" t="s">
        <v>973</v>
      </c>
      <c r="C84" s="90"/>
      <c r="D84" s="90"/>
      <c r="E84" s="90"/>
      <c r="F84" s="90"/>
      <c r="G84" s="90"/>
      <c r="H84" s="90"/>
      <c r="I84" s="87"/>
      <c r="J84" s="88"/>
      <c r="K84" s="304">
        <v>0.05</v>
      </c>
      <c r="L84" s="858">
        <f>N78*K84</f>
        <v>4888.2541975419781</v>
      </c>
      <c r="M84" s="859"/>
      <c r="N84" s="51"/>
    </row>
    <row r="85" spans="1:14" ht="15.75" thickBot="1">
      <c r="B85" s="91" t="s">
        <v>974</v>
      </c>
      <c r="C85" s="92"/>
      <c r="D85" s="92"/>
      <c r="E85" s="92"/>
      <c r="F85" s="92"/>
      <c r="G85" s="92"/>
      <c r="H85" s="92"/>
      <c r="I85" s="93"/>
      <c r="J85" s="94"/>
      <c r="K85" s="305">
        <v>0.05</v>
      </c>
      <c r="L85" s="860">
        <f>N78*K85</f>
        <v>4888.2541975419781</v>
      </c>
      <c r="M85" s="861"/>
      <c r="N85" s="51"/>
    </row>
    <row r="86" spans="1:14" ht="15.75" thickBot="1">
      <c r="B86" s="823" t="s">
        <v>953</v>
      </c>
      <c r="C86" s="824"/>
      <c r="D86" s="824"/>
      <c r="E86" s="824"/>
      <c r="F86" s="824"/>
      <c r="G86" s="824"/>
      <c r="H86" s="824"/>
      <c r="I86" s="824"/>
      <c r="J86" s="824"/>
      <c r="K86" s="824"/>
      <c r="L86" s="824"/>
      <c r="M86" s="825"/>
      <c r="N86" s="52">
        <f>L83+L84+L85</f>
        <v>29329.525185251867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127094.60913609143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topLeftCell="A22"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8128.5878779642999</v>
      </c>
      <c r="L36" s="270"/>
      <c r="M36" s="271">
        <v>2.5</v>
      </c>
      <c r="N36" s="272">
        <f>K36/M36</f>
        <v>3251.4351511857199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4144.0557102217399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74166.202724843592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97765.083950839558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19553.016790167912</v>
      </c>
      <c r="M83" s="859"/>
      <c r="N83" s="51"/>
    </row>
    <row r="84" spans="1:14">
      <c r="B84" s="89" t="s">
        <v>973</v>
      </c>
      <c r="C84" s="90"/>
      <c r="D84" s="90"/>
      <c r="E84" s="90"/>
      <c r="F84" s="90"/>
      <c r="G84" s="90"/>
      <c r="H84" s="90"/>
      <c r="I84" s="87"/>
      <c r="J84" s="88"/>
      <c r="K84" s="304">
        <v>0.05</v>
      </c>
      <c r="L84" s="858">
        <f>N78*K84</f>
        <v>4888.2541975419781</v>
      </c>
      <c r="M84" s="859"/>
      <c r="N84" s="51"/>
    </row>
    <row r="85" spans="1:14" ht="15.75" thickBot="1">
      <c r="B85" s="91" t="s">
        <v>974</v>
      </c>
      <c r="C85" s="92"/>
      <c r="D85" s="92"/>
      <c r="E85" s="92"/>
      <c r="F85" s="92"/>
      <c r="G85" s="92"/>
      <c r="H85" s="92"/>
      <c r="I85" s="93"/>
      <c r="J85" s="94"/>
      <c r="K85" s="305">
        <v>0.05</v>
      </c>
      <c r="L85" s="860">
        <f>N78*K85</f>
        <v>4888.2541975419781</v>
      </c>
      <c r="M85" s="861"/>
      <c r="N85" s="51"/>
    </row>
    <row r="86" spans="1:14" ht="15.75" thickBot="1">
      <c r="B86" s="823" t="s">
        <v>953</v>
      </c>
      <c r="C86" s="824"/>
      <c r="D86" s="824"/>
      <c r="E86" s="824"/>
      <c r="F86" s="824"/>
      <c r="G86" s="824"/>
      <c r="H86" s="824"/>
      <c r="I86" s="824"/>
      <c r="J86" s="824"/>
      <c r="K86" s="824"/>
      <c r="L86" s="824"/>
      <c r="M86" s="825"/>
      <c r="N86" s="52">
        <f>L83+L84+L85</f>
        <v>29329.525185251867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127094.60913609143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8128.5878779642999</v>
      </c>
      <c r="L36" s="270"/>
      <c r="M36" s="271">
        <v>2.5</v>
      </c>
      <c r="N36" s="272">
        <f>K36/M36</f>
        <v>3251.4351511857199</v>
      </c>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0.05</v>
      </c>
      <c r="N41" s="344">
        <f>N76*M41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4144.0557102217399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774</v>
      </c>
      <c r="B49" s="43" t="str">
        <f>VLOOKUP(A49,MATERIALES!A5:D372,3,FALSE)</f>
        <v>Agua</v>
      </c>
      <c r="C49" s="281"/>
      <c r="D49" s="281"/>
      <c r="E49" s="281"/>
      <c r="F49" s="281"/>
      <c r="G49" s="281"/>
      <c r="H49" s="281"/>
      <c r="I49" s="268"/>
      <c r="J49" s="224" t="str">
        <f>VLOOKUP(A49,MATERIALES!A5:D372,2,FALSE)</f>
        <v>lt</v>
      </c>
      <c r="K49" s="282">
        <v>24</v>
      </c>
      <c r="L49" s="267"/>
      <c r="M49" s="402">
        <f>VLOOKUP(A49,MATERIALES!A5:D394,4,FALSE)</f>
        <v>43.973729865124461</v>
      </c>
      <c r="N49" s="272">
        <f>K49*M49</f>
        <v>1055.3695167629871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74166.202724843592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97765.083950839558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19553.016790167912</v>
      </c>
      <c r="M83" s="859"/>
      <c r="N83" s="51"/>
    </row>
    <row r="84" spans="1:14">
      <c r="B84" s="89" t="s">
        <v>973</v>
      </c>
      <c r="C84" s="90"/>
      <c r="D84" s="90"/>
      <c r="E84" s="90"/>
      <c r="F84" s="90"/>
      <c r="G84" s="90"/>
      <c r="H84" s="90"/>
      <c r="I84" s="87"/>
      <c r="J84" s="88"/>
      <c r="K84" s="304">
        <v>0.05</v>
      </c>
      <c r="L84" s="858">
        <f>N78*K84</f>
        <v>4888.2541975419781</v>
      </c>
      <c r="M84" s="859"/>
      <c r="N84" s="51"/>
    </row>
    <row r="85" spans="1:14" ht="15.75" thickBot="1">
      <c r="B85" s="91" t="s">
        <v>974</v>
      </c>
      <c r="C85" s="92"/>
      <c r="D85" s="92"/>
      <c r="E85" s="92"/>
      <c r="F85" s="92"/>
      <c r="G85" s="92"/>
      <c r="H85" s="92"/>
      <c r="I85" s="93"/>
      <c r="J85" s="94"/>
      <c r="K85" s="305">
        <v>0.05</v>
      </c>
      <c r="L85" s="860">
        <f>N78*K85</f>
        <v>4888.2541975419781</v>
      </c>
      <c r="M85" s="861"/>
      <c r="N85" s="51"/>
    </row>
    <row r="86" spans="1:14" ht="15.75" thickBot="1">
      <c r="B86" s="823" t="s">
        <v>953</v>
      </c>
      <c r="C86" s="824"/>
      <c r="D86" s="824"/>
      <c r="E86" s="824"/>
      <c r="F86" s="824"/>
      <c r="G86" s="824"/>
      <c r="H86" s="824"/>
      <c r="I86" s="824"/>
      <c r="J86" s="824"/>
      <c r="K86" s="824"/>
      <c r="L86" s="824"/>
      <c r="M86" s="825"/>
      <c r="N86" s="52">
        <f>L83+L84+L85</f>
        <v>29329.525185251867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127094.60913609143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30</v>
      </c>
      <c r="N36" s="272">
        <f>K36/M36</f>
        <v>3231.3814748401769</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30</v>
      </c>
      <c r="N37" s="272">
        <f>K37/M37</f>
        <v>4578.0206928694934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30</v>
      </c>
      <c r="N38" s="272">
        <f>K38/M38</f>
        <v>3967.6179338202278</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9.6611347339336664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11786.68123626383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1.25</v>
      </c>
      <c r="L48" s="267"/>
      <c r="M48" s="402">
        <f>VLOOKUP(A48,MATERIALES!A4:D393,4,FALSE)</f>
        <v>56239.102467754303</v>
      </c>
      <c r="N48" s="272">
        <f>K48*M48</f>
        <v>70298.878084692871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70298.878084692871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1232.6264115798706</v>
      </c>
      <c r="M59" s="911"/>
      <c r="N59" s="287">
        <f>K59*L59</f>
        <v>1540.7830144748382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1540.7830144748382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84592.455808824918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16918.491161764985</v>
      </c>
      <c r="M83" s="859"/>
      <c r="N83" s="51"/>
    </row>
    <row r="84" spans="1:14">
      <c r="B84" s="89" t="s">
        <v>973</v>
      </c>
      <c r="C84" s="90"/>
      <c r="D84" s="90"/>
      <c r="E84" s="90"/>
      <c r="F84" s="90"/>
      <c r="G84" s="90"/>
      <c r="H84" s="90"/>
      <c r="I84" s="87"/>
      <c r="J84" s="88"/>
      <c r="K84" s="304">
        <v>0.05</v>
      </c>
      <c r="L84" s="858">
        <f>N78*K84</f>
        <v>4229.6227904412463</v>
      </c>
      <c r="M84" s="859"/>
      <c r="N84" s="51"/>
    </row>
    <row r="85" spans="1:14" ht="15.75" thickBot="1">
      <c r="B85" s="91" t="s">
        <v>974</v>
      </c>
      <c r="C85" s="92"/>
      <c r="D85" s="92"/>
      <c r="E85" s="92"/>
      <c r="F85" s="92"/>
      <c r="G85" s="92"/>
      <c r="H85" s="92"/>
      <c r="I85" s="93"/>
      <c r="J85" s="94"/>
      <c r="K85" s="305">
        <v>0.05</v>
      </c>
      <c r="L85" s="860">
        <f>N78*K85</f>
        <v>4229.6227904412463</v>
      </c>
      <c r="M85" s="861"/>
      <c r="N85" s="51"/>
    </row>
    <row r="86" spans="1:14" ht="15.75" thickBot="1">
      <c r="B86" s="823" t="s">
        <v>953</v>
      </c>
      <c r="C86" s="824"/>
      <c r="D86" s="824"/>
      <c r="E86" s="824"/>
      <c r="F86" s="824"/>
      <c r="G86" s="824"/>
      <c r="H86" s="824"/>
      <c r="I86" s="824"/>
      <c r="J86" s="824"/>
      <c r="K86" s="824"/>
      <c r="L86" s="824"/>
      <c r="M86" s="825"/>
      <c r="N86" s="52">
        <f>L83+L84+L85</f>
        <v>25377.736742647474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109970.1925514724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30</v>
      </c>
      <c r="N36" s="272">
        <f>K36/M36</f>
        <v>3231.3814748401769</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30</v>
      </c>
      <c r="N37" s="272">
        <f>K37/M37</f>
        <v>4578.0206928694934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30</v>
      </c>
      <c r="N38" s="272">
        <f>K38/M38</f>
        <v>3967.6179338202278</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9.6611347339336664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11786.68123626383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VLOOKUP(A48,MATERIALES!A4:D393,4,FALSE)</f>
        <v>56239.102467754303</v>
      </c>
      <c r="N48" s="272">
        <f>K48*M48</f>
        <v>70298.878084692871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70298.878084692871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1232.6264115798706</v>
      </c>
      <c r="M59" s="911"/>
      <c r="N59" s="287">
        <f>K59*L59</f>
        <v>1540.7830144748382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1540.7830144748382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84592.455808824918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16918.491161764985</v>
      </c>
      <c r="M83" s="859"/>
      <c r="N83" s="51"/>
    </row>
    <row r="84" spans="1:14">
      <c r="B84" s="89" t="s">
        <v>973</v>
      </c>
      <c r="C84" s="90"/>
      <c r="D84" s="90"/>
      <c r="E84" s="90"/>
      <c r="F84" s="90"/>
      <c r="G84" s="90"/>
      <c r="H84" s="90"/>
      <c r="I84" s="87"/>
      <c r="J84" s="88"/>
      <c r="K84" s="304">
        <v>0.05</v>
      </c>
      <c r="L84" s="858">
        <f>N78*K84</f>
        <v>4229.6227904412463</v>
      </c>
      <c r="M84" s="859"/>
      <c r="N84" s="51"/>
    </row>
    <row r="85" spans="1:14" ht="15.75" thickBot="1">
      <c r="B85" s="91" t="s">
        <v>974</v>
      </c>
      <c r="C85" s="92"/>
      <c r="D85" s="92"/>
      <c r="E85" s="92"/>
      <c r="F85" s="92"/>
      <c r="G85" s="92"/>
      <c r="H85" s="92"/>
      <c r="I85" s="93"/>
      <c r="J85" s="94"/>
      <c r="K85" s="305">
        <v>0.05</v>
      </c>
      <c r="L85" s="860">
        <f>N78*K85</f>
        <v>4229.6227904412463</v>
      </c>
      <c r="M85" s="861"/>
      <c r="N85" s="51"/>
    </row>
    <row r="86" spans="1:14" ht="15.75" thickBot="1">
      <c r="B86" s="823" t="s">
        <v>953</v>
      </c>
      <c r="C86" s="824"/>
      <c r="D86" s="824"/>
      <c r="E86" s="824"/>
      <c r="F86" s="824"/>
      <c r="G86" s="824"/>
      <c r="H86" s="824"/>
      <c r="I86" s="824"/>
      <c r="J86" s="824"/>
      <c r="K86" s="824"/>
      <c r="L86" s="824"/>
      <c r="M86" s="825"/>
      <c r="N86" s="52">
        <f>L83+L84+L85</f>
        <v>25377.736742647474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109970.1925514724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30</v>
      </c>
      <c r="N36" s="272">
        <f>K36/M36</f>
        <v>3231.3814748401769</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30</v>
      </c>
      <c r="N37" s="272">
        <f>K37/M37</f>
        <v>4578.0206928694934</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30</v>
      </c>
      <c r="N38" s="272">
        <f>K38/M38</f>
        <v>3967.6179338202278</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9.6611347339336664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11786.68123626383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529</v>
      </c>
      <c r="B48" s="43" t="str">
        <f>VLOOKUP(A48,MATERIALES!A4:D372,3,FALSE)</f>
        <v>Material de base (gradación 3)</v>
      </c>
      <c r="C48" s="281"/>
      <c r="D48" s="281"/>
      <c r="E48" s="281"/>
      <c r="F48" s="281"/>
      <c r="G48" s="281"/>
      <c r="H48" s="281"/>
      <c r="I48" s="268"/>
      <c r="J48" s="224" t="str">
        <f>VLOOKUP(A48,MATERIALES!A4:D372,2,FALSE)</f>
        <v>m3</v>
      </c>
      <c r="K48" s="282">
        <v>1.25</v>
      </c>
      <c r="L48" s="267"/>
      <c r="M48" s="402">
        <f>VLOOKUP(A48,MATERIALES!A4:D393,4,FALSE)</f>
        <v>56239.102467754303</v>
      </c>
      <c r="N48" s="272">
        <f>K48*M48</f>
        <v>70298.878084692871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70298.878084692871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0">
        <f>VLOOKUP(A59,TRANSPORTE!A5:D123,4,FALSE)</f>
        <v>1232.6264115798706</v>
      </c>
      <c r="M59" s="911"/>
      <c r="N59" s="287">
        <f>K59*L59</f>
        <v>1540.7830144748382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1540.7830144748382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84592.455808824918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16918.491161764985</v>
      </c>
      <c r="M83" s="859"/>
      <c r="N83" s="51"/>
    </row>
    <row r="84" spans="1:14">
      <c r="B84" s="89" t="s">
        <v>973</v>
      </c>
      <c r="C84" s="90"/>
      <c r="D84" s="90"/>
      <c r="E84" s="90"/>
      <c r="F84" s="90"/>
      <c r="G84" s="90"/>
      <c r="H84" s="90"/>
      <c r="I84" s="87"/>
      <c r="J84" s="88"/>
      <c r="K84" s="304">
        <v>0.05</v>
      </c>
      <c r="L84" s="858">
        <f>N78*K84</f>
        <v>4229.6227904412463</v>
      </c>
      <c r="M84" s="859"/>
      <c r="N84" s="51"/>
    </row>
    <row r="85" spans="1:14" ht="15.75" thickBot="1">
      <c r="B85" s="91" t="s">
        <v>974</v>
      </c>
      <c r="C85" s="92"/>
      <c r="D85" s="92"/>
      <c r="E85" s="92"/>
      <c r="F85" s="92"/>
      <c r="G85" s="92"/>
      <c r="H85" s="92"/>
      <c r="I85" s="93"/>
      <c r="J85" s="94"/>
      <c r="K85" s="305">
        <v>0.05</v>
      </c>
      <c r="L85" s="860">
        <f>N78*K85</f>
        <v>4229.6227904412463</v>
      </c>
      <c r="M85" s="861"/>
      <c r="N85" s="51"/>
    </row>
    <row r="86" spans="1:14" ht="15.75" thickBot="1">
      <c r="B86" s="823" t="s">
        <v>953</v>
      </c>
      <c r="C86" s="824"/>
      <c r="D86" s="824"/>
      <c r="E86" s="824"/>
      <c r="F86" s="824"/>
      <c r="G86" s="824"/>
      <c r="H86" s="824"/>
      <c r="I86" s="824"/>
      <c r="J86" s="824"/>
      <c r="K86" s="824"/>
      <c r="L86" s="824"/>
      <c r="M86" s="825"/>
      <c r="N86" s="52">
        <f>L83+L84+L85</f>
        <v>25377.736742647474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109970.1925514724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514.05290212330488</v>
      </c>
      <c r="N49" s="272">
        <f>K49*M49</f>
        <v>46264.761191097437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119375.59439917804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128932.97133459403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25786.594266918808</v>
      </c>
      <c r="M83" s="859"/>
      <c r="N83" s="51"/>
    </row>
    <row r="84" spans="1:14">
      <c r="B84" s="89" t="s">
        <v>973</v>
      </c>
      <c r="C84" s="90"/>
      <c r="D84" s="90"/>
      <c r="E84" s="90"/>
      <c r="F84" s="90"/>
      <c r="G84" s="90"/>
      <c r="H84" s="90"/>
      <c r="I84" s="87"/>
      <c r="J84" s="88"/>
      <c r="K84" s="304">
        <v>0.05</v>
      </c>
      <c r="L84" s="858">
        <f>N78*K84</f>
        <v>6446.648566729702</v>
      </c>
      <c r="M84" s="859"/>
      <c r="N84" s="51"/>
    </row>
    <row r="85" spans="1:14" ht="15.75" thickBot="1">
      <c r="B85" s="91" t="s">
        <v>974</v>
      </c>
      <c r="C85" s="92"/>
      <c r="D85" s="92"/>
      <c r="E85" s="92"/>
      <c r="F85" s="92"/>
      <c r="G85" s="92"/>
      <c r="H85" s="92"/>
      <c r="I85" s="93"/>
      <c r="J85" s="94"/>
      <c r="K85" s="305">
        <v>0.05</v>
      </c>
      <c r="L85" s="860">
        <f>N78*K85</f>
        <v>6446.648566729702</v>
      </c>
      <c r="M85" s="861"/>
      <c r="N85" s="51"/>
    </row>
    <row r="86" spans="1:14" ht="15.75" thickBot="1">
      <c r="B86" s="823" t="s">
        <v>953</v>
      </c>
      <c r="C86" s="824"/>
      <c r="D86" s="824"/>
      <c r="E86" s="824"/>
      <c r="F86" s="824"/>
      <c r="G86" s="824"/>
      <c r="H86" s="824"/>
      <c r="I86" s="824"/>
      <c r="J86" s="824"/>
      <c r="K86" s="824"/>
      <c r="L86" s="824"/>
      <c r="M86" s="825"/>
      <c r="N86" s="52">
        <f>L83+L84+L85</f>
        <v>38679.891400378212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167612.86273497224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topLeftCell="A1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514.05290212330488</v>
      </c>
      <c r="N49" s="272">
        <f>K49*M49</f>
        <v>46264.761191097437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119375.59439917804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128932.97133459403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25786.594266918808</v>
      </c>
      <c r="M83" s="859"/>
      <c r="N83" s="51"/>
    </row>
    <row r="84" spans="1:14">
      <c r="B84" s="89" t="s">
        <v>973</v>
      </c>
      <c r="C84" s="90"/>
      <c r="D84" s="90"/>
      <c r="E84" s="90"/>
      <c r="F84" s="90"/>
      <c r="G84" s="90"/>
      <c r="H84" s="90"/>
      <c r="I84" s="87"/>
      <c r="J84" s="88"/>
      <c r="K84" s="304">
        <v>0.05</v>
      </c>
      <c r="L84" s="858">
        <f>N78*K84</f>
        <v>6446.648566729702</v>
      </c>
      <c r="M84" s="859"/>
      <c r="N84" s="51"/>
    </row>
    <row r="85" spans="1:14" ht="15.75" thickBot="1">
      <c r="B85" s="91" t="s">
        <v>974</v>
      </c>
      <c r="C85" s="92"/>
      <c r="D85" s="92"/>
      <c r="E85" s="92"/>
      <c r="F85" s="92"/>
      <c r="G85" s="92"/>
      <c r="H85" s="92"/>
      <c r="I85" s="93"/>
      <c r="J85" s="94"/>
      <c r="K85" s="305">
        <v>0.05</v>
      </c>
      <c r="L85" s="860">
        <f>N78*K85</f>
        <v>6446.648566729702</v>
      </c>
      <c r="M85" s="861"/>
      <c r="N85" s="51"/>
    </row>
    <row r="86" spans="1:14" ht="15.75" thickBot="1">
      <c r="B86" s="823" t="s">
        <v>953</v>
      </c>
      <c r="C86" s="824"/>
      <c r="D86" s="824"/>
      <c r="E86" s="824"/>
      <c r="F86" s="824"/>
      <c r="G86" s="824"/>
      <c r="H86" s="824"/>
      <c r="I86" s="824"/>
      <c r="J86" s="824"/>
      <c r="K86" s="824"/>
      <c r="L86" s="824"/>
      <c r="M86" s="825"/>
      <c r="N86" s="52">
        <f>L83+L84+L85</f>
        <v>38679.891400378212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167612.86273497224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514.05290212330488</v>
      </c>
      <c r="N49" s="272">
        <f>K49*M49</f>
        <v>46264.761191097437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119375.59439917804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128932.97133459403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25786.594266918808</v>
      </c>
      <c r="M83" s="859"/>
      <c r="N83" s="51"/>
    </row>
    <row r="84" spans="1:14">
      <c r="B84" s="89" t="s">
        <v>973</v>
      </c>
      <c r="C84" s="90"/>
      <c r="D84" s="90"/>
      <c r="E84" s="90"/>
      <c r="F84" s="90"/>
      <c r="G84" s="90"/>
      <c r="H84" s="90"/>
      <c r="I84" s="87"/>
      <c r="J84" s="88"/>
      <c r="K84" s="304">
        <v>0.05</v>
      </c>
      <c r="L84" s="858">
        <f>N78*K84</f>
        <v>6446.648566729702</v>
      </c>
      <c r="M84" s="859"/>
      <c r="N84" s="51"/>
    </row>
    <row r="85" spans="1:14" ht="15.75" thickBot="1">
      <c r="B85" s="91" t="s">
        <v>974</v>
      </c>
      <c r="C85" s="92"/>
      <c r="D85" s="92"/>
      <c r="E85" s="92"/>
      <c r="F85" s="92"/>
      <c r="G85" s="92"/>
      <c r="H85" s="92"/>
      <c r="I85" s="93"/>
      <c r="J85" s="94"/>
      <c r="K85" s="305">
        <v>0.05</v>
      </c>
      <c r="L85" s="860">
        <f>N78*K85</f>
        <v>6446.648566729702</v>
      </c>
      <c r="M85" s="861"/>
      <c r="N85" s="51"/>
    </row>
    <row r="86" spans="1:14" ht="15.75" thickBot="1">
      <c r="B86" s="823" t="s">
        <v>953</v>
      </c>
      <c r="C86" s="824"/>
      <c r="D86" s="824"/>
      <c r="E86" s="824"/>
      <c r="F86" s="824"/>
      <c r="G86" s="824"/>
      <c r="H86" s="824"/>
      <c r="I86" s="824"/>
      <c r="J86" s="824"/>
      <c r="K86" s="824"/>
      <c r="L86" s="824"/>
      <c r="M86" s="825"/>
      <c r="N86" s="52">
        <f>L83+L84+L85</f>
        <v>38679.891400378212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167612.86273497224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514.05290212330488</v>
      </c>
      <c r="N49" s="272">
        <f>K49*M49</f>
        <v>46264.761191097437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119375.59439917804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128932.97133459403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25786.594266918808</v>
      </c>
      <c r="M83" s="859"/>
      <c r="N83" s="51"/>
    </row>
    <row r="84" spans="1:14">
      <c r="B84" s="89" t="s">
        <v>973</v>
      </c>
      <c r="C84" s="90"/>
      <c r="D84" s="90"/>
      <c r="E84" s="90"/>
      <c r="F84" s="90"/>
      <c r="G84" s="90"/>
      <c r="H84" s="90"/>
      <c r="I84" s="87"/>
      <c r="J84" s="88"/>
      <c r="K84" s="304">
        <v>0.05</v>
      </c>
      <c r="L84" s="858">
        <f>N78*K84</f>
        <v>6446.648566729702</v>
      </c>
      <c r="M84" s="859"/>
      <c r="N84" s="51"/>
    </row>
    <row r="85" spans="1:14" ht="15.75" thickBot="1">
      <c r="B85" s="91" t="s">
        <v>974</v>
      </c>
      <c r="C85" s="92"/>
      <c r="D85" s="92"/>
      <c r="E85" s="92"/>
      <c r="F85" s="92"/>
      <c r="G85" s="92"/>
      <c r="H85" s="92"/>
      <c r="I85" s="93"/>
      <c r="J85" s="94"/>
      <c r="K85" s="305">
        <v>0.05</v>
      </c>
      <c r="L85" s="860">
        <f>N78*K85</f>
        <v>6446.648566729702</v>
      </c>
      <c r="M85" s="861"/>
      <c r="N85" s="51"/>
    </row>
    <row r="86" spans="1:14" ht="15.75" thickBot="1">
      <c r="B86" s="823" t="s">
        <v>953</v>
      </c>
      <c r="C86" s="824"/>
      <c r="D86" s="824"/>
      <c r="E86" s="824"/>
      <c r="F86" s="824"/>
      <c r="G86" s="824"/>
      <c r="H86" s="824"/>
      <c r="I86" s="824"/>
      <c r="J86" s="824"/>
      <c r="K86" s="824"/>
      <c r="L86" s="824"/>
      <c r="M86" s="825"/>
      <c r="N86" s="52">
        <f>L83+L84+L85</f>
        <v>38679.891400378212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167612.86273497224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73110.833208080599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82668.210143496588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16533.64202869932</v>
      </c>
      <c r="M83" s="859"/>
      <c r="N83" s="51"/>
    </row>
    <row r="84" spans="1:14">
      <c r="B84" s="89" t="s">
        <v>973</v>
      </c>
      <c r="C84" s="90"/>
      <c r="D84" s="90"/>
      <c r="E84" s="90"/>
      <c r="F84" s="90"/>
      <c r="G84" s="90"/>
      <c r="H84" s="90"/>
      <c r="I84" s="87"/>
      <c r="J84" s="88"/>
      <c r="K84" s="304">
        <v>0.05</v>
      </c>
      <c r="L84" s="858">
        <f>N78*K84</f>
        <v>4133.4105071748299</v>
      </c>
      <c r="M84" s="859"/>
      <c r="N84" s="51"/>
    </row>
    <row r="85" spans="1:14" ht="15.75" thickBot="1">
      <c r="B85" s="91" t="s">
        <v>974</v>
      </c>
      <c r="C85" s="92"/>
      <c r="D85" s="92"/>
      <c r="E85" s="92"/>
      <c r="F85" s="92"/>
      <c r="G85" s="92"/>
      <c r="H85" s="92"/>
      <c r="I85" s="93"/>
      <c r="J85" s="94"/>
      <c r="K85" s="305">
        <v>0.05</v>
      </c>
      <c r="L85" s="860">
        <f>N78*K85</f>
        <v>4133.4105071748299</v>
      </c>
      <c r="M85" s="861"/>
      <c r="N85" s="51"/>
    </row>
    <row r="86" spans="1:14" ht="15.75" thickBot="1">
      <c r="B86" s="823" t="s">
        <v>953</v>
      </c>
      <c r="C86" s="824"/>
      <c r="D86" s="824"/>
      <c r="E86" s="824"/>
      <c r="F86" s="824"/>
      <c r="G86" s="824"/>
      <c r="H86" s="824"/>
      <c r="I86" s="824"/>
      <c r="J86" s="824"/>
      <c r="K86" s="824"/>
      <c r="L86" s="824"/>
      <c r="M86" s="825"/>
      <c r="N86" s="52">
        <f>L83+L84+L85</f>
        <v>24800.463043048981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107468.67318654557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73110.833208080599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82668.210143496588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16533.64202869932</v>
      </c>
      <c r="M83" s="859"/>
      <c r="N83" s="51"/>
    </row>
    <row r="84" spans="1:14">
      <c r="B84" s="89" t="s">
        <v>973</v>
      </c>
      <c r="C84" s="90"/>
      <c r="D84" s="90"/>
      <c r="E84" s="90"/>
      <c r="F84" s="90"/>
      <c r="G84" s="90"/>
      <c r="H84" s="90"/>
      <c r="I84" s="87"/>
      <c r="J84" s="88"/>
      <c r="K84" s="304">
        <v>0.05</v>
      </c>
      <c r="L84" s="858">
        <f>N78*K84</f>
        <v>4133.4105071748299</v>
      </c>
      <c r="M84" s="859"/>
      <c r="N84" s="51"/>
    </row>
    <row r="85" spans="1:14" ht="15.75" thickBot="1">
      <c r="B85" s="91" t="s">
        <v>974</v>
      </c>
      <c r="C85" s="92"/>
      <c r="D85" s="92"/>
      <c r="E85" s="92"/>
      <c r="F85" s="92"/>
      <c r="G85" s="92"/>
      <c r="H85" s="92"/>
      <c r="I85" s="93"/>
      <c r="J85" s="94"/>
      <c r="K85" s="305">
        <v>0.05</v>
      </c>
      <c r="L85" s="860">
        <f>N78*K85</f>
        <v>4133.4105071748299</v>
      </c>
      <c r="M85" s="861"/>
      <c r="N85" s="51"/>
    </row>
    <row r="86" spans="1:14" ht="15.75" thickBot="1">
      <c r="B86" s="823" t="s">
        <v>953</v>
      </c>
      <c r="C86" s="824"/>
      <c r="D86" s="824"/>
      <c r="E86" s="824"/>
      <c r="F86" s="824"/>
      <c r="G86" s="824"/>
      <c r="H86" s="824"/>
      <c r="I86" s="824"/>
      <c r="J86" s="824"/>
      <c r="K86" s="824"/>
      <c r="L86" s="824"/>
      <c r="M86" s="825"/>
      <c r="N86" s="52">
        <f>L83+L84+L85</f>
        <v>24800.463043048981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107468.67318654557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525</v>
      </c>
      <c r="B48" s="43" t="str">
        <f>VLOOKUP(A48,MATERIALES!A4:D372,3,FALSE)</f>
        <v>Material de base (gradación 1)</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73110.833208080599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82668.210143496588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16533.64202869932</v>
      </c>
      <c r="M83" s="859"/>
      <c r="N83" s="51"/>
    </row>
    <row r="84" spans="1:14">
      <c r="B84" s="89" t="s">
        <v>973</v>
      </c>
      <c r="C84" s="90"/>
      <c r="D84" s="90"/>
      <c r="E84" s="90"/>
      <c r="F84" s="90"/>
      <c r="G84" s="90"/>
      <c r="H84" s="90"/>
      <c r="I84" s="87"/>
      <c r="J84" s="88"/>
      <c r="K84" s="304">
        <v>0.05</v>
      </c>
      <c r="L84" s="858">
        <f>N78*K84</f>
        <v>4133.4105071748299</v>
      </c>
      <c r="M84" s="859"/>
      <c r="N84" s="51"/>
    </row>
    <row r="85" spans="1:14" ht="15.75" thickBot="1">
      <c r="B85" s="91" t="s">
        <v>974</v>
      </c>
      <c r="C85" s="92"/>
      <c r="D85" s="92"/>
      <c r="E85" s="92"/>
      <c r="F85" s="92"/>
      <c r="G85" s="92"/>
      <c r="H85" s="92"/>
      <c r="I85" s="93"/>
      <c r="J85" s="94"/>
      <c r="K85" s="305">
        <v>0.05</v>
      </c>
      <c r="L85" s="860">
        <f>N78*K85</f>
        <v>4133.4105071748299</v>
      </c>
      <c r="M85" s="861"/>
      <c r="N85" s="51"/>
    </row>
    <row r="86" spans="1:14" ht="15.75" thickBot="1">
      <c r="B86" s="823" t="s">
        <v>953</v>
      </c>
      <c r="C86" s="824"/>
      <c r="D86" s="824"/>
      <c r="E86" s="824"/>
      <c r="F86" s="824"/>
      <c r="G86" s="824"/>
      <c r="H86" s="824"/>
      <c r="I86" s="824"/>
      <c r="J86" s="824"/>
      <c r="K86" s="824"/>
      <c r="L86" s="824"/>
      <c r="M86" s="825"/>
      <c r="N86" s="52">
        <f>L83+L84+L85</f>
        <v>24800.463043048981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107468.67318654557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73110.833208080599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82668.210143496588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16533.64202869932</v>
      </c>
      <c r="M83" s="859"/>
      <c r="N83" s="51"/>
    </row>
    <row r="84" spans="1:14">
      <c r="B84" s="89" t="s">
        <v>973</v>
      </c>
      <c r="C84" s="90"/>
      <c r="D84" s="90"/>
      <c r="E84" s="90"/>
      <c r="F84" s="90"/>
      <c r="G84" s="90"/>
      <c r="H84" s="90"/>
      <c r="I84" s="87"/>
      <c r="J84" s="88"/>
      <c r="K84" s="304">
        <v>0.05</v>
      </c>
      <c r="L84" s="858">
        <f>N78*K84</f>
        <v>4133.4105071748299</v>
      </c>
      <c r="M84" s="859"/>
      <c r="N84" s="51"/>
    </row>
    <row r="85" spans="1:14" ht="15.75" thickBot="1">
      <c r="B85" s="91" t="s">
        <v>974</v>
      </c>
      <c r="C85" s="92"/>
      <c r="D85" s="92"/>
      <c r="E85" s="92"/>
      <c r="F85" s="92"/>
      <c r="G85" s="92"/>
      <c r="H85" s="92"/>
      <c r="I85" s="93"/>
      <c r="J85" s="94"/>
      <c r="K85" s="305">
        <v>0.05</v>
      </c>
      <c r="L85" s="860">
        <f>N78*K85</f>
        <v>4133.4105071748299</v>
      </c>
      <c r="M85" s="861"/>
      <c r="N85" s="51"/>
    </row>
    <row r="86" spans="1:14" ht="15.75" thickBot="1">
      <c r="B86" s="823" t="s">
        <v>953</v>
      </c>
      <c r="C86" s="824"/>
      <c r="D86" s="824"/>
      <c r="E86" s="824"/>
      <c r="F86" s="824"/>
      <c r="G86" s="824"/>
      <c r="H86" s="824"/>
      <c r="I86" s="824"/>
      <c r="J86" s="824"/>
      <c r="K86" s="824"/>
      <c r="L86" s="824"/>
      <c r="M86" s="825"/>
      <c r="N86" s="52">
        <f>L83+L84+L85</f>
        <v>24800.463043048981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107468.67318654557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VLOOKUP(A48,MATERIALES!A4:D393,4,FALSE)</f>
        <v>514.05290212330488</v>
      </c>
      <c r="N48" s="272">
        <f>K48*M48</f>
        <v>514.05290212330488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514.05290212330488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514.05290212330488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102.81058042466098</v>
      </c>
      <c r="M83" s="859"/>
      <c r="N83" s="51"/>
    </row>
    <row r="84" spans="1:14">
      <c r="B84" s="89" t="s">
        <v>973</v>
      </c>
      <c r="C84" s="90"/>
      <c r="D84" s="90"/>
      <c r="E84" s="90"/>
      <c r="F84" s="90"/>
      <c r="G84" s="90"/>
      <c r="H84" s="90"/>
      <c r="I84" s="87"/>
      <c r="J84" s="88"/>
      <c r="K84" s="304">
        <v>0.05</v>
      </c>
      <c r="L84" s="858">
        <f>N78*K84</f>
        <v>25.702645106165246</v>
      </c>
      <c r="M84" s="859"/>
      <c r="N84" s="51"/>
    </row>
    <row r="85" spans="1:14" ht="15.75" thickBot="1">
      <c r="B85" s="91" t="s">
        <v>974</v>
      </c>
      <c r="C85" s="92"/>
      <c r="D85" s="92"/>
      <c r="E85" s="92"/>
      <c r="F85" s="92"/>
      <c r="G85" s="92"/>
      <c r="H85" s="92"/>
      <c r="I85" s="93"/>
      <c r="J85" s="94"/>
      <c r="K85" s="305">
        <v>0.05</v>
      </c>
      <c r="L85" s="860">
        <f>N78*K85</f>
        <v>25.702645106165246</v>
      </c>
      <c r="M85" s="861"/>
      <c r="N85" s="51"/>
    </row>
    <row r="86" spans="1:14" ht="15.75" thickBot="1">
      <c r="B86" s="823" t="s">
        <v>953</v>
      </c>
      <c r="C86" s="824"/>
      <c r="D86" s="824"/>
      <c r="E86" s="824"/>
      <c r="F86" s="824"/>
      <c r="G86" s="824"/>
      <c r="H86" s="824"/>
      <c r="I86" s="824"/>
      <c r="J86" s="824"/>
      <c r="K86" s="824"/>
      <c r="L86" s="824"/>
      <c r="M86" s="825"/>
      <c r="N86" s="52">
        <f>L83+L84+L85</f>
        <v>154.21587063699147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668.26877276029632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514.05290212330488</v>
      </c>
      <c r="N49" s="272">
        <f>K49*M49</f>
        <v>46264.761191097437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119375.59439917804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128932.97133459403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25786.594266918808</v>
      </c>
      <c r="M83" s="859"/>
      <c r="N83" s="51"/>
    </row>
    <row r="84" spans="1:14">
      <c r="B84" s="89" t="s">
        <v>973</v>
      </c>
      <c r="C84" s="90"/>
      <c r="D84" s="90"/>
      <c r="E84" s="90"/>
      <c r="F84" s="90"/>
      <c r="G84" s="90"/>
      <c r="H84" s="90"/>
      <c r="I84" s="87"/>
      <c r="J84" s="88"/>
      <c r="K84" s="304">
        <v>0.05</v>
      </c>
      <c r="L84" s="858">
        <f>N78*K84</f>
        <v>6446.648566729702</v>
      </c>
      <c r="M84" s="859"/>
      <c r="N84" s="51"/>
    </row>
    <row r="85" spans="1:14" ht="15.75" thickBot="1">
      <c r="B85" s="91" t="s">
        <v>974</v>
      </c>
      <c r="C85" s="92"/>
      <c r="D85" s="92"/>
      <c r="E85" s="92"/>
      <c r="F85" s="92"/>
      <c r="G85" s="92"/>
      <c r="H85" s="92"/>
      <c r="I85" s="93"/>
      <c r="J85" s="94"/>
      <c r="K85" s="305">
        <v>0.05</v>
      </c>
      <c r="L85" s="860">
        <f>N78*K85</f>
        <v>6446.648566729702</v>
      </c>
      <c r="M85" s="861"/>
      <c r="N85" s="51"/>
    </row>
    <row r="86" spans="1:14" ht="15.75" thickBot="1">
      <c r="B86" s="823" t="s">
        <v>953</v>
      </c>
      <c r="C86" s="824"/>
      <c r="D86" s="824"/>
      <c r="E86" s="824"/>
      <c r="F86" s="824"/>
      <c r="G86" s="824"/>
      <c r="H86" s="824"/>
      <c r="I86" s="824"/>
      <c r="J86" s="824"/>
      <c r="K86" s="824"/>
      <c r="L86" s="824"/>
      <c r="M86" s="825"/>
      <c r="N86" s="52">
        <f>L83+L84+L85</f>
        <v>38679.891400378212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167612.86273497224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topLeftCell="A19"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A49" t="s">
        <v>804</v>
      </c>
      <c r="B49" s="43" t="str">
        <f>VLOOKUP(A49,MATERIALES!A5:D372,3,FALSE)</f>
        <v>Cemento gris</v>
      </c>
      <c r="C49" s="281"/>
      <c r="D49" s="281"/>
      <c r="E49" s="281"/>
      <c r="F49" s="281"/>
      <c r="G49" s="281"/>
      <c r="H49" s="281"/>
      <c r="I49" s="268"/>
      <c r="J49" s="224" t="str">
        <f>VLOOKUP(A49,MATERIALES!A5:D372,2,FALSE)</f>
        <v>kg</v>
      </c>
      <c r="K49" s="282">
        <v>90</v>
      </c>
      <c r="L49" s="267"/>
      <c r="M49" s="402">
        <f>VLOOKUP(A49,MATERIALES!A5:D394,4,FALSE)</f>
        <v>514.05290212330488</v>
      </c>
      <c r="N49" s="272">
        <f>K49*M49</f>
        <v>46264.761191097437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119375.59439917804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128932.97133459403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25786.594266918808</v>
      </c>
      <c r="M83" s="859"/>
      <c r="N83" s="51"/>
    </row>
    <row r="84" spans="1:14">
      <c r="B84" s="89" t="s">
        <v>973</v>
      </c>
      <c r="C84" s="90"/>
      <c r="D84" s="90"/>
      <c r="E84" s="90"/>
      <c r="F84" s="90"/>
      <c r="G84" s="90"/>
      <c r="H84" s="90"/>
      <c r="I84" s="87"/>
      <c r="J84" s="88"/>
      <c r="K84" s="304">
        <v>0.05</v>
      </c>
      <c r="L84" s="858">
        <f>N78*K84</f>
        <v>6446.648566729702</v>
      </c>
      <c r="M84" s="859"/>
      <c r="N84" s="51"/>
    </row>
    <row r="85" spans="1:14" ht="15.75" thickBot="1">
      <c r="B85" s="91" t="s">
        <v>974</v>
      </c>
      <c r="C85" s="92"/>
      <c r="D85" s="92"/>
      <c r="E85" s="92"/>
      <c r="F85" s="92"/>
      <c r="G85" s="92"/>
      <c r="H85" s="92"/>
      <c r="I85" s="93"/>
      <c r="J85" s="94"/>
      <c r="K85" s="305">
        <v>0.05</v>
      </c>
      <c r="L85" s="860">
        <f>N78*K85</f>
        <v>6446.648566729702</v>
      </c>
      <c r="M85" s="861"/>
      <c r="N85" s="51"/>
    </row>
    <row r="86" spans="1:14" ht="15.75" thickBot="1">
      <c r="B86" s="823" t="s">
        <v>953</v>
      </c>
      <c r="C86" s="824"/>
      <c r="D86" s="824"/>
      <c r="E86" s="824"/>
      <c r="F86" s="824"/>
      <c r="G86" s="824"/>
      <c r="H86" s="824"/>
      <c r="I86" s="824"/>
      <c r="J86" s="824"/>
      <c r="K86" s="824"/>
      <c r="L86" s="824"/>
      <c r="M86" s="825"/>
      <c r="N86" s="52">
        <f>L83+L84+L85</f>
        <v>38679.891400378212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167612.86273497224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73110.833208080599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82668.210143496588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16533.64202869932</v>
      </c>
      <c r="M83" s="859"/>
      <c r="N83" s="51"/>
    </row>
    <row r="84" spans="1:14">
      <c r="B84" s="89" t="s">
        <v>973</v>
      </c>
      <c r="C84" s="90"/>
      <c r="D84" s="90"/>
      <c r="E84" s="90"/>
      <c r="F84" s="90"/>
      <c r="G84" s="90"/>
      <c r="H84" s="90"/>
      <c r="I84" s="87"/>
      <c r="J84" s="88"/>
      <c r="K84" s="304">
        <v>0.05</v>
      </c>
      <c r="L84" s="858">
        <f>N78*K84</f>
        <v>4133.4105071748299</v>
      </c>
      <c r="M84" s="859"/>
      <c r="N84" s="51"/>
    </row>
    <row r="85" spans="1:14" ht="15.75" thickBot="1">
      <c r="B85" s="91" t="s">
        <v>974</v>
      </c>
      <c r="C85" s="92"/>
      <c r="D85" s="92"/>
      <c r="E85" s="92"/>
      <c r="F85" s="92"/>
      <c r="G85" s="92"/>
      <c r="H85" s="92"/>
      <c r="I85" s="93"/>
      <c r="J85" s="94"/>
      <c r="K85" s="305">
        <v>0.05</v>
      </c>
      <c r="L85" s="860">
        <f>N78*K85</f>
        <v>4133.4105071748299</v>
      </c>
      <c r="M85" s="861"/>
      <c r="N85" s="51"/>
    </row>
    <row r="86" spans="1:14" ht="15.75" thickBot="1">
      <c r="B86" s="823" t="s">
        <v>953</v>
      </c>
      <c r="C86" s="824"/>
      <c r="D86" s="824"/>
      <c r="E86" s="824"/>
      <c r="F86" s="824"/>
      <c r="G86" s="824"/>
      <c r="H86" s="824"/>
      <c r="I86" s="824"/>
      <c r="J86" s="824"/>
      <c r="K86" s="824"/>
      <c r="L86" s="824"/>
      <c r="M86" s="825"/>
      <c r="N86" s="52">
        <f>L83+L84+L85</f>
        <v>24800.463043048981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107468.67318654557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topLeftCell="A22"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45</v>
      </c>
      <c r="N36" s="272">
        <f>K36/M36</f>
        <v>1607.353777150814</v>
      </c>
    </row>
    <row r="37" spans="1:14">
      <c r="A37" s="113" t="s">
        <v>271</v>
      </c>
      <c r="B37" s="872" t="str">
        <f>VLOOKUP(A37,EQUIPOS!A7:D154,3,FALSE)</f>
        <v>Motoniveladora, potencia 140 HP, ancho de cuchilla 3,66 m, peso 11 ton.</v>
      </c>
      <c r="C37" s="873"/>
      <c r="D37" s="873"/>
      <c r="E37" s="873"/>
      <c r="F37" s="873"/>
      <c r="G37" s="873"/>
      <c r="H37" s="874"/>
      <c r="I37" s="267"/>
      <c r="J37" s="268"/>
      <c r="K37" s="269">
        <f>VLOOKUP(A37,EQUIPOS!A7:D164,4,FALSE)</f>
        <v>137340.62078608479</v>
      </c>
      <c r="L37" s="270"/>
      <c r="M37" s="271">
        <v>45</v>
      </c>
      <c r="N37" s="272">
        <f>K37/M37</f>
        <v>3052.0137952463288</v>
      </c>
    </row>
    <row r="38" spans="1:14">
      <c r="A38" t="s">
        <v>365</v>
      </c>
      <c r="B38" s="872" t="str">
        <f>VLOOKUP(A38,EQUIPOS!A8:D154,3,FALSE)</f>
        <v xml:space="preserve">Vibrocompatador, potencia 153 HP, peso 10 Ton. </v>
      </c>
      <c r="C38" s="873"/>
      <c r="D38" s="873"/>
      <c r="E38" s="873"/>
      <c r="F38" s="873"/>
      <c r="G38" s="873"/>
      <c r="H38" s="874"/>
      <c r="I38" s="267"/>
      <c r="J38" s="268"/>
      <c r="K38" s="269">
        <f>VLOOKUP(A38,EQUIPOS!A8:D165,4,FALSE)</f>
        <v>119028.53801460683</v>
      </c>
      <c r="L38" s="270"/>
      <c r="M38" s="271">
        <v>45</v>
      </c>
      <c r="N38" s="272">
        <f>K38/M38</f>
        <v>2645.0786225468187</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6.4407564892891109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7310.88695143325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527</v>
      </c>
      <c r="B48" s="43" t="str">
        <f>VLOOKUP(A48,MATERIALES!A4:D372,3,FALSE)</f>
        <v>Material de base (gradación 2)</v>
      </c>
      <c r="C48" s="281"/>
      <c r="D48" s="281"/>
      <c r="E48" s="281"/>
      <c r="F48" s="281"/>
      <c r="G48" s="281"/>
      <c r="H48" s="281"/>
      <c r="I48" s="268"/>
      <c r="J48" s="224" t="str">
        <f>VLOOKUP(A48,MATERIALES!A4:D372,2,FALSE)</f>
        <v>m3</v>
      </c>
      <c r="K48" s="282">
        <v>1.3</v>
      </c>
      <c r="L48" s="267"/>
      <c r="M48" s="402">
        <f>VLOOKUP(A48,MATERIALES!A4:D393,4,FALSE)</f>
        <v>56239.102467754303</v>
      </c>
      <c r="N48" s="272">
        <f>K48*M48</f>
        <v>73110.833208080599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73110.833208080599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0">
        <f>VLOOKUP(A59,TRANSPORTE!A5:D123,4,FALSE)</f>
        <v>1232.6264115798706</v>
      </c>
      <c r="M59" s="911"/>
      <c r="N59" s="287">
        <f>K59*L59</f>
        <v>1602.4143350538318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823" t="s">
        <v>953</v>
      </c>
      <c r="C76" s="824"/>
      <c r="D76" s="824"/>
      <c r="E76" s="824"/>
      <c r="F76" s="824"/>
      <c r="G76" s="824"/>
      <c r="H76" s="824"/>
      <c r="I76" s="866"/>
      <c r="J76" s="866"/>
      <c r="K76" s="866"/>
      <c r="L76" s="866"/>
      <c r="M76" s="867"/>
      <c r="N76" s="46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82668.210143496588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16533.64202869932</v>
      </c>
      <c r="M83" s="859"/>
      <c r="N83" s="51"/>
    </row>
    <row r="84" spans="1:14">
      <c r="B84" s="89" t="s">
        <v>973</v>
      </c>
      <c r="C84" s="90"/>
      <c r="D84" s="90"/>
      <c r="E84" s="90"/>
      <c r="F84" s="90"/>
      <c r="G84" s="90"/>
      <c r="H84" s="90"/>
      <c r="I84" s="87"/>
      <c r="J84" s="88"/>
      <c r="K84" s="304">
        <v>0.05</v>
      </c>
      <c r="L84" s="858">
        <f>N78*K84</f>
        <v>4133.4105071748299</v>
      </c>
      <c r="M84" s="859"/>
      <c r="N84" s="51"/>
    </row>
    <row r="85" spans="1:14" ht="15.75" thickBot="1">
      <c r="B85" s="91" t="s">
        <v>974</v>
      </c>
      <c r="C85" s="92"/>
      <c r="D85" s="92"/>
      <c r="E85" s="92"/>
      <c r="F85" s="92"/>
      <c r="G85" s="92"/>
      <c r="H85" s="92"/>
      <c r="I85" s="93"/>
      <c r="J85" s="94"/>
      <c r="K85" s="305">
        <v>0.05</v>
      </c>
      <c r="L85" s="860">
        <f>N78*K85</f>
        <v>4133.4105071748299</v>
      </c>
      <c r="M85" s="861"/>
      <c r="N85" s="51"/>
    </row>
    <row r="86" spans="1:14" ht="15.75" thickBot="1">
      <c r="B86" s="823" t="s">
        <v>953</v>
      </c>
      <c r="C86" s="824"/>
      <c r="D86" s="824"/>
      <c r="E86" s="824"/>
      <c r="F86" s="824"/>
      <c r="G86" s="824"/>
      <c r="H86" s="824"/>
      <c r="I86" s="824"/>
      <c r="J86" s="824"/>
      <c r="K86" s="824"/>
      <c r="L86" s="824"/>
      <c r="M86" s="825"/>
      <c r="N86" s="52">
        <f>L83+L84+L85</f>
        <v>24800.463043048981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107468.67318654557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804</v>
      </c>
      <c r="B48" s="43" t="str">
        <f>VLOOKUP(A48,MATERIALES!A4:D372,3,FALSE)</f>
        <v>Cemento gris</v>
      </c>
      <c r="C48" s="281"/>
      <c r="D48" s="281"/>
      <c r="E48" s="281"/>
      <c r="F48" s="281"/>
      <c r="G48" s="281"/>
      <c r="H48" s="281"/>
      <c r="I48" s="268"/>
      <c r="J48" s="224" t="str">
        <f>VLOOKUP(A48,MATERIALES!A4:D372,2,FALSE)</f>
        <v>kg</v>
      </c>
      <c r="K48" s="282">
        <v>1</v>
      </c>
      <c r="L48" s="267"/>
      <c r="M48" s="402">
        <f>VLOOKUP(A48,MATERIALES!A4:D393,4,FALSE)</f>
        <v>514.05290212330488</v>
      </c>
      <c r="N48" s="272">
        <f>K48*M48</f>
        <v>514.05290212330488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514.05290212330488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514.05290212330488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102.81058042466098</v>
      </c>
      <c r="M83" s="859"/>
      <c r="N83" s="51"/>
    </row>
    <row r="84" spans="1:14">
      <c r="B84" s="89" t="s">
        <v>973</v>
      </c>
      <c r="C84" s="90"/>
      <c r="D84" s="90"/>
      <c r="E84" s="90"/>
      <c r="F84" s="90"/>
      <c r="G84" s="90"/>
      <c r="H84" s="90"/>
      <c r="I84" s="87"/>
      <c r="J84" s="88"/>
      <c r="K84" s="304">
        <v>0.05</v>
      </c>
      <c r="L84" s="858">
        <f>N78*K84</f>
        <v>25.702645106165246</v>
      </c>
      <c r="M84" s="859"/>
      <c r="N84" s="51"/>
    </row>
    <row r="85" spans="1:14" ht="15.75" thickBot="1">
      <c r="B85" s="91" t="s">
        <v>974</v>
      </c>
      <c r="C85" s="92"/>
      <c r="D85" s="92"/>
      <c r="E85" s="92"/>
      <c r="F85" s="92"/>
      <c r="G85" s="92"/>
      <c r="H85" s="92"/>
      <c r="I85" s="93"/>
      <c r="J85" s="94"/>
      <c r="K85" s="305">
        <v>0.05</v>
      </c>
      <c r="L85" s="860">
        <f>N78*K85</f>
        <v>25.702645106165246</v>
      </c>
      <c r="M85" s="861"/>
      <c r="N85" s="51"/>
    </row>
    <row r="86" spans="1:14" ht="15.75" thickBot="1">
      <c r="B86" s="823" t="s">
        <v>953</v>
      </c>
      <c r="C86" s="824"/>
      <c r="D86" s="824"/>
      <c r="E86" s="824"/>
      <c r="F86" s="824"/>
      <c r="G86" s="824"/>
      <c r="H86" s="824"/>
      <c r="I86" s="824"/>
      <c r="J86" s="824"/>
      <c r="K86" s="824"/>
      <c r="L86" s="824"/>
      <c r="M86" s="825"/>
      <c r="N86" s="52">
        <f>L83+L84+L85</f>
        <v>154.21587063699147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668.26877276029632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452"/>
      <c r="L30" s="799" t="s">
        <v>945</v>
      </c>
      <c r="M30" s="800"/>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810</v>
      </c>
      <c r="B48" s="43" t="str">
        <f>VLOOKUP(A48,MATERIALES!A4:D372,3,FALSE)</f>
        <v>Cemento Asfaltico 40-50</v>
      </c>
      <c r="C48" s="281"/>
      <c r="D48" s="281"/>
      <c r="E48" s="281"/>
      <c r="F48" s="281"/>
      <c r="G48" s="281"/>
      <c r="H48" s="281"/>
      <c r="I48" s="268"/>
      <c r="J48" s="224" t="str">
        <f>VLOOKUP(A48,MATERIALES!A4:D372,2,FALSE)</f>
        <v>kg</v>
      </c>
      <c r="K48" s="282">
        <v>1</v>
      </c>
      <c r="L48" s="267"/>
      <c r="M48" s="402">
        <f>VLOOKUP(A48,MATERIALES!A4:D393,4,FALSE)</f>
        <v>2040.2020177591758</v>
      </c>
      <c r="N48" s="272">
        <f>K48*M48</f>
        <v>2040.2020177591758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2040.2020177591758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2040.2020177591758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408.0404035518352</v>
      </c>
      <c r="M83" s="859"/>
      <c r="N83" s="51"/>
    </row>
    <row r="84" spans="1:14">
      <c r="B84" s="89" t="s">
        <v>973</v>
      </c>
      <c r="C84" s="90"/>
      <c r="D84" s="90"/>
      <c r="E84" s="90"/>
      <c r="F84" s="90"/>
      <c r="G84" s="90"/>
      <c r="H84" s="90"/>
      <c r="I84" s="87"/>
      <c r="J84" s="88"/>
      <c r="K84" s="304">
        <v>0.05</v>
      </c>
      <c r="L84" s="858">
        <f>N78*K84</f>
        <v>102.0101008879588</v>
      </c>
      <c r="M84" s="859"/>
      <c r="N84" s="51"/>
    </row>
    <row r="85" spans="1:14" ht="15.75" thickBot="1">
      <c r="B85" s="91" t="s">
        <v>974</v>
      </c>
      <c r="C85" s="92"/>
      <c r="D85" s="92"/>
      <c r="E85" s="92"/>
      <c r="F85" s="92"/>
      <c r="G85" s="92"/>
      <c r="H85" s="92"/>
      <c r="I85" s="93"/>
      <c r="J85" s="94"/>
      <c r="K85" s="305">
        <v>0.05</v>
      </c>
      <c r="L85" s="860">
        <f>N78*K85</f>
        <v>102.0101008879588</v>
      </c>
      <c r="M85" s="861"/>
      <c r="N85" s="51"/>
    </row>
    <row r="86" spans="1:14" ht="15.75" thickBot="1">
      <c r="B86" s="823" t="s">
        <v>953</v>
      </c>
      <c r="C86" s="824"/>
      <c r="D86" s="824"/>
      <c r="E86" s="824"/>
      <c r="F86" s="824"/>
      <c r="G86" s="824"/>
      <c r="H86" s="824"/>
      <c r="I86" s="824"/>
      <c r="J86" s="824"/>
      <c r="K86" s="824"/>
      <c r="L86" s="824"/>
      <c r="M86" s="825"/>
      <c r="N86" s="52">
        <f>L83+L84+L85</f>
        <v>612.0606053277528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2652.2626230869287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805</v>
      </c>
      <c r="B48" s="43" t="str">
        <f>VLOOKUP(A48,MATERIALES!A4:D372,3,FALSE)</f>
        <v>Cemento Asfaltico 60-70</v>
      </c>
      <c r="C48" s="281"/>
      <c r="D48" s="281"/>
      <c r="E48" s="281"/>
      <c r="F48" s="281"/>
      <c r="G48" s="281"/>
      <c r="H48" s="281"/>
      <c r="I48" s="268"/>
      <c r="J48" s="224" t="str">
        <f>VLOOKUP(A48,MATERIALES!A4:D372,2,FALSE)</f>
        <v>kg</v>
      </c>
      <c r="K48" s="282">
        <v>1</v>
      </c>
      <c r="L48" s="267"/>
      <c r="M48" s="402">
        <f>VLOOKUP(A48,MATERIALES!A4:D393,4,FALSE)</f>
        <v>1883.2634010084698</v>
      </c>
      <c r="N48" s="272">
        <f>K48*M48</f>
        <v>1883.2634010084698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1883.2634010084698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1883.2634010084698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376.65268020169401</v>
      </c>
      <c r="M83" s="859"/>
      <c r="N83" s="51"/>
    </row>
    <row r="84" spans="1:14">
      <c r="B84" s="89" t="s">
        <v>973</v>
      </c>
      <c r="C84" s="90"/>
      <c r="D84" s="90"/>
      <c r="E84" s="90"/>
      <c r="F84" s="90"/>
      <c r="G84" s="90"/>
      <c r="H84" s="90"/>
      <c r="I84" s="87"/>
      <c r="J84" s="88"/>
      <c r="K84" s="304">
        <v>0.05</v>
      </c>
      <c r="L84" s="858">
        <f>N78*K84</f>
        <v>94.163170050423503</v>
      </c>
      <c r="M84" s="859"/>
      <c r="N84" s="51"/>
    </row>
    <row r="85" spans="1:14" ht="15.75" thickBot="1">
      <c r="B85" s="91" t="s">
        <v>974</v>
      </c>
      <c r="C85" s="92"/>
      <c r="D85" s="92"/>
      <c r="E85" s="92"/>
      <c r="F85" s="92"/>
      <c r="G85" s="92"/>
      <c r="H85" s="92"/>
      <c r="I85" s="93"/>
      <c r="J85" s="94"/>
      <c r="K85" s="305">
        <v>0.05</v>
      </c>
      <c r="L85" s="860">
        <f>N78*K85</f>
        <v>94.163170050423503</v>
      </c>
      <c r="M85" s="861"/>
      <c r="N85" s="51"/>
    </row>
    <row r="86" spans="1:14" ht="15.75" thickBot="1">
      <c r="B86" s="823" t="s">
        <v>953</v>
      </c>
      <c r="C86" s="824"/>
      <c r="D86" s="824"/>
      <c r="E86" s="824"/>
      <c r="F86" s="824"/>
      <c r="G86" s="824"/>
      <c r="H86" s="824"/>
      <c r="I86" s="824"/>
      <c r="J86" s="824"/>
      <c r="K86" s="824"/>
      <c r="L86" s="824"/>
      <c r="M86" s="825"/>
      <c r="N86" s="52">
        <f>L83+L84+L85</f>
        <v>564.97902030254102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2448.2424213110107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808</v>
      </c>
      <c r="B48" s="43" t="str">
        <f>VLOOKUP(A48,MATERIALES!A4:D372,3,FALSE)</f>
        <v>Cemento Asfaltico 80-100</v>
      </c>
      <c r="C48" s="281"/>
      <c r="D48" s="281"/>
      <c r="E48" s="281"/>
      <c r="F48" s="281"/>
      <c r="G48" s="281"/>
      <c r="H48" s="281"/>
      <c r="I48" s="268"/>
      <c r="J48" s="224" t="str">
        <f>VLOOKUP(A48,MATERIALES!A4:D372,2,FALSE)</f>
        <v>kg</v>
      </c>
      <c r="K48" s="282">
        <v>1</v>
      </c>
      <c r="L48" s="267"/>
      <c r="M48" s="402">
        <f>VLOOKUP(A48,MATERIALES!A4:D393,4,FALSE)</f>
        <v>1883.2634010084698</v>
      </c>
      <c r="N48" s="272">
        <f>K48*M48</f>
        <v>1883.2634010084698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1883.2634010084698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1883.2634010084698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376.65268020169401</v>
      </c>
      <c r="M83" s="859"/>
      <c r="N83" s="51"/>
    </row>
    <row r="84" spans="1:14">
      <c r="B84" s="89" t="s">
        <v>973</v>
      </c>
      <c r="C84" s="90"/>
      <c r="D84" s="90"/>
      <c r="E84" s="90"/>
      <c r="F84" s="90"/>
      <c r="G84" s="90"/>
      <c r="H84" s="90"/>
      <c r="I84" s="87"/>
      <c r="J84" s="88"/>
      <c r="K84" s="304">
        <v>0.05</v>
      </c>
      <c r="L84" s="858">
        <f>N78*K84</f>
        <v>94.163170050423503</v>
      </c>
      <c r="M84" s="859"/>
      <c r="N84" s="51"/>
    </row>
    <row r="85" spans="1:14" ht="15.75" thickBot="1">
      <c r="B85" s="91" t="s">
        <v>974</v>
      </c>
      <c r="C85" s="92"/>
      <c r="D85" s="92"/>
      <c r="E85" s="92"/>
      <c r="F85" s="92"/>
      <c r="G85" s="92"/>
      <c r="H85" s="92"/>
      <c r="I85" s="93"/>
      <c r="J85" s="94"/>
      <c r="K85" s="305">
        <v>0.05</v>
      </c>
      <c r="L85" s="860">
        <f>N78*K85</f>
        <v>94.163170050423503</v>
      </c>
      <c r="M85" s="861"/>
      <c r="N85" s="51"/>
    </row>
    <row r="86" spans="1:14" ht="15.75" thickBot="1">
      <c r="B86" s="823" t="s">
        <v>953</v>
      </c>
      <c r="C86" s="824"/>
      <c r="D86" s="824"/>
      <c r="E86" s="824"/>
      <c r="F86" s="824"/>
      <c r="G86" s="824"/>
      <c r="H86" s="824"/>
      <c r="I86" s="824"/>
      <c r="J86" s="824"/>
      <c r="K86" s="824"/>
      <c r="L86" s="824"/>
      <c r="M86" s="825"/>
      <c r="N86" s="52">
        <f>L83+L84+L85</f>
        <v>564.97902030254102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2448.2424213110107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854</v>
      </c>
      <c r="B48" s="43" t="str">
        <f>VLOOKUP(A48,MATERIALES!A4:D372,3,FALSE)</f>
        <v>Emulsión CRM</v>
      </c>
      <c r="C48" s="281"/>
      <c r="D48" s="281"/>
      <c r="E48" s="281"/>
      <c r="F48" s="281"/>
      <c r="G48" s="281"/>
      <c r="H48" s="281"/>
      <c r="I48" s="268"/>
      <c r="J48" s="224" t="str">
        <f>VLOOKUP(A48,MATERIALES!A4:D372,2,FALSE)</f>
        <v>lt</v>
      </c>
      <c r="K48" s="282">
        <v>1</v>
      </c>
      <c r="L48" s="267"/>
      <c r="M48" s="402">
        <f>VLOOKUP(A48,MATERIALES!A4:D393,4,FALSE)</f>
        <v>1624.4943840760081</v>
      </c>
      <c r="N48" s="272">
        <f>K48*M48</f>
        <v>1624.4943840760081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1624.4943840760081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1624.4943840760081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324.89887681520167</v>
      </c>
      <c r="M83" s="859"/>
      <c r="N83" s="51"/>
    </row>
    <row r="84" spans="1:14">
      <c r="B84" s="89" t="s">
        <v>973</v>
      </c>
      <c r="C84" s="90"/>
      <c r="D84" s="90"/>
      <c r="E84" s="90"/>
      <c r="F84" s="90"/>
      <c r="G84" s="90"/>
      <c r="H84" s="90"/>
      <c r="I84" s="87"/>
      <c r="J84" s="88"/>
      <c r="K84" s="304">
        <v>0.05</v>
      </c>
      <c r="L84" s="858">
        <f>N78*K84</f>
        <v>81.224719203800419</v>
      </c>
      <c r="M84" s="859"/>
      <c r="N84" s="51"/>
    </row>
    <row r="85" spans="1:14" ht="15.75" thickBot="1">
      <c r="B85" s="91" t="s">
        <v>974</v>
      </c>
      <c r="C85" s="92"/>
      <c r="D85" s="92"/>
      <c r="E85" s="92"/>
      <c r="F85" s="92"/>
      <c r="G85" s="92"/>
      <c r="H85" s="92"/>
      <c r="I85" s="93"/>
      <c r="J85" s="94"/>
      <c r="K85" s="305">
        <v>0.05</v>
      </c>
      <c r="L85" s="860">
        <f>N78*K85</f>
        <v>81.224719203800419</v>
      </c>
      <c r="M85" s="861"/>
      <c r="N85" s="51"/>
    </row>
    <row r="86" spans="1:14" ht="15.75" thickBot="1">
      <c r="B86" s="823" t="s">
        <v>953</v>
      </c>
      <c r="C86" s="824"/>
      <c r="D86" s="824"/>
      <c r="E86" s="824"/>
      <c r="F86" s="824"/>
      <c r="G86" s="824"/>
      <c r="H86" s="824"/>
      <c r="I86" s="824"/>
      <c r="J86" s="824"/>
      <c r="K86" s="824"/>
      <c r="L86" s="824"/>
      <c r="M86" s="825"/>
      <c r="N86" s="52">
        <f>L83+L84+L85</f>
        <v>487.34831522280251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2111.8426992988107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865</v>
      </c>
      <c r="B48" s="43" t="str">
        <f>VLOOKUP(A48,MATERIALES!A4:D372,3,FALSE)</f>
        <v>Emulsión Asfáltica de Rotura Lenta CRL</v>
      </c>
      <c r="C48" s="281"/>
      <c r="D48" s="281"/>
      <c r="E48" s="281"/>
      <c r="F48" s="281"/>
      <c r="G48" s="281"/>
      <c r="H48" s="281"/>
      <c r="I48" s="268"/>
      <c r="J48" s="224" t="str">
        <f>VLOOKUP(A48,MATERIALES!A4:D372,2,FALSE)</f>
        <v>lt</v>
      </c>
      <c r="K48" s="282">
        <v>1</v>
      </c>
      <c r="L48" s="267"/>
      <c r="M48" s="402">
        <f>VLOOKUP(A48,MATERIALES!A4:D393,4,FALSE)</f>
        <v>1946.7576505335644</v>
      </c>
      <c r="N48" s="272">
        <f>K48*M48</f>
        <v>1946.7576505335644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1946.7576505335644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1946.7576505335644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389.35153010671291</v>
      </c>
      <c r="M83" s="859"/>
      <c r="N83" s="51"/>
    </row>
    <row r="84" spans="1:14">
      <c r="B84" s="89" t="s">
        <v>973</v>
      </c>
      <c r="C84" s="90"/>
      <c r="D84" s="90"/>
      <c r="E84" s="90"/>
      <c r="F84" s="90"/>
      <c r="G84" s="90"/>
      <c r="H84" s="90"/>
      <c r="I84" s="87"/>
      <c r="J84" s="88"/>
      <c r="K84" s="304">
        <v>0.05</v>
      </c>
      <c r="L84" s="858">
        <f>N78*K84</f>
        <v>97.337882526678229</v>
      </c>
      <c r="M84" s="859"/>
      <c r="N84" s="51"/>
    </row>
    <row r="85" spans="1:14" ht="15.75" thickBot="1">
      <c r="B85" s="91" t="s">
        <v>974</v>
      </c>
      <c r="C85" s="92"/>
      <c r="D85" s="92"/>
      <c r="E85" s="92"/>
      <c r="F85" s="92"/>
      <c r="G85" s="92"/>
      <c r="H85" s="92"/>
      <c r="I85" s="93"/>
      <c r="J85" s="94"/>
      <c r="K85" s="305">
        <v>0.05</v>
      </c>
      <c r="L85" s="860">
        <f>N78*K85</f>
        <v>97.337882526678229</v>
      </c>
      <c r="M85" s="861"/>
      <c r="N85" s="51"/>
    </row>
    <row r="86" spans="1:14" ht="15.75" thickBot="1">
      <c r="B86" s="823" t="s">
        <v>953</v>
      </c>
      <c r="C86" s="824"/>
      <c r="D86" s="824"/>
      <c r="E86" s="824"/>
      <c r="F86" s="824"/>
      <c r="G86" s="824"/>
      <c r="H86" s="824"/>
      <c r="I86" s="824"/>
      <c r="J86" s="824"/>
      <c r="K86" s="824"/>
      <c r="L86" s="824"/>
      <c r="M86" s="825"/>
      <c r="N86" s="52">
        <f>L83+L84+L85</f>
        <v>584.02729516006934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2530.7849456936337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852</v>
      </c>
      <c r="B48" s="43" t="str">
        <f>VLOOKUP(A48,MATERIALES!A4:D372,3,FALSE)</f>
        <v>Emulsión CRL-1hm</v>
      </c>
      <c r="C48" s="281"/>
      <c r="D48" s="281"/>
      <c r="E48" s="281"/>
      <c r="F48" s="281"/>
      <c r="G48" s="281"/>
      <c r="H48" s="281"/>
      <c r="I48" s="268"/>
      <c r="J48" s="224" t="str">
        <f>VLOOKUP(A48,MATERIALES!A4:D372,2,FALSE)</f>
        <v>lt</v>
      </c>
      <c r="K48" s="282">
        <v>1</v>
      </c>
      <c r="L48" s="267"/>
      <c r="M48" s="402">
        <f>VLOOKUP(A48,MATERIALES!A4:D393,4,FALSE)</f>
        <v>1896.9167720568062</v>
      </c>
      <c r="N48" s="272">
        <f>K48*M48</f>
        <v>1896.9167720568062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1896.9167720568062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1896.9167720568062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379.38335441136127</v>
      </c>
      <c r="M83" s="859"/>
      <c r="N83" s="51"/>
    </row>
    <row r="84" spans="1:14">
      <c r="B84" s="89" t="s">
        <v>973</v>
      </c>
      <c r="C84" s="90"/>
      <c r="D84" s="90"/>
      <c r="E84" s="90"/>
      <c r="F84" s="90"/>
      <c r="G84" s="90"/>
      <c r="H84" s="90"/>
      <c r="I84" s="87"/>
      <c r="J84" s="88"/>
      <c r="K84" s="304">
        <v>0.05</v>
      </c>
      <c r="L84" s="858">
        <f>N78*K84</f>
        <v>94.845838602840317</v>
      </c>
      <c r="M84" s="859"/>
      <c r="N84" s="51"/>
    </row>
    <row r="85" spans="1:14" ht="15.75" thickBot="1">
      <c r="B85" s="91" t="s">
        <v>974</v>
      </c>
      <c r="C85" s="92"/>
      <c r="D85" s="92"/>
      <c r="E85" s="92"/>
      <c r="F85" s="92"/>
      <c r="G85" s="92"/>
      <c r="H85" s="92"/>
      <c r="I85" s="93"/>
      <c r="J85" s="94"/>
      <c r="K85" s="305">
        <v>0.05</v>
      </c>
      <c r="L85" s="860">
        <f>N78*K85</f>
        <v>94.845838602840317</v>
      </c>
      <c r="M85" s="861"/>
      <c r="N85" s="51"/>
    </row>
    <row r="86" spans="1:14" ht="15.75" thickBot="1">
      <c r="B86" s="823" t="s">
        <v>953</v>
      </c>
      <c r="C86" s="824"/>
      <c r="D86" s="824"/>
      <c r="E86" s="824"/>
      <c r="F86" s="824"/>
      <c r="G86" s="824"/>
      <c r="H86" s="824"/>
      <c r="I86" s="824"/>
      <c r="J86" s="824"/>
      <c r="K86" s="824"/>
      <c r="L86" s="824"/>
      <c r="M86" s="825"/>
      <c r="N86" s="52">
        <f>L83+L84+L85</f>
        <v>569.07503161704187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2465.9918036738482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850</v>
      </c>
      <c r="B48" s="43" t="str">
        <f>VLOOKUP(A48,MATERIALES!A4:D372,3,FALSE)</f>
        <v>Emulsión CRL-1h</v>
      </c>
      <c r="C48" s="281"/>
      <c r="D48" s="281"/>
      <c r="E48" s="281"/>
      <c r="F48" s="281"/>
      <c r="G48" s="281"/>
      <c r="H48" s="281"/>
      <c r="I48" s="268"/>
      <c r="J48" s="224" t="str">
        <f>VLOOKUP(A48,MATERIALES!A4:D372,2,FALSE)</f>
        <v>lt</v>
      </c>
      <c r="K48" s="282">
        <v>1</v>
      </c>
      <c r="L48" s="267"/>
      <c r="M48" s="402">
        <f>VLOOKUP(A48,MATERIALES!A4:D393,4,FALSE)</f>
        <v>1569.8621561849432</v>
      </c>
      <c r="N48" s="272">
        <f>K48*M48</f>
        <v>1569.8621561849432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1569.8621561849432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1569.8621561849432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313.97243123698865</v>
      </c>
      <c r="M83" s="859"/>
      <c r="N83" s="51"/>
    </row>
    <row r="84" spans="1:14">
      <c r="B84" s="89" t="s">
        <v>973</v>
      </c>
      <c r="C84" s="90"/>
      <c r="D84" s="90"/>
      <c r="E84" s="90"/>
      <c r="F84" s="90"/>
      <c r="G84" s="90"/>
      <c r="H84" s="90"/>
      <c r="I84" s="87"/>
      <c r="J84" s="88"/>
      <c r="K84" s="304">
        <v>0.05</v>
      </c>
      <c r="L84" s="858">
        <f>N78*K84</f>
        <v>78.493107809247164</v>
      </c>
      <c r="M84" s="859"/>
      <c r="N84" s="51"/>
    </row>
    <row r="85" spans="1:14" ht="15.75" thickBot="1">
      <c r="B85" s="91" t="s">
        <v>974</v>
      </c>
      <c r="C85" s="92"/>
      <c r="D85" s="92"/>
      <c r="E85" s="92"/>
      <c r="F85" s="92"/>
      <c r="G85" s="92"/>
      <c r="H85" s="92"/>
      <c r="I85" s="93"/>
      <c r="J85" s="94"/>
      <c r="K85" s="305">
        <v>0.05</v>
      </c>
      <c r="L85" s="860">
        <f>N78*K85</f>
        <v>78.493107809247164</v>
      </c>
      <c r="M85" s="861"/>
      <c r="N85" s="51"/>
    </row>
    <row r="86" spans="1:14" ht="15.75" thickBot="1">
      <c r="B86" s="823" t="s">
        <v>953</v>
      </c>
      <c r="C86" s="824"/>
      <c r="D86" s="824"/>
      <c r="E86" s="824"/>
      <c r="F86" s="824"/>
      <c r="G86" s="824"/>
      <c r="H86" s="824"/>
      <c r="I86" s="824"/>
      <c r="J86" s="824"/>
      <c r="K86" s="824"/>
      <c r="L86" s="824"/>
      <c r="M86" s="825"/>
      <c r="N86" s="52">
        <f>L83+L84+L85</f>
        <v>470.95864685548293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2040.8208030404262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817</v>
      </c>
      <c r="B48" s="43" t="str">
        <f>VLOOKUP(A48,MATERIALES!A4:D372,3,FALSE)</f>
        <v>Cemento Asfáltico Modificado Con Grano De Caucho Reciclado Tipo I</v>
      </c>
      <c r="C48" s="281"/>
      <c r="D48" s="281"/>
      <c r="E48" s="281"/>
      <c r="F48" s="281"/>
      <c r="G48" s="281"/>
      <c r="H48" s="281"/>
      <c r="I48" s="268"/>
      <c r="J48" s="224" t="str">
        <f>VLOOKUP(A48,MATERIALES!A4:D372,2,FALSE)</f>
        <v>kg</v>
      </c>
      <c r="K48" s="282">
        <v>1</v>
      </c>
      <c r="L48" s="267"/>
      <c r="M48" s="402">
        <f>VLOOKUP(A48,MATERIALES!A4:D393,4,FALSE)</f>
        <v>2610.452258777007</v>
      </c>
      <c r="N48" s="272">
        <f>K48*M48</f>
        <v>2610.452258777007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2610.452258777007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2610.452258777007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522.09045175540143</v>
      </c>
      <c r="M83" s="859"/>
      <c r="N83" s="51"/>
    </row>
    <row r="84" spans="1:14">
      <c r="B84" s="89" t="s">
        <v>973</v>
      </c>
      <c r="C84" s="90"/>
      <c r="D84" s="90"/>
      <c r="E84" s="90"/>
      <c r="F84" s="90"/>
      <c r="G84" s="90"/>
      <c r="H84" s="90"/>
      <c r="I84" s="87"/>
      <c r="J84" s="88"/>
      <c r="K84" s="304">
        <v>0.05</v>
      </c>
      <c r="L84" s="858">
        <f>N78*K84</f>
        <v>130.52261293885036</v>
      </c>
      <c r="M84" s="859"/>
      <c r="N84" s="51"/>
    </row>
    <row r="85" spans="1:14" ht="15.75" thickBot="1">
      <c r="B85" s="91" t="s">
        <v>974</v>
      </c>
      <c r="C85" s="92"/>
      <c r="D85" s="92"/>
      <c r="E85" s="92"/>
      <c r="F85" s="92"/>
      <c r="G85" s="92"/>
      <c r="H85" s="92"/>
      <c r="I85" s="93"/>
      <c r="J85" s="94"/>
      <c r="K85" s="305">
        <v>0.05</v>
      </c>
      <c r="L85" s="860">
        <f>N78*K85</f>
        <v>130.52261293885036</v>
      </c>
      <c r="M85" s="861"/>
      <c r="N85" s="51"/>
    </row>
    <row r="86" spans="1:14" ht="15.75" thickBot="1">
      <c r="B86" s="823" t="s">
        <v>953</v>
      </c>
      <c r="C86" s="824"/>
      <c r="D86" s="824"/>
      <c r="E86" s="824"/>
      <c r="F86" s="824"/>
      <c r="G86" s="824"/>
      <c r="H86" s="824"/>
      <c r="I86" s="824"/>
      <c r="J86" s="824"/>
      <c r="K86" s="824"/>
      <c r="L86" s="824"/>
      <c r="M86" s="825"/>
      <c r="N86" s="52">
        <f>L83+L84+L85</f>
        <v>783.13567763310209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3393.5879364101093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819</v>
      </c>
      <c r="B48" s="43" t="str">
        <f>VLOOKUP(A48,MATERIALES!A4:D372,3,FALSE)</f>
        <v>Cemento Asfáltico Modificado Con Grano De Caucho Reciclado Tipo Il</v>
      </c>
      <c r="C48" s="281"/>
      <c r="D48" s="281"/>
      <c r="E48" s="281"/>
      <c r="F48" s="281"/>
      <c r="G48" s="281"/>
      <c r="H48" s="281"/>
      <c r="I48" s="268"/>
      <c r="J48" s="224" t="str">
        <f>VLOOKUP(A48,MATERIALES!A4:D372,2,FALSE)</f>
        <v>kg</v>
      </c>
      <c r="K48" s="282">
        <v>1</v>
      </c>
      <c r="L48" s="267"/>
      <c r="M48" s="402">
        <f>VLOOKUP(A48,MATERIALES!A4:D393,4,FALSE)</f>
        <v>2610.452258777007</v>
      </c>
      <c r="N48" s="272">
        <f>K48*M48</f>
        <v>2610.452258777007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2610.452258777007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823" t="s">
        <v>953</v>
      </c>
      <c r="C76" s="824"/>
      <c r="D76" s="824"/>
      <c r="E76" s="824"/>
      <c r="F76" s="824"/>
      <c r="G76" s="824"/>
      <c r="H76" s="824"/>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2610.452258777007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522.09045175540143</v>
      </c>
      <c r="M83" s="859"/>
      <c r="N83" s="51"/>
    </row>
    <row r="84" spans="1:14">
      <c r="B84" s="89" t="s">
        <v>973</v>
      </c>
      <c r="C84" s="90"/>
      <c r="D84" s="90"/>
      <c r="E84" s="90"/>
      <c r="F84" s="90"/>
      <c r="G84" s="90"/>
      <c r="H84" s="90"/>
      <c r="I84" s="87"/>
      <c r="J84" s="88"/>
      <c r="K84" s="304">
        <v>0.05</v>
      </c>
      <c r="L84" s="858">
        <f>N78*K84</f>
        <v>130.52261293885036</v>
      </c>
      <c r="M84" s="859"/>
      <c r="N84" s="51"/>
    </row>
    <row r="85" spans="1:14" ht="15.75" thickBot="1">
      <c r="B85" s="91" t="s">
        <v>974</v>
      </c>
      <c r="C85" s="92"/>
      <c r="D85" s="92"/>
      <c r="E85" s="92"/>
      <c r="F85" s="92"/>
      <c r="G85" s="92"/>
      <c r="H85" s="92"/>
      <c r="I85" s="93"/>
      <c r="J85" s="94"/>
      <c r="K85" s="305">
        <v>0.05</v>
      </c>
      <c r="L85" s="860">
        <f>N78*K85</f>
        <v>130.52261293885036</v>
      </c>
      <c r="M85" s="861"/>
      <c r="N85" s="51"/>
    </row>
    <row r="86" spans="1:14" ht="15.75" thickBot="1">
      <c r="B86" s="823" t="s">
        <v>953</v>
      </c>
      <c r="C86" s="824"/>
      <c r="D86" s="824"/>
      <c r="E86" s="824"/>
      <c r="F86" s="824"/>
      <c r="G86" s="824"/>
      <c r="H86" s="824"/>
      <c r="I86" s="824"/>
      <c r="J86" s="824"/>
      <c r="K86" s="824"/>
      <c r="L86" s="824"/>
      <c r="M86" s="825"/>
      <c r="N86" s="52">
        <f>L83+L84+L85</f>
        <v>783.13567763310209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3393.5879364101093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topLeftCell="A2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820</v>
      </c>
      <c r="B48" s="43" t="str">
        <f>VLOOKUP(A48,MATERIALES!A4:D372,3,FALSE)</f>
        <v>Cemento Asfáltico Modificado Con Grano De Caucho Reciclado Tipo lll</v>
      </c>
      <c r="C48" s="281"/>
      <c r="D48" s="281"/>
      <c r="E48" s="281"/>
      <c r="F48" s="281"/>
      <c r="G48" s="281"/>
      <c r="H48" s="281"/>
      <c r="I48" s="268"/>
      <c r="J48" s="224" t="str">
        <f>VLOOKUP(A48,MATERIALES!A4:D372,2,FALSE)</f>
        <v>kg</v>
      </c>
      <c r="K48" s="282">
        <v>1</v>
      </c>
      <c r="L48" s="267"/>
      <c r="M48" s="402">
        <f>VLOOKUP(A48,MATERIALES!A4:D393,4,FALSE)</f>
        <v>2610.452258777007</v>
      </c>
      <c r="N48" s="272">
        <f>K48*M48</f>
        <v>2610.452258777007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2610.452258777007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2610.452258777007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522.09045175540143</v>
      </c>
      <c r="M83" s="859"/>
      <c r="N83" s="51"/>
    </row>
    <row r="84" spans="1:14">
      <c r="B84" s="89" t="s">
        <v>973</v>
      </c>
      <c r="C84" s="90"/>
      <c r="D84" s="90"/>
      <c r="E84" s="90"/>
      <c r="F84" s="90"/>
      <c r="G84" s="90"/>
      <c r="H84" s="90"/>
      <c r="I84" s="87"/>
      <c r="J84" s="88"/>
      <c r="K84" s="304">
        <v>0.05</v>
      </c>
      <c r="L84" s="858">
        <f>N78*K84</f>
        <v>130.52261293885036</v>
      </c>
      <c r="M84" s="859"/>
      <c r="N84" s="51"/>
    </row>
    <row r="85" spans="1:14" ht="15.75" thickBot="1">
      <c r="B85" s="91" t="s">
        <v>974</v>
      </c>
      <c r="C85" s="92"/>
      <c r="D85" s="92"/>
      <c r="E85" s="92"/>
      <c r="F85" s="92"/>
      <c r="G85" s="92"/>
      <c r="H85" s="92"/>
      <c r="I85" s="93"/>
      <c r="J85" s="94"/>
      <c r="K85" s="305">
        <v>0.05</v>
      </c>
      <c r="L85" s="860">
        <f>N78*K85</f>
        <v>130.52261293885036</v>
      </c>
      <c r="M85" s="861"/>
      <c r="N85" s="51"/>
    </row>
    <row r="86" spans="1:14" ht="15.75" thickBot="1">
      <c r="B86" s="823" t="s">
        <v>953</v>
      </c>
      <c r="C86" s="824"/>
      <c r="D86" s="824"/>
      <c r="E86" s="824"/>
      <c r="F86" s="824"/>
      <c r="G86" s="824"/>
      <c r="H86" s="824"/>
      <c r="I86" s="824"/>
      <c r="J86" s="824"/>
      <c r="K86" s="824"/>
      <c r="L86" s="824"/>
      <c r="M86" s="825"/>
      <c r="N86" s="52">
        <f>L83+L84+L85</f>
        <v>783.13567763310209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3393.5879364101093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812</v>
      </c>
      <c r="B48" s="43" t="str">
        <f>VLOOKUP(A48,MATERIALES!A4:D372,3,FALSE)</f>
        <v>Cemento asfaltico modificado con polímeros tipo I</v>
      </c>
      <c r="C48" s="281"/>
      <c r="D48" s="281"/>
      <c r="E48" s="281"/>
      <c r="F48" s="281"/>
      <c r="G48" s="281"/>
      <c r="H48" s="281"/>
      <c r="I48" s="268"/>
      <c r="J48" s="224" t="str">
        <f>VLOOKUP(A48,MATERIALES!A4:D372,2,FALSE)</f>
        <v>kg</v>
      </c>
      <c r="K48" s="282">
        <v>1</v>
      </c>
      <c r="L48" s="267"/>
      <c r="M48" s="402">
        <f>VLOOKUP(A48,MATERIALES!A4:D393,4,FALSE)</f>
        <v>3217.8406457434794</v>
      </c>
      <c r="N48" s="272">
        <f>K48*M48</f>
        <v>3217.8406457434794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3217.8406457434794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3217.8406457434794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643.5681291486959</v>
      </c>
      <c r="M83" s="859"/>
      <c r="N83" s="51"/>
    </row>
    <row r="84" spans="1:14">
      <c r="B84" s="89" t="s">
        <v>973</v>
      </c>
      <c r="C84" s="90"/>
      <c r="D84" s="90"/>
      <c r="E84" s="90"/>
      <c r="F84" s="90"/>
      <c r="G84" s="90"/>
      <c r="H84" s="90"/>
      <c r="I84" s="87"/>
      <c r="J84" s="88"/>
      <c r="K84" s="304">
        <v>0.05</v>
      </c>
      <c r="L84" s="858">
        <f>N78*K84</f>
        <v>160.89203228717398</v>
      </c>
      <c r="M84" s="859"/>
      <c r="N84" s="51"/>
    </row>
    <row r="85" spans="1:14" ht="15.75" thickBot="1">
      <c r="B85" s="91" t="s">
        <v>974</v>
      </c>
      <c r="C85" s="92"/>
      <c r="D85" s="92"/>
      <c r="E85" s="92"/>
      <c r="F85" s="92"/>
      <c r="G85" s="92"/>
      <c r="H85" s="92"/>
      <c r="I85" s="93"/>
      <c r="J85" s="94"/>
      <c r="K85" s="305">
        <v>0.05</v>
      </c>
      <c r="L85" s="860">
        <f>N78*K85</f>
        <v>160.89203228717398</v>
      </c>
      <c r="M85" s="861"/>
      <c r="N85" s="51"/>
    </row>
    <row r="86" spans="1:14" ht="15.75" thickBot="1">
      <c r="B86" s="823" t="s">
        <v>953</v>
      </c>
      <c r="C86" s="824"/>
      <c r="D86" s="824"/>
      <c r="E86" s="824"/>
      <c r="F86" s="824"/>
      <c r="G86" s="824"/>
      <c r="H86" s="824"/>
      <c r="I86" s="824"/>
      <c r="J86" s="824"/>
      <c r="K86" s="824"/>
      <c r="L86" s="824"/>
      <c r="M86" s="825"/>
      <c r="N86" s="52">
        <f>L83+L84+L85</f>
        <v>965.3521937230438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4183.1928394665229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VLOOKUP(A48,MATERIALES!A4:D393,4,FALSE)</f>
        <v>3265.7608340643055</v>
      </c>
      <c r="N48" s="272">
        <f>K48*M48</f>
        <v>3265.7608340643055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3265.7608340643055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3265.7608340643055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653.1521668128612</v>
      </c>
      <c r="M83" s="859"/>
      <c r="N83" s="51"/>
    </row>
    <row r="84" spans="1:14">
      <c r="B84" s="89" t="s">
        <v>973</v>
      </c>
      <c r="C84" s="90"/>
      <c r="D84" s="90"/>
      <c r="E84" s="90"/>
      <c r="F84" s="90"/>
      <c r="G84" s="90"/>
      <c r="H84" s="90"/>
      <c r="I84" s="87"/>
      <c r="J84" s="88"/>
      <c r="K84" s="304">
        <v>0.05</v>
      </c>
      <c r="L84" s="858">
        <f>N78*K84</f>
        <v>163.2880417032153</v>
      </c>
      <c r="M84" s="859"/>
      <c r="N84" s="51"/>
    </row>
    <row r="85" spans="1:14" ht="15.75" thickBot="1">
      <c r="B85" s="91" t="s">
        <v>974</v>
      </c>
      <c r="C85" s="92"/>
      <c r="D85" s="92"/>
      <c r="E85" s="92"/>
      <c r="F85" s="92"/>
      <c r="G85" s="92"/>
      <c r="H85" s="92"/>
      <c r="I85" s="93"/>
      <c r="J85" s="94"/>
      <c r="K85" s="305">
        <v>0.05</v>
      </c>
      <c r="L85" s="860">
        <f>N78*K85</f>
        <v>163.2880417032153</v>
      </c>
      <c r="M85" s="861"/>
      <c r="N85" s="51"/>
    </row>
    <row r="86" spans="1:14" ht="15.75" thickBot="1">
      <c r="B86" s="823" t="s">
        <v>953</v>
      </c>
      <c r="C86" s="824"/>
      <c r="D86" s="824"/>
      <c r="E86" s="824"/>
      <c r="F86" s="824"/>
      <c r="G86" s="824"/>
      <c r="H86" s="824"/>
      <c r="I86" s="824"/>
      <c r="J86" s="824"/>
      <c r="K86" s="824"/>
      <c r="L86" s="824"/>
      <c r="M86" s="825"/>
      <c r="N86" s="52">
        <f>L83+L84+L85</f>
        <v>979.72825021929179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4245.4890842835975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813</v>
      </c>
      <c r="B48" s="43" t="str">
        <f>VLOOKUP(A48,MATERIALES!A4:D372,3,FALSE)</f>
        <v>Cemento asfaltico modificado con polímeros tipo II</v>
      </c>
      <c r="C48" s="281"/>
      <c r="D48" s="281"/>
      <c r="E48" s="281"/>
      <c r="F48" s="281"/>
      <c r="G48" s="281"/>
      <c r="H48" s="281"/>
      <c r="I48" s="268"/>
      <c r="J48" s="224" t="str">
        <f>VLOOKUP(A48,MATERIALES!A4:D372,2,FALSE)</f>
        <v>kg</v>
      </c>
      <c r="K48" s="282">
        <v>1</v>
      </c>
      <c r="L48" s="267"/>
      <c r="M48" s="402">
        <f>VLOOKUP(A48,MATERIALES!A4:D393,4,FALSE)</f>
        <v>3265.7608340643055</v>
      </c>
      <c r="N48" s="272">
        <f>K48*M48</f>
        <v>3265.7608340643055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3265.7608340643055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3265.7608340643055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653.1521668128612</v>
      </c>
      <c r="M83" s="859"/>
      <c r="N83" s="51"/>
    </row>
    <row r="84" spans="1:14">
      <c r="B84" s="89" t="s">
        <v>973</v>
      </c>
      <c r="C84" s="90"/>
      <c r="D84" s="90"/>
      <c r="E84" s="90"/>
      <c r="F84" s="90"/>
      <c r="G84" s="90"/>
      <c r="H84" s="90"/>
      <c r="I84" s="87"/>
      <c r="J84" s="88"/>
      <c r="K84" s="304">
        <v>0.05</v>
      </c>
      <c r="L84" s="858">
        <f>N78*K84</f>
        <v>163.2880417032153</v>
      </c>
      <c r="M84" s="859"/>
      <c r="N84" s="51"/>
    </row>
    <row r="85" spans="1:14" ht="15.75" thickBot="1">
      <c r="B85" s="91" t="s">
        <v>974</v>
      </c>
      <c r="C85" s="92"/>
      <c r="D85" s="92"/>
      <c r="E85" s="92"/>
      <c r="F85" s="92"/>
      <c r="G85" s="92"/>
      <c r="H85" s="92"/>
      <c r="I85" s="93"/>
      <c r="J85" s="94"/>
      <c r="K85" s="305">
        <v>0.05</v>
      </c>
      <c r="L85" s="860">
        <f>N78*K85</f>
        <v>163.2880417032153</v>
      </c>
      <c r="M85" s="861"/>
      <c r="N85" s="51"/>
    </row>
    <row r="86" spans="1:14" ht="15.75" thickBot="1">
      <c r="B86" s="823" t="s">
        <v>953</v>
      </c>
      <c r="C86" s="824"/>
      <c r="D86" s="824"/>
      <c r="E86" s="824"/>
      <c r="F86" s="824"/>
      <c r="G86" s="824"/>
      <c r="H86" s="824"/>
      <c r="I86" s="824"/>
      <c r="J86" s="824"/>
      <c r="K86" s="824"/>
      <c r="L86" s="824"/>
      <c r="M86" s="825"/>
      <c r="N86" s="52">
        <f>L83+L84+L85</f>
        <v>979.72825021929179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4245.4890842835975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topLeftCell="A31"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814</v>
      </c>
      <c r="B48" s="43" t="str">
        <f>VLOOKUP(A48,MATERIALES!A4:D372,3,FALSE)</f>
        <v>Cemento asfaltico modificado con polímeros tipo III</v>
      </c>
      <c r="C48" s="281"/>
      <c r="D48" s="281"/>
      <c r="E48" s="281"/>
      <c r="F48" s="281"/>
      <c r="G48" s="281"/>
      <c r="H48" s="281"/>
      <c r="I48" s="268"/>
      <c r="J48" s="224" t="str">
        <f>VLOOKUP(A48,MATERIALES!A4:D372,2,FALSE)</f>
        <v>kg</v>
      </c>
      <c r="K48" s="282">
        <v>1</v>
      </c>
      <c r="L48" s="267"/>
      <c r="M48" s="402">
        <f>VLOOKUP(A48,MATERIALES!A4:D393,4,FALSE)</f>
        <v>3300.5029705969046</v>
      </c>
      <c r="N48" s="272">
        <f>K48*M48</f>
        <v>3300.5029705969046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3300.5029705969046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3300.5029705969046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660.10059411938096</v>
      </c>
      <c r="M83" s="859"/>
      <c r="N83" s="51"/>
    </row>
    <row r="84" spans="1:14">
      <c r="B84" s="89" t="s">
        <v>973</v>
      </c>
      <c r="C84" s="90"/>
      <c r="D84" s="90"/>
      <c r="E84" s="90"/>
      <c r="F84" s="90"/>
      <c r="G84" s="90"/>
      <c r="H84" s="90"/>
      <c r="I84" s="87"/>
      <c r="J84" s="88"/>
      <c r="K84" s="304">
        <v>0.05</v>
      </c>
      <c r="L84" s="858">
        <f>N78*K84</f>
        <v>165.02514852984524</v>
      </c>
      <c r="M84" s="859"/>
      <c r="N84" s="51"/>
    </row>
    <row r="85" spans="1:14" ht="15.75" thickBot="1">
      <c r="B85" s="91" t="s">
        <v>974</v>
      </c>
      <c r="C85" s="92"/>
      <c r="D85" s="92"/>
      <c r="E85" s="92"/>
      <c r="F85" s="92"/>
      <c r="G85" s="92"/>
      <c r="H85" s="92"/>
      <c r="I85" s="93"/>
      <c r="J85" s="94"/>
      <c r="K85" s="305">
        <v>0.05</v>
      </c>
      <c r="L85" s="860">
        <f>N78*K85</f>
        <v>165.02514852984524</v>
      </c>
      <c r="M85" s="861"/>
      <c r="N85" s="51"/>
    </row>
    <row r="86" spans="1:14" ht="15.75" thickBot="1">
      <c r="B86" s="823" t="s">
        <v>953</v>
      </c>
      <c r="C86" s="824"/>
      <c r="D86" s="824"/>
      <c r="E86" s="824"/>
      <c r="F86" s="824"/>
      <c r="G86" s="824"/>
      <c r="H86" s="824"/>
      <c r="I86" s="824"/>
      <c r="J86" s="824"/>
      <c r="K86" s="824"/>
      <c r="L86" s="824"/>
      <c r="M86" s="825"/>
      <c r="N86" s="52">
        <f>L83+L84+L85</f>
        <v>990.15089117907132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4290.6538617759761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815</v>
      </c>
      <c r="B48" s="43" t="str">
        <f>VLOOKUP(A48,MATERIALES!A4:D372,3,FALSE)</f>
        <v>Cemento asfaltico modificado con polímeros tipo IV</v>
      </c>
      <c r="C48" s="281"/>
      <c r="D48" s="281"/>
      <c r="E48" s="281"/>
      <c r="F48" s="281"/>
      <c r="G48" s="281"/>
      <c r="H48" s="281"/>
      <c r="I48" s="268"/>
      <c r="J48" s="224" t="str">
        <f>VLOOKUP(A48,MATERIALES!A4:D372,2,FALSE)</f>
        <v>kg</v>
      </c>
      <c r="K48" s="282">
        <v>1</v>
      </c>
      <c r="L48" s="267"/>
      <c r="M48" s="402">
        <f>VLOOKUP(A48,MATERIALES!A4:D393,4,FALSE)</f>
        <v>3300.5029705969046</v>
      </c>
      <c r="N48" s="272">
        <f>K48*M48</f>
        <v>3300.5029705969046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3300.5029705969046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3300.5029705969046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660.10059411938096</v>
      </c>
      <c r="M83" s="859"/>
      <c r="N83" s="51"/>
    </row>
    <row r="84" spans="1:14">
      <c r="B84" s="89" t="s">
        <v>973</v>
      </c>
      <c r="C84" s="90"/>
      <c r="D84" s="90"/>
      <c r="E84" s="90"/>
      <c r="F84" s="90"/>
      <c r="G84" s="90"/>
      <c r="H84" s="90"/>
      <c r="I84" s="87"/>
      <c r="J84" s="88"/>
      <c r="K84" s="304">
        <v>0.05</v>
      </c>
      <c r="L84" s="858">
        <f>N78*K84</f>
        <v>165.02514852984524</v>
      </c>
      <c r="M84" s="859"/>
      <c r="N84" s="51"/>
    </row>
    <row r="85" spans="1:14" ht="15.75" thickBot="1">
      <c r="B85" s="91" t="s">
        <v>974</v>
      </c>
      <c r="C85" s="92"/>
      <c r="D85" s="92"/>
      <c r="E85" s="92"/>
      <c r="F85" s="92"/>
      <c r="G85" s="92"/>
      <c r="H85" s="92"/>
      <c r="I85" s="93"/>
      <c r="J85" s="94"/>
      <c r="K85" s="305">
        <v>0.05</v>
      </c>
      <c r="L85" s="860">
        <f>N78*K85</f>
        <v>165.02514852984524</v>
      </c>
      <c r="M85" s="861"/>
      <c r="N85" s="51"/>
    </row>
    <row r="86" spans="1:14" ht="15.75" thickBot="1">
      <c r="B86" s="823" t="s">
        <v>953</v>
      </c>
      <c r="C86" s="824"/>
      <c r="D86" s="824"/>
      <c r="E86" s="824"/>
      <c r="F86" s="824"/>
      <c r="G86" s="824"/>
      <c r="H86" s="824"/>
      <c r="I86" s="824"/>
      <c r="J86" s="824"/>
      <c r="K86" s="824"/>
      <c r="L86" s="824"/>
      <c r="M86" s="825"/>
      <c r="N86" s="52">
        <f>L83+L84+L85</f>
        <v>990.15089117907132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4290.6538617759761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816</v>
      </c>
      <c r="B48" s="43" t="str">
        <f>VLOOKUP(A48,MATERIALES!A4:D372,3,FALSE)</f>
        <v>Cemento asfaltico modificado con polímeros tipo V</v>
      </c>
      <c r="C48" s="281"/>
      <c r="D48" s="281"/>
      <c r="E48" s="281"/>
      <c r="F48" s="281"/>
      <c r="G48" s="281"/>
      <c r="H48" s="281"/>
      <c r="I48" s="268"/>
      <c r="J48" s="224" t="str">
        <f>VLOOKUP(A48,MATERIALES!A4:D372,2,FALSE)</f>
        <v>kg</v>
      </c>
      <c r="K48" s="282">
        <v>1</v>
      </c>
      <c r="L48" s="267"/>
      <c r="M48" s="402">
        <f>VLOOKUP(A48,MATERIALES!A4:D393,4,FALSE)</f>
        <v>3300.5029705969046</v>
      </c>
      <c r="N48" s="272">
        <f>K48*M48</f>
        <v>3300.5029705969046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3300.5029705969046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3300.5029705969046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660.10059411938096</v>
      </c>
      <c r="M83" s="859"/>
      <c r="N83" s="51"/>
    </row>
    <row r="84" spans="1:14">
      <c r="B84" s="89" t="s">
        <v>973</v>
      </c>
      <c r="C84" s="90"/>
      <c r="D84" s="90"/>
      <c r="E84" s="90"/>
      <c r="F84" s="90"/>
      <c r="G84" s="90"/>
      <c r="H84" s="90"/>
      <c r="I84" s="87"/>
      <c r="J84" s="88"/>
      <c r="K84" s="304">
        <v>0.05</v>
      </c>
      <c r="L84" s="858">
        <f>N78*K84</f>
        <v>165.02514852984524</v>
      </c>
      <c r="M84" s="859"/>
      <c r="N84" s="51"/>
    </row>
    <row r="85" spans="1:14" ht="15.75" thickBot="1">
      <c r="B85" s="91" t="s">
        <v>974</v>
      </c>
      <c r="C85" s="92"/>
      <c r="D85" s="92"/>
      <c r="E85" s="92"/>
      <c r="F85" s="92"/>
      <c r="G85" s="92"/>
      <c r="H85" s="92"/>
      <c r="I85" s="93"/>
      <c r="J85" s="94"/>
      <c r="K85" s="305">
        <v>0.05</v>
      </c>
      <c r="L85" s="860">
        <f>N78*K85</f>
        <v>165.02514852984524</v>
      </c>
      <c r="M85" s="861"/>
      <c r="N85" s="51"/>
    </row>
    <row r="86" spans="1:14" ht="15.75" thickBot="1">
      <c r="B86" s="823" t="s">
        <v>953</v>
      </c>
      <c r="C86" s="824"/>
      <c r="D86" s="824"/>
      <c r="E86" s="824"/>
      <c r="F86" s="824"/>
      <c r="G86" s="824"/>
      <c r="H86" s="824"/>
      <c r="I86" s="824"/>
      <c r="J86" s="824"/>
      <c r="K86" s="824"/>
      <c r="L86" s="824"/>
      <c r="M86" s="825"/>
      <c r="N86" s="52">
        <f>L83+L84+L85</f>
        <v>990.15089117907132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4290.6538617759761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topLeftCell="A22"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866</v>
      </c>
      <c r="B48" s="43" t="str">
        <f>VLOOKUP(A48,MATERIALES!A4:D372,3,FALSE)</f>
        <v>Emulsión Asfáltica de Rotura Media Modificada Con Polímeros CRM-m</v>
      </c>
      <c r="C48" s="281"/>
      <c r="D48" s="281"/>
      <c r="E48" s="281"/>
      <c r="F48" s="281"/>
      <c r="G48" s="281"/>
      <c r="H48" s="281"/>
      <c r="I48" s="268"/>
      <c r="J48" s="224" t="str">
        <f>VLOOKUP(A48,MATERIALES!A4:D372,2,FALSE)</f>
        <v>lt</v>
      </c>
      <c r="K48" s="282">
        <v>1</v>
      </c>
      <c r="L48" s="267"/>
      <c r="M48" s="402">
        <f>VLOOKUP(A48,MATERIALES!A4:D393,4,FALSE)</f>
        <v>3250.1867728600378</v>
      </c>
      <c r="N48" s="272">
        <f>K48*M48</f>
        <v>3250.1867728600378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3250.1867728600378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3250.1867728600378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650.03735457200764</v>
      </c>
      <c r="M83" s="859"/>
      <c r="N83" s="51"/>
    </row>
    <row r="84" spans="1:14">
      <c r="B84" s="89" t="s">
        <v>973</v>
      </c>
      <c r="C84" s="90"/>
      <c r="D84" s="90"/>
      <c r="E84" s="90"/>
      <c r="F84" s="90"/>
      <c r="G84" s="90"/>
      <c r="H84" s="90"/>
      <c r="I84" s="87"/>
      <c r="J84" s="88"/>
      <c r="K84" s="304">
        <v>0.05</v>
      </c>
      <c r="L84" s="858">
        <f>N78*K84</f>
        <v>162.50933864300191</v>
      </c>
      <c r="M84" s="859"/>
      <c r="N84" s="51"/>
    </row>
    <row r="85" spans="1:14" ht="15.75" thickBot="1">
      <c r="B85" s="91" t="s">
        <v>974</v>
      </c>
      <c r="C85" s="92"/>
      <c r="D85" s="92"/>
      <c r="E85" s="92"/>
      <c r="F85" s="92"/>
      <c r="G85" s="92"/>
      <c r="H85" s="92"/>
      <c r="I85" s="93"/>
      <c r="J85" s="94"/>
      <c r="K85" s="305">
        <v>0.05</v>
      </c>
      <c r="L85" s="860">
        <f>N78*K85</f>
        <v>162.50933864300191</v>
      </c>
      <c r="M85" s="861"/>
      <c r="N85" s="51"/>
    </row>
    <row r="86" spans="1:14" ht="15.75" thickBot="1">
      <c r="B86" s="823" t="s">
        <v>953</v>
      </c>
      <c r="C86" s="824"/>
      <c r="D86" s="824"/>
      <c r="E86" s="824"/>
      <c r="F86" s="824"/>
      <c r="G86" s="824"/>
      <c r="H86" s="824"/>
      <c r="I86" s="824"/>
      <c r="J86" s="824"/>
      <c r="K86" s="824"/>
      <c r="L86" s="824"/>
      <c r="M86" s="825"/>
      <c r="N86" s="52">
        <f>L83+L84+L85</f>
        <v>975.05603185801147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4225.2428047180492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topLeftCell="A2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500</v>
      </c>
      <c r="N36" s="272">
        <f>K36/M36</f>
        <v>193.88288849041061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500</v>
      </c>
      <c r="N37" s="272">
        <f>K37/M37</f>
        <v>124.85510980553164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319.36390324594225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846</v>
      </c>
      <c r="B48" s="43" t="str">
        <f>VLOOKUP(A48,MATERIALES!A4:D372,3,FALSE)</f>
        <v>Emulsión CRL-0</v>
      </c>
      <c r="C48" s="281"/>
      <c r="D48" s="281"/>
      <c r="E48" s="281"/>
      <c r="F48" s="281"/>
      <c r="G48" s="281"/>
      <c r="H48" s="281"/>
      <c r="I48" s="268"/>
      <c r="J48" s="224" t="str">
        <f>VLOOKUP(A48,MATERIALES!A4:D372,2,FALSE)</f>
        <v>lt</v>
      </c>
      <c r="K48" s="282">
        <v>1</v>
      </c>
      <c r="L48" s="267"/>
      <c r="M48" s="402">
        <f>VLOOKUP(A48,MATERIALES!A4:D393,4,FALSE)</f>
        <v>1229.7253556782052</v>
      </c>
      <c r="N48" s="272">
        <f>K48*M48</f>
        <v>1229.7253556782052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1229.7253556782052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1"/>
      <c r="M64" s="902"/>
      <c r="N64" s="127"/>
    </row>
    <row r="65" spans="1:14" ht="15.75" thickBot="1">
      <c r="B65" s="912" t="s">
        <v>953</v>
      </c>
      <c r="C65" s="866"/>
      <c r="D65" s="866"/>
      <c r="E65" s="866"/>
      <c r="F65" s="866"/>
      <c r="G65" s="866"/>
      <c r="H65" s="866"/>
      <c r="I65" s="866"/>
      <c r="J65" s="866"/>
      <c r="K65" s="866"/>
      <c r="L65" s="866"/>
      <c r="M65" s="867"/>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2" t="s">
        <v>963</v>
      </c>
      <c r="C69" s="863"/>
      <c r="D69" s="863"/>
      <c r="E69" s="863"/>
      <c r="F69" s="863"/>
      <c r="G69" s="863"/>
      <c r="H69" s="863"/>
      <c r="I69" s="73" t="s">
        <v>964</v>
      </c>
      <c r="J69" s="75" t="s">
        <v>1410</v>
      </c>
      <c r="K69" s="74" t="s">
        <v>966</v>
      </c>
      <c r="L69" s="864" t="s">
        <v>950</v>
      </c>
      <c r="M69" s="865"/>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9"/>
      <c r="C74" s="900"/>
      <c r="D74" s="900"/>
      <c r="E74" s="900"/>
      <c r="F74" s="900"/>
      <c r="G74" s="900"/>
      <c r="H74" s="900"/>
      <c r="I74" s="126"/>
      <c r="J74" s="126"/>
      <c r="K74" s="126"/>
      <c r="L74" s="913"/>
      <c r="M74" s="913"/>
      <c r="N74" s="45"/>
    </row>
    <row r="75" spans="1:14" ht="15.75" thickBot="1">
      <c r="B75" s="912" t="s">
        <v>953</v>
      </c>
      <c r="C75" s="866"/>
      <c r="D75" s="866"/>
      <c r="E75" s="866"/>
      <c r="F75" s="866"/>
      <c r="G75" s="866"/>
      <c r="H75" s="866"/>
      <c r="I75" s="866"/>
      <c r="J75" s="866"/>
      <c r="K75" s="866"/>
      <c r="L75" s="866"/>
      <c r="M75" s="867"/>
      <c r="N75" s="301">
        <f>SUM(N70:N74)</f>
        <v>62.590494999999997</v>
      </c>
    </row>
    <row r="76" spans="1:14" ht="15.75" thickBot="1">
      <c r="B76" s="33"/>
      <c r="C76" s="34"/>
      <c r="D76" s="34"/>
      <c r="E76" s="34"/>
      <c r="F76" s="34"/>
      <c r="G76" s="34"/>
      <c r="H76" s="34"/>
      <c r="I76" s="34"/>
      <c r="J76" s="34"/>
      <c r="K76" s="34"/>
      <c r="L76" s="34"/>
      <c r="M76" s="34"/>
      <c r="N76" s="35"/>
    </row>
    <row r="77" spans="1:14" ht="15.75" thickBot="1">
      <c r="B77" s="823" t="s">
        <v>967</v>
      </c>
      <c r="C77" s="824"/>
      <c r="D77" s="824"/>
      <c r="E77" s="824"/>
      <c r="F77" s="824"/>
      <c r="G77" s="824"/>
      <c r="H77" s="824"/>
      <c r="I77" s="824"/>
      <c r="J77" s="824"/>
      <c r="K77" s="824"/>
      <c r="L77" s="824"/>
      <c r="M77" s="825"/>
      <c r="N77" s="99">
        <f>N43+N54+N65+N75</f>
        <v>1611.6797539241475</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322.33595078482949</v>
      </c>
      <c r="M82" s="859"/>
      <c r="N82" s="51"/>
    </row>
    <row r="83" spans="1:14">
      <c r="B83" s="89" t="s">
        <v>973</v>
      </c>
      <c r="C83" s="90"/>
      <c r="D83" s="90"/>
      <c r="E83" s="90"/>
      <c r="F83" s="90"/>
      <c r="G83" s="90"/>
      <c r="H83" s="90"/>
      <c r="I83" s="87"/>
      <c r="J83" s="88"/>
      <c r="K83" s="304">
        <v>0.05</v>
      </c>
      <c r="L83" s="858">
        <f>N77*K83</f>
        <v>80.583987696207373</v>
      </c>
      <c r="M83" s="859"/>
      <c r="N83" s="51"/>
    </row>
    <row r="84" spans="1:14" ht="15.75" thickBot="1">
      <c r="B84" s="91" t="s">
        <v>974</v>
      </c>
      <c r="C84" s="92"/>
      <c r="D84" s="92"/>
      <c r="E84" s="92"/>
      <c r="F84" s="92"/>
      <c r="G84" s="92"/>
      <c r="H84" s="92"/>
      <c r="I84" s="93"/>
      <c r="J84" s="94"/>
      <c r="K84" s="305">
        <v>0.05</v>
      </c>
      <c r="L84" s="860">
        <f>N77*K84</f>
        <v>80.583987696207373</v>
      </c>
      <c r="M84" s="861"/>
      <c r="N84" s="51"/>
    </row>
    <row r="85" spans="1:14" ht="15.75" thickBot="1">
      <c r="B85" s="823" t="s">
        <v>953</v>
      </c>
      <c r="C85" s="824"/>
      <c r="D85" s="824"/>
      <c r="E85" s="824"/>
      <c r="F85" s="824"/>
      <c r="G85" s="824"/>
      <c r="H85" s="824"/>
      <c r="I85" s="824"/>
      <c r="J85" s="824"/>
      <c r="K85" s="824"/>
      <c r="L85" s="824"/>
      <c r="M85" s="825"/>
      <c r="N85" s="52">
        <f>L82+L83+L84</f>
        <v>483.50392617724424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2095.1836801013915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500</v>
      </c>
      <c r="N36" s="272">
        <f>K36/M36</f>
        <v>193.88288849041061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500</v>
      </c>
      <c r="N37" s="272">
        <f>K37/M37</f>
        <v>124.85510980553164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319.36390324594225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848</v>
      </c>
      <c r="B48" s="43" t="str">
        <f>VLOOKUP(A48,MATERIALES!A4:D372,3,FALSE)</f>
        <v>Emulsión CRL-1</v>
      </c>
      <c r="C48" s="281"/>
      <c r="D48" s="281"/>
      <c r="E48" s="281"/>
      <c r="F48" s="281"/>
      <c r="G48" s="281"/>
      <c r="H48" s="281"/>
      <c r="I48" s="268"/>
      <c r="J48" s="224" t="str">
        <f>VLOOKUP(A48,MATERIALES!A4:D372,2,FALSE)</f>
        <v>lt</v>
      </c>
      <c r="K48" s="282">
        <v>1</v>
      </c>
      <c r="L48" s="267"/>
      <c r="M48" s="402">
        <f>VLOOKUP(A48,MATERIALES!A4:D393,4,FALSE)</f>
        <v>1282.0540942177038</v>
      </c>
      <c r="N48" s="272">
        <f>K48*M48</f>
        <v>1282.0540942177038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1282.0540942177038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1664.008492463646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332.8016984927292</v>
      </c>
      <c r="M83" s="859"/>
      <c r="N83" s="51"/>
    </row>
    <row r="84" spans="1:14">
      <c r="B84" s="89" t="s">
        <v>973</v>
      </c>
      <c r="C84" s="90"/>
      <c r="D84" s="90"/>
      <c r="E84" s="90"/>
      <c r="F84" s="90"/>
      <c r="G84" s="90"/>
      <c r="H84" s="90"/>
      <c r="I84" s="87"/>
      <c r="J84" s="88"/>
      <c r="K84" s="304">
        <v>0.05</v>
      </c>
      <c r="L84" s="858">
        <f>N78*K84</f>
        <v>83.2004246231823</v>
      </c>
      <c r="M84" s="859"/>
      <c r="N84" s="51"/>
    </row>
    <row r="85" spans="1:14" ht="15.75" thickBot="1">
      <c r="B85" s="91" t="s">
        <v>974</v>
      </c>
      <c r="C85" s="92"/>
      <c r="D85" s="92"/>
      <c r="E85" s="92"/>
      <c r="F85" s="92"/>
      <c r="G85" s="92"/>
      <c r="H85" s="92"/>
      <c r="I85" s="93"/>
      <c r="J85" s="94"/>
      <c r="K85" s="305">
        <v>0.05</v>
      </c>
      <c r="L85" s="860">
        <f>N78*K85</f>
        <v>83.2004246231823</v>
      </c>
      <c r="M85" s="861"/>
      <c r="N85" s="51"/>
    </row>
    <row r="86" spans="1:14" ht="15.75" thickBot="1">
      <c r="B86" s="823" t="s">
        <v>953</v>
      </c>
      <c r="C86" s="824"/>
      <c r="D86" s="824"/>
      <c r="E86" s="824"/>
      <c r="F86" s="824"/>
      <c r="G86" s="824"/>
      <c r="H86" s="824"/>
      <c r="I86" s="824"/>
      <c r="J86" s="824"/>
      <c r="K86" s="824"/>
      <c r="L86" s="824"/>
      <c r="M86" s="825"/>
      <c r="N86" s="52">
        <f>L83+L84+L85</f>
        <v>499.2025477390938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2163.2110402027397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500</v>
      </c>
      <c r="N36" s="272">
        <f>K36/M36</f>
        <v>193.88288849041061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500</v>
      </c>
      <c r="N37" s="272">
        <f>K37/M37</f>
        <v>124.85510980553164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319.36390324594225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792</v>
      </c>
      <c r="B48" s="43" t="str">
        <f>VLOOKUP(A48,MATERIALES!A4:D372,3,FALSE)</f>
        <v>Asfalto liquido RC 250</v>
      </c>
      <c r="C48" s="281"/>
      <c r="D48" s="281"/>
      <c r="E48" s="281"/>
      <c r="F48" s="281"/>
      <c r="G48" s="281"/>
      <c r="H48" s="281"/>
      <c r="I48" s="268"/>
      <c r="J48" s="224" t="str">
        <f>VLOOKUP(A48,MATERIALES!A4:D372,2,FALSE)</f>
        <v>gal</v>
      </c>
      <c r="K48" s="282">
        <v>0.3</v>
      </c>
      <c r="L48" s="267"/>
      <c r="M48" s="402">
        <f>VLOOKUP(A48,MATERIALES!A4:D393,4,FALSE)</f>
        <v>10777.250353353811</v>
      </c>
      <c r="N48" s="272">
        <f>K48*M48</f>
        <v>3233.1751060061433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3233.1751060061433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3615.1295042520856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723.0259008504172</v>
      </c>
      <c r="M83" s="859"/>
      <c r="N83" s="51"/>
    </row>
    <row r="84" spans="1:14">
      <c r="B84" s="89" t="s">
        <v>973</v>
      </c>
      <c r="C84" s="90"/>
      <c r="D84" s="90"/>
      <c r="E84" s="90"/>
      <c r="F84" s="90"/>
      <c r="G84" s="90"/>
      <c r="H84" s="90"/>
      <c r="I84" s="87"/>
      <c r="J84" s="88"/>
      <c r="K84" s="304">
        <v>0.05</v>
      </c>
      <c r="L84" s="858">
        <f>N78*K84</f>
        <v>180.7564752126043</v>
      </c>
      <c r="M84" s="859"/>
      <c r="N84" s="51"/>
    </row>
    <row r="85" spans="1:14" ht="15.75" thickBot="1">
      <c r="B85" s="91" t="s">
        <v>974</v>
      </c>
      <c r="C85" s="92"/>
      <c r="D85" s="92"/>
      <c r="E85" s="92"/>
      <c r="F85" s="92"/>
      <c r="G85" s="92"/>
      <c r="H85" s="92"/>
      <c r="I85" s="93"/>
      <c r="J85" s="94"/>
      <c r="K85" s="305">
        <v>0.05</v>
      </c>
      <c r="L85" s="860">
        <f>N78*K85</f>
        <v>180.7564752126043</v>
      </c>
      <c r="M85" s="861"/>
      <c r="N85" s="51"/>
    </row>
    <row r="86" spans="1:14" ht="15.75" thickBot="1">
      <c r="B86" s="823" t="s">
        <v>953</v>
      </c>
      <c r="C86" s="824"/>
      <c r="D86" s="824"/>
      <c r="E86" s="824"/>
      <c r="F86" s="824"/>
      <c r="G86" s="824"/>
      <c r="H86" s="824"/>
      <c r="I86" s="824"/>
      <c r="J86" s="824"/>
      <c r="K86" s="824"/>
      <c r="L86" s="824"/>
      <c r="M86" s="825"/>
      <c r="N86" s="52">
        <f>L83+L84+L85</f>
        <v>1084.5388512756258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4699.6683555277114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955" t="str">
        <f>VLOOKUP(A36,EQUIPOS!A6:D154,3,FALSE)</f>
        <v>Carrotanque Irrigador de asfalto, 1000 GALONES DE CAPACIDAD</v>
      </c>
      <c r="C36" s="956"/>
      <c r="D36" s="956"/>
      <c r="E36" s="956"/>
      <c r="F36" s="956"/>
      <c r="G36" s="956"/>
      <c r="H36" s="957"/>
      <c r="I36" s="267"/>
      <c r="J36" s="268"/>
      <c r="K36" s="269">
        <f>VLOOKUP(A36,EQUIPOS!A6:D163,4,FALSE)</f>
        <v>96941.444245205304</v>
      </c>
      <c r="L36" s="270"/>
      <c r="M36" s="271">
        <v>500</v>
      </c>
      <c r="N36" s="272">
        <f>K36/M36</f>
        <v>193.88288849041061</v>
      </c>
    </row>
    <row r="37" spans="1:14">
      <c r="A37" s="113" t="s">
        <v>176</v>
      </c>
      <c r="B37" s="955" t="str">
        <f>VLOOKUP(A37,EQUIPOS!A7:D154,3,FALSE)</f>
        <v xml:space="preserve">Compresor (barrido y soplado)
</v>
      </c>
      <c r="C37" s="956"/>
      <c r="D37" s="956"/>
      <c r="E37" s="956"/>
      <c r="F37" s="956"/>
      <c r="G37" s="956"/>
      <c r="H37" s="957"/>
      <c r="I37" s="267"/>
      <c r="J37" s="268"/>
      <c r="K37" s="269">
        <f>VLOOKUP(A37,EQUIPOS!A7:D164,4,FALSE)</f>
        <v>62427.55490276582</v>
      </c>
      <c r="L37" s="270"/>
      <c r="M37" s="271">
        <v>500</v>
      </c>
      <c r="N37" s="272">
        <f>K37/M37</f>
        <v>124.85510980553164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319.36390324594225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858</v>
      </c>
      <c r="B48" s="43" t="str">
        <f>VLOOKUP(A48,MATERIALES!A4:D372,3,FALSE)</f>
        <v>Emulsión CRR-1</v>
      </c>
      <c r="C48" s="281"/>
      <c r="D48" s="281"/>
      <c r="E48" s="281"/>
      <c r="F48" s="281"/>
      <c r="G48" s="281"/>
      <c r="H48" s="281"/>
      <c r="I48" s="268"/>
      <c r="J48" s="224" t="str">
        <f>VLOOKUP(A48,MATERIALES!A4:D372,2,FALSE)</f>
        <v>lt</v>
      </c>
      <c r="K48" s="282">
        <v>0.45</v>
      </c>
      <c r="L48" s="267"/>
      <c r="M48" s="402">
        <f>VLOOKUP(A48,MATERIALES!A4:D393,4,FALSE)</f>
        <v>1282.0540942177038</v>
      </c>
      <c r="N48" s="272">
        <f>K48*M48</f>
        <v>576.92434239796671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576.92434239796671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958.87874064390905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191.77574812878183</v>
      </c>
      <c r="M83" s="859"/>
      <c r="N83" s="51"/>
    </row>
    <row r="84" spans="1:14">
      <c r="B84" s="89" t="s">
        <v>973</v>
      </c>
      <c r="C84" s="90"/>
      <c r="D84" s="90"/>
      <c r="E84" s="90"/>
      <c r="F84" s="90"/>
      <c r="G84" s="90"/>
      <c r="H84" s="90"/>
      <c r="I84" s="87"/>
      <c r="J84" s="88"/>
      <c r="K84" s="304">
        <v>0.05</v>
      </c>
      <c r="L84" s="858">
        <f>N78*K84</f>
        <v>47.943937032195457</v>
      </c>
      <c r="M84" s="859"/>
      <c r="N84" s="51"/>
    </row>
    <row r="85" spans="1:14" ht="15.75" thickBot="1">
      <c r="B85" s="91" t="s">
        <v>974</v>
      </c>
      <c r="C85" s="92"/>
      <c r="D85" s="92"/>
      <c r="E85" s="92"/>
      <c r="F85" s="92"/>
      <c r="G85" s="92"/>
      <c r="H85" s="92"/>
      <c r="I85" s="93"/>
      <c r="J85" s="94"/>
      <c r="K85" s="305">
        <v>0.05</v>
      </c>
      <c r="L85" s="860">
        <f>N78*K85</f>
        <v>47.943937032195457</v>
      </c>
      <c r="M85" s="861"/>
      <c r="N85" s="51"/>
    </row>
    <row r="86" spans="1:14" ht="15.75" thickBot="1">
      <c r="B86" s="823" t="s">
        <v>953</v>
      </c>
      <c r="C86" s="824"/>
      <c r="D86" s="824"/>
      <c r="E86" s="824"/>
      <c r="F86" s="824"/>
      <c r="G86" s="824"/>
      <c r="H86" s="824"/>
      <c r="I86" s="824"/>
      <c r="J86" s="824"/>
      <c r="K86" s="824"/>
      <c r="L86" s="824"/>
      <c r="M86" s="825"/>
      <c r="N86" s="52">
        <f>L83+L84+L85</f>
        <v>287.66362219317273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1246.5423628370818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topLeftCell="A31"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206"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500</v>
      </c>
      <c r="N36" s="272">
        <f>K36/M36</f>
        <v>193.88288849041061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500</v>
      </c>
      <c r="N37" s="272">
        <f>K37/M37</f>
        <v>124.85510980553164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319.36390324594225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VLOOKUP(A48,MATERIALES!A4:D372,3,FALSE)</f>
        <v>Emulsión CRR-2</v>
      </c>
      <c r="C48" s="281"/>
      <c r="D48" s="281"/>
      <c r="E48" s="281"/>
      <c r="F48" s="281"/>
      <c r="G48" s="281"/>
      <c r="H48" s="281"/>
      <c r="I48" s="268"/>
      <c r="J48" s="224" t="str">
        <f>VLOOKUP(A48,MATERIALES!A4:D372,2,FALSE)</f>
        <v>lt</v>
      </c>
      <c r="K48" s="282">
        <v>0.45</v>
      </c>
      <c r="L48" s="267"/>
      <c r="M48" s="402">
        <f>VLOOKUP(A48,MATERIALES!A4:D393,4,FALSE)</f>
        <v>1439.0403098361978</v>
      </c>
      <c r="N48" s="272">
        <f>K48*M48</f>
        <v>647.56813942628901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647.56813942628901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1029.5225376722312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205.90450753444625</v>
      </c>
      <c r="M83" s="859"/>
      <c r="N83" s="51"/>
    </row>
    <row r="84" spans="1:14">
      <c r="B84" s="89" t="s">
        <v>973</v>
      </c>
      <c r="C84" s="90"/>
      <c r="D84" s="90"/>
      <c r="E84" s="90"/>
      <c r="F84" s="90"/>
      <c r="G84" s="90"/>
      <c r="H84" s="90"/>
      <c r="I84" s="87"/>
      <c r="J84" s="88"/>
      <c r="K84" s="304">
        <v>0.05</v>
      </c>
      <c r="L84" s="858">
        <f>N78*K84</f>
        <v>51.476126883611563</v>
      </c>
      <c r="M84" s="859"/>
      <c r="N84" s="51"/>
    </row>
    <row r="85" spans="1:14" ht="15.75" thickBot="1">
      <c r="B85" s="91" t="s">
        <v>974</v>
      </c>
      <c r="C85" s="92"/>
      <c r="D85" s="92"/>
      <c r="E85" s="92"/>
      <c r="F85" s="92"/>
      <c r="G85" s="92"/>
      <c r="H85" s="92"/>
      <c r="I85" s="93"/>
      <c r="J85" s="94"/>
      <c r="K85" s="305">
        <v>0.05</v>
      </c>
      <c r="L85" s="860">
        <f>N78*K85</f>
        <v>51.476126883611563</v>
      </c>
      <c r="M85" s="861"/>
      <c r="N85" s="51"/>
    </row>
    <row r="86" spans="1:14" ht="15.75" thickBot="1">
      <c r="B86" s="823" t="s">
        <v>953</v>
      </c>
      <c r="C86" s="824"/>
      <c r="D86" s="824"/>
      <c r="E86" s="824"/>
      <c r="F86" s="824"/>
      <c r="G86" s="824"/>
      <c r="H86" s="824"/>
      <c r="I86" s="824"/>
      <c r="J86" s="824"/>
      <c r="K86" s="824"/>
      <c r="L86" s="824"/>
      <c r="M86" s="825"/>
      <c r="N86" s="52">
        <f>L83+L84+L85</f>
        <v>308.85676130166939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1338.3792989739006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500</v>
      </c>
      <c r="N36" s="272">
        <f>K36/M36</f>
        <v>193.88288849041061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500</v>
      </c>
      <c r="N37" s="272">
        <f>K37/M37</f>
        <v>124.85510980553164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319.36390324594225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856</v>
      </c>
      <c r="B48" s="43" t="str">
        <f>VLOOKUP(A48,MATERIALES!A4:D372,3,FALSE)</f>
        <v>Emulsión CRR-1m</v>
      </c>
      <c r="C48" s="281"/>
      <c r="D48" s="281"/>
      <c r="E48" s="281"/>
      <c r="F48" s="281"/>
      <c r="G48" s="281"/>
      <c r="H48" s="281"/>
      <c r="I48" s="268"/>
      <c r="J48" s="224" t="str">
        <f>VLOOKUP(A48,MATERIALES!A4:D372,2,FALSE)</f>
        <v>lt</v>
      </c>
      <c r="K48" s="282">
        <v>0.45</v>
      </c>
      <c r="L48" s="267"/>
      <c r="M48" s="402">
        <f>VLOOKUP(A48,MATERIALES!A4:D393,4,FALSE)</f>
        <v>1962.327695231179</v>
      </c>
      <c r="N48" s="272">
        <f>K48*M48</f>
        <v>883.04746285403053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883.04746285403053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1265.0018610999728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253.00037221999457</v>
      </c>
      <c r="M83" s="859"/>
      <c r="N83" s="51"/>
    </row>
    <row r="84" spans="1:14">
      <c r="B84" s="89" t="s">
        <v>973</v>
      </c>
      <c r="C84" s="90"/>
      <c r="D84" s="90"/>
      <c r="E84" s="90"/>
      <c r="F84" s="90"/>
      <c r="G84" s="90"/>
      <c r="H84" s="90"/>
      <c r="I84" s="87"/>
      <c r="J84" s="88"/>
      <c r="K84" s="304">
        <v>0.05</v>
      </c>
      <c r="L84" s="858">
        <f>N78*K84</f>
        <v>63.250093054998644</v>
      </c>
      <c r="M84" s="859"/>
      <c r="N84" s="51"/>
    </row>
    <row r="85" spans="1:14" ht="15.75" thickBot="1">
      <c r="B85" s="91" t="s">
        <v>974</v>
      </c>
      <c r="C85" s="92"/>
      <c r="D85" s="92"/>
      <c r="E85" s="92"/>
      <c r="F85" s="92"/>
      <c r="G85" s="92"/>
      <c r="H85" s="92"/>
      <c r="I85" s="93"/>
      <c r="J85" s="94"/>
      <c r="K85" s="305">
        <v>0.05</v>
      </c>
      <c r="L85" s="860">
        <f>N78*K85</f>
        <v>63.250093054998644</v>
      </c>
      <c r="M85" s="861"/>
      <c r="N85" s="51"/>
    </row>
    <row r="86" spans="1:14" ht="15.75" thickBot="1">
      <c r="B86" s="823" t="s">
        <v>953</v>
      </c>
      <c r="C86" s="824"/>
      <c r="D86" s="824"/>
      <c r="E86" s="824"/>
      <c r="F86" s="824"/>
      <c r="G86" s="824"/>
      <c r="H86" s="824"/>
      <c r="I86" s="824"/>
      <c r="J86" s="824"/>
      <c r="K86" s="824"/>
      <c r="L86" s="824"/>
      <c r="M86" s="825"/>
      <c r="N86" s="52">
        <f>L83+L84+L85</f>
        <v>379.5005583299918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1644.5024194299644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500</v>
      </c>
      <c r="N36" s="272">
        <f>K36/M36</f>
        <v>193.88288849041061</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500</v>
      </c>
      <c r="N37" s="272">
        <f>K37/M37</f>
        <v>124.85510980553164</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0.62590495000000002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319.36390324594225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862</v>
      </c>
      <c r="B48" s="43" t="str">
        <f>VLOOKUP(A48,MATERIALES!A4:D372,3,FALSE)</f>
        <v>Emulsión CRR-2m</v>
      </c>
      <c r="C48" s="281"/>
      <c r="D48" s="281"/>
      <c r="E48" s="281"/>
      <c r="F48" s="281"/>
      <c r="G48" s="281"/>
      <c r="H48" s="281"/>
      <c r="I48" s="268"/>
      <c r="J48" s="224" t="str">
        <f>VLOOKUP(A48,MATERIALES!A4:D372,2,FALSE)</f>
        <v>lt</v>
      </c>
      <c r="K48" s="282">
        <v>0.45</v>
      </c>
      <c r="L48" s="267"/>
      <c r="M48" s="402">
        <f>VLOOKUP(A48,MATERIALES!A4:D393,4,FALSE)</f>
        <v>1962.327695231179</v>
      </c>
      <c r="N48" s="272">
        <f>K48*M48</f>
        <v>883.04746285403053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883.04746285403053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1265.0018610999728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253.00037221999457</v>
      </c>
      <c r="M83" s="859"/>
      <c r="N83" s="51"/>
    </row>
    <row r="84" spans="1:14">
      <c r="B84" s="89" t="s">
        <v>973</v>
      </c>
      <c r="C84" s="90"/>
      <c r="D84" s="90"/>
      <c r="E84" s="90"/>
      <c r="F84" s="90"/>
      <c r="G84" s="90"/>
      <c r="H84" s="90"/>
      <c r="I84" s="87"/>
      <c r="J84" s="88"/>
      <c r="K84" s="304">
        <v>0.05</v>
      </c>
      <c r="L84" s="858">
        <f>N78*K84</f>
        <v>63.250093054998644</v>
      </c>
      <c r="M84" s="859"/>
      <c r="N84" s="51"/>
    </row>
    <row r="85" spans="1:14" ht="15.75" thickBot="1">
      <c r="B85" s="91" t="s">
        <v>974</v>
      </c>
      <c r="C85" s="92"/>
      <c r="D85" s="92"/>
      <c r="E85" s="92"/>
      <c r="F85" s="92"/>
      <c r="G85" s="92"/>
      <c r="H85" s="92"/>
      <c r="I85" s="93"/>
      <c r="J85" s="94"/>
      <c r="K85" s="305">
        <v>0.05</v>
      </c>
      <c r="L85" s="860">
        <f>N78*K85</f>
        <v>63.250093054998644</v>
      </c>
      <c r="M85" s="861"/>
      <c r="N85" s="51"/>
    </row>
    <row r="86" spans="1:14" ht="15.75" thickBot="1">
      <c r="B86" s="823" t="s">
        <v>953</v>
      </c>
      <c r="C86" s="824"/>
      <c r="D86" s="824"/>
      <c r="E86" s="824"/>
      <c r="F86" s="824"/>
      <c r="G86" s="824"/>
      <c r="H86" s="824"/>
      <c r="I86" s="824"/>
      <c r="J86" s="824"/>
      <c r="K86" s="824"/>
      <c r="L86" s="824"/>
      <c r="M86" s="825"/>
      <c r="N86" s="52">
        <f>L83+L84+L85</f>
        <v>379.5005583299918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1644.5024194299644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topLeftCell="A16"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400</v>
      </c>
      <c r="N36" s="272">
        <f>K36/M36</f>
        <v>242.35361061301327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400</v>
      </c>
      <c r="N37" s="272">
        <f>K37/M37</f>
        <v>339.98176511726621</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62427.55490276582</v>
      </c>
      <c r="L38" s="270"/>
      <c r="M38" s="271">
        <v>400</v>
      </c>
      <c r="N38" s="272">
        <f>K38/M38</f>
        <v>156.06888725691454</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57844.748097353789</v>
      </c>
      <c r="L39" s="877">
        <v>400</v>
      </c>
      <c r="M39" s="878"/>
      <c r="N39" s="272">
        <f>K39/L39</f>
        <v>144.61187024338449</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884.13190892937348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VLOOKUP(A48,MATERIALES!A5:D394,4,FALSE)</f>
        <v>1439.0403098361978</v>
      </c>
      <c r="N48" s="272">
        <f>K48*M48</f>
        <v>2633.4437670002421</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VLOOKUP(A49,MATERIALES!A6:D395,4,FALSE)</f>
        <v>63410.118465509469</v>
      </c>
      <c r="N49" s="272">
        <f>K49*M49</f>
        <v>1204.79225084468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3838.2360178449221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1232.6264115798706</v>
      </c>
      <c r="M58" s="911"/>
      <c r="N58" s="287">
        <f>K58*L58</f>
        <v>23.41990182001754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23.41990182001754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111.57756987950249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4857.3653984738157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971.47307969476321</v>
      </c>
      <c r="M82" s="859"/>
      <c r="N82" s="51"/>
    </row>
    <row r="83" spans="1:14">
      <c r="B83" s="89" t="s">
        <v>973</v>
      </c>
      <c r="C83" s="90"/>
      <c r="D83" s="90"/>
      <c r="E83" s="90"/>
      <c r="F83" s="90"/>
      <c r="G83" s="90"/>
      <c r="H83" s="90"/>
      <c r="I83" s="87"/>
      <c r="J83" s="88"/>
      <c r="K83" s="304">
        <v>0.05</v>
      </c>
      <c r="L83" s="858">
        <f>N77*K83</f>
        <v>242.8682699236908</v>
      </c>
      <c r="M83" s="859"/>
      <c r="N83" s="51"/>
    </row>
    <row r="84" spans="1:14" ht="15.75" thickBot="1">
      <c r="B84" s="91" t="s">
        <v>974</v>
      </c>
      <c r="C84" s="92"/>
      <c r="D84" s="92"/>
      <c r="E84" s="92"/>
      <c r="F84" s="92"/>
      <c r="G84" s="92"/>
      <c r="H84" s="92"/>
      <c r="I84" s="93"/>
      <c r="J84" s="94"/>
      <c r="K84" s="305">
        <v>0.05</v>
      </c>
      <c r="L84" s="860">
        <f>N77*K84</f>
        <v>242.8682699236908</v>
      </c>
      <c r="M84" s="861"/>
      <c r="N84" s="51"/>
    </row>
    <row r="85" spans="1:14" ht="15.75" thickBot="1">
      <c r="B85" s="823" t="s">
        <v>953</v>
      </c>
      <c r="C85" s="824"/>
      <c r="D85" s="824"/>
      <c r="E85" s="824"/>
      <c r="F85" s="824"/>
      <c r="G85" s="824"/>
      <c r="H85" s="824"/>
      <c r="I85" s="824"/>
      <c r="J85" s="824"/>
      <c r="K85" s="824"/>
      <c r="L85" s="824"/>
      <c r="M85" s="825"/>
      <c r="N85" s="52">
        <f>L82+L83+L84</f>
        <v>1457.2096195421448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6314.5750180159603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400</v>
      </c>
      <c r="N36" s="272">
        <f>K36/M36</f>
        <v>242.35361061301327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400</v>
      </c>
      <c r="N37" s="272">
        <f>K37/M37</f>
        <v>339.98176511726621</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62427.55490276582</v>
      </c>
      <c r="L38" s="270"/>
      <c r="M38" s="271">
        <v>400</v>
      </c>
      <c r="N38" s="272">
        <f>K38/M38</f>
        <v>156.06888725691454</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57844.748097353789</v>
      </c>
      <c r="L39" s="877">
        <v>400</v>
      </c>
      <c r="M39" s="878"/>
      <c r="N39" s="272">
        <f>K39/L39</f>
        <v>144.61187024338449</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884.13190892937348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1.5</v>
      </c>
      <c r="L48" s="267"/>
      <c r="M48" s="402">
        <f>VLOOKUP(A48,MATERIALES!A5:D394,4,FALSE)</f>
        <v>1439.0403098361978</v>
      </c>
      <c r="N48" s="272">
        <f>K48*M48</f>
        <v>2158.5604647542968</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1.2999999999999999E-2</v>
      </c>
      <c r="L49" s="267"/>
      <c r="M49" s="402">
        <f>VLOOKUP(A49,MATERIALES!A6:D395,4,FALSE)</f>
        <v>63410.118465509469</v>
      </c>
      <c r="N49" s="272">
        <f>K49*M49</f>
        <v>824.33154005162305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2982.8920048059199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1232.6264115798706</v>
      </c>
      <c r="M58" s="911"/>
      <c r="N58" s="287">
        <f>K58*L58</f>
        <v>16.024143350538317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16.024143350538317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3994.625626965334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798.92512539306688</v>
      </c>
      <c r="M83" s="859"/>
      <c r="N83" s="51"/>
    </row>
    <row r="84" spans="1:14">
      <c r="B84" s="89" t="s">
        <v>973</v>
      </c>
      <c r="C84" s="90"/>
      <c r="D84" s="90"/>
      <c r="E84" s="90"/>
      <c r="F84" s="90"/>
      <c r="G84" s="90"/>
      <c r="H84" s="90"/>
      <c r="I84" s="87"/>
      <c r="J84" s="88"/>
      <c r="K84" s="304">
        <v>0.05</v>
      </c>
      <c r="L84" s="858">
        <f>N78*K84</f>
        <v>199.73128134826672</v>
      </c>
      <c r="M84" s="859"/>
      <c r="N84" s="51"/>
    </row>
    <row r="85" spans="1:14" ht="15.75" thickBot="1">
      <c r="B85" s="91" t="s">
        <v>974</v>
      </c>
      <c r="C85" s="92"/>
      <c r="D85" s="92"/>
      <c r="E85" s="92"/>
      <c r="F85" s="92"/>
      <c r="G85" s="92"/>
      <c r="H85" s="92"/>
      <c r="I85" s="93"/>
      <c r="J85" s="94"/>
      <c r="K85" s="305">
        <v>0.05</v>
      </c>
      <c r="L85" s="860">
        <f>N78*K85</f>
        <v>199.73128134826672</v>
      </c>
      <c r="M85" s="861"/>
      <c r="N85" s="51"/>
    </row>
    <row r="86" spans="1:14" ht="15.75" thickBot="1">
      <c r="B86" s="823" t="s">
        <v>953</v>
      </c>
      <c r="C86" s="824"/>
      <c r="D86" s="824"/>
      <c r="E86" s="824"/>
      <c r="F86" s="824"/>
      <c r="G86" s="824"/>
      <c r="H86" s="824"/>
      <c r="I86" s="824"/>
      <c r="J86" s="824"/>
      <c r="K86" s="824"/>
      <c r="L86" s="824"/>
      <c r="M86" s="825"/>
      <c r="N86" s="52">
        <f>L83+L84+L85</f>
        <v>1198.3876880896003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5193.0133150549345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400</v>
      </c>
      <c r="N36" s="272">
        <f>K36/M36</f>
        <v>242.35361061301327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400</v>
      </c>
      <c r="N37" s="272">
        <f>K37/M37</f>
        <v>339.98176511726621</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62427.55490276582</v>
      </c>
      <c r="L38" s="270"/>
      <c r="M38" s="271">
        <v>400</v>
      </c>
      <c r="N38" s="272">
        <f>K38/M38</f>
        <v>156.06888725691454</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57844.748097353789</v>
      </c>
      <c r="L39" s="877">
        <v>400</v>
      </c>
      <c r="M39" s="878"/>
      <c r="N39" s="272">
        <f>K39/L39</f>
        <v>144.61187024338449</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884.13190892937348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860</v>
      </c>
      <c r="B48" s="43" t="str">
        <f>VLOOKUP(A48,MATERIALES!A5:D372,3,FALSE)</f>
        <v>Emulsión CRR-2</v>
      </c>
      <c r="C48" s="281"/>
      <c r="D48" s="281"/>
      <c r="E48" s="281"/>
      <c r="F48" s="281"/>
      <c r="G48" s="281"/>
      <c r="H48" s="281"/>
      <c r="I48" s="268"/>
      <c r="J48" s="224" t="str">
        <f>VLOOKUP(A48,MATERIALES!A4:D372,2,FALSE)</f>
        <v>lt</v>
      </c>
      <c r="K48" s="282">
        <v>1.83</v>
      </c>
      <c r="L48" s="267"/>
      <c r="M48" s="402">
        <f>VLOOKUP(A48,MATERIALES!A5:D394,4,FALSE)</f>
        <v>1439.0403098361978</v>
      </c>
      <c r="N48" s="272">
        <f>K48*M48</f>
        <v>2633.4437670002421</v>
      </c>
    </row>
    <row r="49" spans="1:14">
      <c r="A49" s="108" t="s">
        <v>761</v>
      </c>
      <c r="B49" s="43" t="str">
        <f>VLOOKUP(A49,MATERIALES!A6:D372,3,FALSE)</f>
        <v>Agregado para tratamiento superf. Simple</v>
      </c>
      <c r="C49" s="281"/>
      <c r="D49" s="281"/>
      <c r="E49" s="281"/>
      <c r="F49" s="281"/>
      <c r="G49" s="281"/>
      <c r="H49" s="281"/>
      <c r="I49" s="268"/>
      <c r="J49" s="224" t="str">
        <f>VLOOKUP(A49,MATERIALES!A5:D372,2,FALSE)</f>
        <v>m3</v>
      </c>
      <c r="K49" s="282">
        <v>1.9E-2</v>
      </c>
      <c r="L49" s="267"/>
      <c r="M49" s="402">
        <f>VLOOKUP(A49,MATERIALES!A6:D395,4,FALSE)</f>
        <v>63410.118465509469</v>
      </c>
      <c r="N49" s="272">
        <f>K49*M49</f>
        <v>1204.79225084468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3838.2360178449221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0">
        <f>VLOOKUP(A58,TRANSPORTE!A5:D117,4,FALSE)</f>
        <v>1232.6264115798706</v>
      </c>
      <c r="M58" s="911"/>
      <c r="N58" s="287">
        <f>K58*L58</f>
        <v>23.41990182001754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23.41990182001754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4857.3653984738157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971.47307969476321</v>
      </c>
      <c r="M83" s="859"/>
      <c r="N83" s="51"/>
    </row>
    <row r="84" spans="1:14">
      <c r="B84" s="89" t="s">
        <v>973</v>
      </c>
      <c r="C84" s="90"/>
      <c r="D84" s="90"/>
      <c r="E84" s="90"/>
      <c r="F84" s="90"/>
      <c r="G84" s="90"/>
      <c r="H84" s="90"/>
      <c r="I84" s="87"/>
      <c r="J84" s="88"/>
      <c r="K84" s="304">
        <v>0.05</v>
      </c>
      <c r="L84" s="858">
        <f>N78*K84</f>
        <v>242.8682699236908</v>
      </c>
      <c r="M84" s="859"/>
      <c r="N84" s="51"/>
    </row>
    <row r="85" spans="1:14" ht="15.75" thickBot="1">
      <c r="B85" s="91" t="s">
        <v>974</v>
      </c>
      <c r="C85" s="92"/>
      <c r="D85" s="92"/>
      <c r="E85" s="92"/>
      <c r="F85" s="92"/>
      <c r="G85" s="92"/>
      <c r="H85" s="92"/>
      <c r="I85" s="93"/>
      <c r="J85" s="94"/>
      <c r="K85" s="305">
        <v>0.05</v>
      </c>
      <c r="L85" s="860">
        <f>N78*K85</f>
        <v>242.8682699236908</v>
      </c>
      <c r="M85" s="861"/>
      <c r="N85" s="51"/>
    </row>
    <row r="86" spans="1:14" ht="15.75" thickBot="1">
      <c r="B86" s="823" t="s">
        <v>953</v>
      </c>
      <c r="C86" s="824"/>
      <c r="D86" s="824"/>
      <c r="E86" s="824"/>
      <c r="F86" s="824"/>
      <c r="G86" s="824"/>
      <c r="H86" s="824"/>
      <c r="I86" s="824"/>
      <c r="J86" s="824"/>
      <c r="K86" s="824"/>
      <c r="L86" s="824"/>
      <c r="M86" s="825"/>
      <c r="N86" s="52">
        <f>L83+L84+L85</f>
        <v>1457.2096195421448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6314.5750180159603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400</v>
      </c>
      <c r="N36" s="272">
        <f>K36/M36</f>
        <v>242.35361061301327</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400</v>
      </c>
      <c r="N37" s="272">
        <f>K37/M37</f>
        <v>339.98176511726621</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62427.55490276582</v>
      </c>
      <c r="L38" s="270"/>
      <c r="M38" s="271">
        <v>400</v>
      </c>
      <c r="N38" s="272">
        <f>K38/M38</f>
        <v>156.06888725691454</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57844.748097353789</v>
      </c>
      <c r="L39" s="877">
        <v>400</v>
      </c>
      <c r="M39" s="878"/>
      <c r="N39" s="272">
        <f>K39/L39</f>
        <v>144.61187024338449</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884.13190892937348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761</v>
      </c>
      <c r="B48" s="43" t="str">
        <f>VLOOKUP(A48,MATERIALES!A5:D372,3,FALSE)</f>
        <v>Agregado para tratamiento superf. Simple</v>
      </c>
      <c r="C48" s="281"/>
      <c r="D48" s="281"/>
      <c r="E48" s="281"/>
      <c r="F48" s="281"/>
      <c r="G48" s="281"/>
      <c r="H48" s="281"/>
      <c r="I48" s="268"/>
      <c r="J48" s="224" t="str">
        <f>VLOOKUP(A48,MATERIALES!A4:D372,2,FALSE)</f>
        <v>m3</v>
      </c>
      <c r="K48" s="282">
        <v>1.2999999999999999E-2</v>
      </c>
      <c r="L48" s="267"/>
      <c r="M48" s="402">
        <f>VLOOKUP(A48,MATERIALES!A5:D394,4,FALSE)</f>
        <v>63410.118465509469</v>
      </c>
      <c r="N48" s="272">
        <f>K48*M48</f>
        <v>824.33154005162305</v>
      </c>
    </row>
    <row r="49" spans="1:14">
      <c r="A49" s="108" t="s">
        <v>860</v>
      </c>
      <c r="B49" s="43" t="str">
        <f>VLOOKUP(A49,MATERIALES!A6:D372,3,FALSE)</f>
        <v>Emulsión CRR-2</v>
      </c>
      <c r="C49" s="281"/>
      <c r="D49" s="281"/>
      <c r="E49" s="281"/>
      <c r="F49" s="281"/>
      <c r="G49" s="281"/>
      <c r="H49" s="281"/>
      <c r="I49" s="268"/>
      <c r="J49" s="224" t="str">
        <f>VLOOKUP(A49,MATERIALES!A5:D372,2,FALSE)</f>
        <v>lt</v>
      </c>
      <c r="K49" s="282">
        <v>1.5</v>
      </c>
      <c r="L49" s="267"/>
      <c r="M49" s="402">
        <f>VLOOKUP(A49,MATERIALES!A6:D395,4,FALSE)</f>
        <v>1439.0403098361978</v>
      </c>
      <c r="N49" s="272">
        <f>K49*M49</f>
        <v>2158.5604647542968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2982.8920048059199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0">
        <f>VLOOKUP(A58,TRANSPORTE!A5:D117,4,FALSE)</f>
        <v>1232.6264115798706</v>
      </c>
      <c r="M58" s="911"/>
      <c r="N58" s="287">
        <f>K58*L58</f>
        <v>16.024143350538317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16.024143350538317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3994.625626965334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798.92512539306688</v>
      </c>
      <c r="M83" s="859"/>
      <c r="N83" s="51"/>
    </row>
    <row r="84" spans="1:14">
      <c r="B84" s="89" t="s">
        <v>973</v>
      </c>
      <c r="C84" s="90"/>
      <c r="D84" s="90"/>
      <c r="E84" s="90"/>
      <c r="F84" s="90"/>
      <c r="G84" s="90"/>
      <c r="H84" s="90"/>
      <c r="I84" s="87"/>
      <c r="J84" s="88"/>
      <c r="K84" s="304">
        <v>0.05</v>
      </c>
      <c r="L84" s="858">
        <f>N78*K84</f>
        <v>199.73128134826672</v>
      </c>
      <c r="M84" s="859"/>
      <c r="N84" s="51"/>
    </row>
    <row r="85" spans="1:14" ht="15.75" thickBot="1">
      <c r="B85" s="91" t="s">
        <v>974</v>
      </c>
      <c r="C85" s="92"/>
      <c r="D85" s="92"/>
      <c r="E85" s="92"/>
      <c r="F85" s="92"/>
      <c r="G85" s="92"/>
      <c r="H85" s="92"/>
      <c r="I85" s="93"/>
      <c r="J85" s="94"/>
      <c r="K85" s="305">
        <v>0.05</v>
      </c>
      <c r="L85" s="860">
        <f>N78*K85</f>
        <v>199.73128134826672</v>
      </c>
      <c r="M85" s="861"/>
      <c r="N85" s="51"/>
    </row>
    <row r="86" spans="1:14" ht="15.75" thickBot="1">
      <c r="B86" s="823" t="s">
        <v>953</v>
      </c>
      <c r="C86" s="824"/>
      <c r="D86" s="824"/>
      <c r="E86" s="824"/>
      <c r="F86" s="824"/>
      <c r="G86" s="824"/>
      <c r="H86" s="824"/>
      <c r="I86" s="824"/>
      <c r="J86" s="824"/>
      <c r="K86" s="824"/>
      <c r="L86" s="824"/>
      <c r="M86" s="825"/>
      <c r="N86" s="52">
        <f>L83+L84+L85</f>
        <v>1198.3876880896003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5193.0133150549345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83">
        <v>275</v>
      </c>
      <c r="N36" s="272">
        <f>K36/M36</f>
        <v>352.51434270983748</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83">
        <f>M36</f>
        <v>275</v>
      </c>
      <c r="N37" s="272">
        <f>K37/M37</f>
        <v>494.51893107965992</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62427.55490276582</v>
      </c>
      <c r="L38" s="270"/>
      <c r="M38" s="283">
        <v>275</v>
      </c>
      <c r="N38" s="272">
        <f>K38/M38</f>
        <v>227.00929055551208</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57844.748097353789</v>
      </c>
      <c r="L39" s="953">
        <v>275</v>
      </c>
      <c r="M39" s="954"/>
      <c r="N39" s="272">
        <f>K39/L39</f>
        <v>210.34453853583196</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1.6229464709745818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1286.010049351816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2.5000000000000001E-2</v>
      </c>
      <c r="L48" s="267"/>
      <c r="M48" s="402">
        <f>VLOOKUP(A48,MATERIALES!A5:D394,4,FALSE)</f>
        <v>63410.118465509469</v>
      </c>
      <c r="N48" s="272">
        <f>K48*M48</f>
        <v>1585.2529616377369</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1.2999999999999999E-2</v>
      </c>
      <c r="L49" s="267"/>
      <c r="M49" s="402">
        <f>VLOOKUP(A49,MATERIALES!A6:D395,4,FALSE)</f>
        <v>63410.118465509469</v>
      </c>
      <c r="N49" s="272">
        <f>K49*M49</f>
        <v>824.33154005162305</v>
      </c>
    </row>
    <row r="50" spans="1:14">
      <c r="A50" t="s">
        <v>860</v>
      </c>
      <c r="B50" s="43" t="str">
        <f>VLOOKUP(A50,MATERIALES!A6:D372,3,FALSE)</f>
        <v>Emulsión CRR-2</v>
      </c>
      <c r="C50" s="281"/>
      <c r="D50" s="281"/>
      <c r="E50" s="281"/>
      <c r="F50" s="281"/>
      <c r="G50" s="281"/>
      <c r="H50" s="281"/>
      <c r="I50" s="268"/>
      <c r="J50" s="224" t="str">
        <f>VLOOKUP(A50,MATERIALES!A6:D372,2,FALSE)</f>
        <v>lt</v>
      </c>
      <c r="K50" s="282">
        <v>4.24</v>
      </c>
      <c r="L50" s="267"/>
      <c r="M50" s="402">
        <f>VLOOKUP(A50,MATERIALES!A6:D396,4,FALSE)</f>
        <v>1439.0403098361978</v>
      </c>
      <c r="N50" s="272">
        <f>K50*M50</f>
        <v>6101.5309137054792</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8511.1154153948391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1232.6264115798706</v>
      </c>
      <c r="M58" s="911"/>
      <c r="N58" s="287">
        <f>K58*L58</f>
        <v>46.839803640035079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46.839803640035079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10006.25991548415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2001.2519830968301</v>
      </c>
      <c r="M83" s="859"/>
      <c r="N83" s="51"/>
    </row>
    <row r="84" spans="1:14">
      <c r="B84" s="89" t="s">
        <v>973</v>
      </c>
      <c r="C84" s="90"/>
      <c r="D84" s="90"/>
      <c r="E84" s="90"/>
      <c r="F84" s="90"/>
      <c r="G84" s="90"/>
      <c r="H84" s="90"/>
      <c r="I84" s="87"/>
      <c r="J84" s="88"/>
      <c r="K84" s="304">
        <v>0.05</v>
      </c>
      <c r="L84" s="858">
        <f>N78*K84</f>
        <v>500.31299577420754</v>
      </c>
      <c r="M84" s="859"/>
      <c r="N84" s="51"/>
    </row>
    <row r="85" spans="1:14" ht="15.75" thickBot="1">
      <c r="B85" s="91" t="s">
        <v>974</v>
      </c>
      <c r="C85" s="92"/>
      <c r="D85" s="92"/>
      <c r="E85" s="92"/>
      <c r="F85" s="92"/>
      <c r="G85" s="92"/>
      <c r="H85" s="92"/>
      <c r="I85" s="93"/>
      <c r="J85" s="94"/>
      <c r="K85" s="305">
        <v>0.05</v>
      </c>
      <c r="L85" s="860">
        <f>N78*K85</f>
        <v>500.31299577420754</v>
      </c>
      <c r="M85" s="861"/>
      <c r="N85" s="51"/>
    </row>
    <row r="86" spans="1:14" ht="15.75" thickBot="1">
      <c r="B86" s="823" t="s">
        <v>953</v>
      </c>
      <c r="C86" s="824"/>
      <c r="D86" s="824"/>
      <c r="E86" s="824"/>
      <c r="F86" s="824"/>
      <c r="G86" s="824"/>
      <c r="H86" s="824"/>
      <c r="I86" s="824"/>
      <c r="J86" s="824"/>
      <c r="K86" s="824"/>
      <c r="L86" s="824"/>
      <c r="M86" s="825"/>
      <c r="N86" s="52">
        <f>L83+L84+L85</f>
        <v>3001.8779746452451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13008.137890129396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83">
        <v>275</v>
      </c>
      <c r="N36" s="272">
        <f>K36/M36</f>
        <v>352.51434270983748</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83">
        <v>275</v>
      </c>
      <c r="N37" s="272">
        <f>K37/M37</f>
        <v>494.51893107965992</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62427.55490276582</v>
      </c>
      <c r="L38" s="270"/>
      <c r="M38" s="283">
        <v>275</v>
      </c>
      <c r="N38" s="272">
        <f>K38/M38</f>
        <v>227.00929055551208</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57844.748097353789</v>
      </c>
      <c r="L39" s="953">
        <v>275</v>
      </c>
      <c r="M39" s="954"/>
      <c r="N39" s="272">
        <f>K39/L39</f>
        <v>210.34453853583196</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1.6229464709745818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1286.010049351816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VLOOKUP(A48,MATERIALES!A4:D372,2,FALSE)</f>
        <v>m3</v>
      </c>
      <c r="K48" s="282">
        <v>1.9E-2</v>
      </c>
      <c r="L48" s="267"/>
      <c r="M48" s="402">
        <f>VLOOKUP(A48,MATERIALES!A5:D394,4,FALSE)</f>
        <v>63410.118465509469</v>
      </c>
      <c r="N48" s="272">
        <f>K48*M48</f>
        <v>1204.79225084468</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VLOOKUP(A49,MATERIALES!A5:D372,2,FALSE)</f>
        <v>m3</v>
      </c>
      <c r="K49" s="282">
        <v>0.01</v>
      </c>
      <c r="L49" s="267"/>
      <c r="M49" s="402">
        <f>VLOOKUP(A49,MATERIALES!A6:D395,4,FALSE)</f>
        <v>63410.118465509469</v>
      </c>
      <c r="N49" s="272">
        <f>K49*M49</f>
        <v>634.1011846550947</v>
      </c>
    </row>
    <row r="50" spans="1:14">
      <c r="A50" t="s">
        <v>860</v>
      </c>
      <c r="B50" s="43" t="str">
        <f>VLOOKUP(A50,MATERIALES!A6:D372,3,FALSE)</f>
        <v>Emulsión CRR-2</v>
      </c>
      <c r="C50" s="281"/>
      <c r="D50" s="281"/>
      <c r="E50" s="281"/>
      <c r="F50" s="281"/>
      <c r="G50" s="281"/>
      <c r="H50" s="281"/>
      <c r="I50" s="268"/>
      <c r="J50" s="224" t="str">
        <f>VLOOKUP(A50,MATERIALES!A6:D372,2,FALSE)</f>
        <v>lt</v>
      </c>
      <c r="K50" s="282">
        <v>3.24</v>
      </c>
      <c r="L50" s="267"/>
      <c r="M50" s="402">
        <f>VLOOKUP(A50,MATERIALES!A6:D396,4,FALSE)</f>
        <v>1439.0403098361978</v>
      </c>
      <c r="N50" s="272">
        <f>K50*M50</f>
        <v>4662.4906038692816</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6501.3840393690562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1232.6264115798706</v>
      </c>
      <c r="M58" s="911"/>
      <c r="N58" s="287">
        <f>K58*L58</f>
        <v>35.746165935816251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35.746165935816251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7985.4349017541463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1597.0869803508294</v>
      </c>
      <c r="M83" s="859"/>
      <c r="N83" s="51"/>
    </row>
    <row r="84" spans="1:14">
      <c r="B84" s="89" t="s">
        <v>973</v>
      </c>
      <c r="C84" s="90"/>
      <c r="D84" s="90"/>
      <c r="E84" s="90"/>
      <c r="F84" s="90"/>
      <c r="G84" s="90"/>
      <c r="H84" s="90"/>
      <c r="I84" s="87"/>
      <c r="J84" s="88"/>
      <c r="K84" s="304">
        <v>0.05</v>
      </c>
      <c r="L84" s="858">
        <f>N78*K84</f>
        <v>399.27174508770736</v>
      </c>
      <c r="M84" s="859"/>
      <c r="N84" s="51"/>
    </row>
    <row r="85" spans="1:14" ht="15.75" thickBot="1">
      <c r="B85" s="91" t="s">
        <v>974</v>
      </c>
      <c r="C85" s="92"/>
      <c r="D85" s="92"/>
      <c r="E85" s="92"/>
      <c r="F85" s="92"/>
      <c r="G85" s="92"/>
      <c r="H85" s="92"/>
      <c r="I85" s="93"/>
      <c r="J85" s="94"/>
      <c r="K85" s="305">
        <v>0.05</v>
      </c>
      <c r="L85" s="860">
        <f>N78*K85</f>
        <v>399.27174508770736</v>
      </c>
      <c r="M85" s="861"/>
      <c r="N85" s="51"/>
    </row>
    <row r="86" spans="1:14" ht="15.75" thickBot="1">
      <c r="B86" s="823" t="s">
        <v>953</v>
      </c>
      <c r="C86" s="824"/>
      <c r="D86" s="824"/>
      <c r="E86" s="824"/>
      <c r="F86" s="824"/>
      <c r="G86" s="824"/>
      <c r="H86" s="824"/>
      <c r="I86" s="824"/>
      <c r="J86" s="824"/>
      <c r="K86" s="824"/>
      <c r="L86" s="824"/>
      <c r="M86" s="825"/>
      <c r="N86" s="52">
        <f>L83+L84+L85</f>
        <v>2395.6304705262442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10381.065372280391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275</v>
      </c>
      <c r="N36" s="272">
        <f>K36/M36</f>
        <v>352.51434270983748</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275</v>
      </c>
      <c r="N37" s="272">
        <f>K37/M37</f>
        <v>494.51893107965992</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62427.55490276582</v>
      </c>
      <c r="L38" s="270"/>
      <c r="M38" s="271">
        <v>275</v>
      </c>
      <c r="N38" s="272">
        <f>K38/M38</f>
        <v>227.00929055551208</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57844.748097353789</v>
      </c>
      <c r="L39" s="877">
        <v>275</v>
      </c>
      <c r="M39" s="878"/>
      <c r="N39" s="272">
        <f>K39/L39</f>
        <v>210.34453853583196</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1.6229464709745818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1286.010049351816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VLOOKUP(A48,MATERIALES!A4:D638,2,FALSE)</f>
        <v>m3</v>
      </c>
      <c r="K48" s="282">
        <v>2.5000000000000001E-2</v>
      </c>
      <c r="L48" s="267"/>
      <c r="M48" s="402">
        <f>VLOOKUP(A48,MATERIALES!A5:D394,4,FALSE)</f>
        <v>63410.118465509469</v>
      </c>
      <c r="N48" s="272">
        <f>K48*M48</f>
        <v>1585.2529616377369</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VLOOKUP(A49,MATERIALES!A5:D639,2,FALSE)</f>
        <v>m3</v>
      </c>
      <c r="K49" s="282">
        <v>1.2999999999999999E-2</v>
      </c>
      <c r="L49" s="267"/>
      <c r="M49" s="402">
        <f>VLOOKUP(A49,MATERIALES!A6:D395,4,FALSE)</f>
        <v>63410.118465509469</v>
      </c>
      <c r="N49" s="272">
        <f>K49*M49</f>
        <v>824.33154005162305</v>
      </c>
    </row>
    <row r="50" spans="1:14">
      <c r="A50" t="s">
        <v>862</v>
      </c>
      <c r="B50" s="43" t="str">
        <f>VLOOKUP(A50,MATERIALES!A6:D372,3,FALSE)</f>
        <v>Emulsión CRR-2m</v>
      </c>
      <c r="C50" s="281"/>
      <c r="D50" s="281"/>
      <c r="E50" s="281"/>
      <c r="F50" s="281"/>
      <c r="G50" s="281"/>
      <c r="H50" s="281"/>
      <c r="I50" s="268"/>
      <c r="J50" s="224" t="str">
        <f>VLOOKUP(A50,MATERIALES!A6:D640,2,FALSE)</f>
        <v>lt</v>
      </c>
      <c r="K50" s="282">
        <v>4.24</v>
      </c>
      <c r="L50" s="267"/>
      <c r="M50" s="402">
        <f>VLOOKUP(A50,MATERIALES!A6:D396,4,FALSE)</f>
        <v>1962.327695231179</v>
      </c>
      <c r="N50" s="272">
        <f>K50*M50</f>
        <v>8320.2694277801984</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10729.853929469558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0">
        <f>VLOOKUP(A58,TRANSPORTE!A5:D117,4,FALSE)</f>
        <v>1232.6264115798706</v>
      </c>
      <c r="M58" s="911"/>
      <c r="N58" s="287">
        <f>K58*L58</f>
        <v>46.839803640035079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46.839803640035079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12224.998429558869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2444.9996859117741</v>
      </c>
      <c r="M83" s="859"/>
      <c r="N83" s="51"/>
    </row>
    <row r="84" spans="1:14">
      <c r="B84" s="89" t="s">
        <v>973</v>
      </c>
      <c r="C84" s="90"/>
      <c r="D84" s="90"/>
      <c r="E84" s="90"/>
      <c r="F84" s="90"/>
      <c r="G84" s="90"/>
      <c r="H84" s="90"/>
      <c r="I84" s="87"/>
      <c r="J84" s="88"/>
      <c r="K84" s="304">
        <v>0.05</v>
      </c>
      <c r="L84" s="858">
        <f>N78*K84</f>
        <v>611.24992147794353</v>
      </c>
      <c r="M84" s="859"/>
      <c r="N84" s="51"/>
    </row>
    <row r="85" spans="1:14" ht="15.75" thickBot="1">
      <c r="B85" s="91" t="s">
        <v>974</v>
      </c>
      <c r="C85" s="92"/>
      <c r="D85" s="92"/>
      <c r="E85" s="92"/>
      <c r="F85" s="92"/>
      <c r="G85" s="92"/>
      <c r="H85" s="92"/>
      <c r="I85" s="93"/>
      <c r="J85" s="94"/>
      <c r="K85" s="305">
        <v>0.05</v>
      </c>
      <c r="L85" s="860">
        <f>N78*K85</f>
        <v>611.24992147794353</v>
      </c>
      <c r="M85" s="861"/>
      <c r="N85" s="51"/>
    </row>
    <row r="86" spans="1:14" ht="15.75" thickBot="1">
      <c r="B86" s="823" t="s">
        <v>953</v>
      </c>
      <c r="C86" s="824"/>
      <c r="D86" s="824"/>
      <c r="E86" s="824"/>
      <c r="F86" s="824"/>
      <c r="G86" s="824"/>
      <c r="H86" s="824"/>
      <c r="I86" s="824"/>
      <c r="J86" s="824"/>
      <c r="K86" s="824"/>
      <c r="L86" s="824"/>
      <c r="M86" s="825"/>
      <c r="N86" s="52">
        <f>L83+L84+L85</f>
        <v>3667.4995288676614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15892.497958426531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275</v>
      </c>
      <c r="N36" s="272">
        <f>K36/M36</f>
        <v>352.51434270983748</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275</v>
      </c>
      <c r="N37" s="272">
        <f>K37/M37</f>
        <v>494.51893107965992</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62427.55490276582</v>
      </c>
      <c r="L38" s="270"/>
      <c r="M38" s="271">
        <v>275</v>
      </c>
      <c r="N38" s="272">
        <f>K38/M38</f>
        <v>227.00929055551208</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69">
        <f>VLOOKUP(A39,EQUIPOS!A9:D166,4,FALSE)</f>
        <v>57844.748097353789</v>
      </c>
      <c r="L39" s="877">
        <v>275</v>
      </c>
      <c r="M39" s="878"/>
      <c r="N39" s="272">
        <f>K39/L39</f>
        <v>210.34453853583196</v>
      </c>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1.6229464709745818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1286.010049351816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759</v>
      </c>
      <c r="B48" s="43" t="str">
        <f>VLOOKUP(A48,MATERIALES!A5:D372,3,FALSE)</f>
        <v>Agregado para tratamiento superficial doble (primer riego)</v>
      </c>
      <c r="C48" s="281"/>
      <c r="D48" s="281"/>
      <c r="E48" s="281"/>
      <c r="F48" s="281"/>
      <c r="G48" s="281"/>
      <c r="H48" s="281"/>
      <c r="I48" s="268"/>
      <c r="J48" s="224" t="str">
        <f>VLOOKUP(A48,MATERIALES!A4:D638,2,FALSE)</f>
        <v>m3</v>
      </c>
      <c r="K48" s="282">
        <v>1.9E-2</v>
      </c>
      <c r="L48" s="267"/>
      <c r="M48" s="402">
        <f>VLOOKUP(A48,MATERIALES!A5:D394,4,FALSE)</f>
        <v>63410.118465509469</v>
      </c>
      <c r="N48" s="272">
        <f>K48*M48</f>
        <v>1204.79225084468</v>
      </c>
    </row>
    <row r="49" spans="1:14">
      <c r="A49" s="108" t="s">
        <v>760</v>
      </c>
      <c r="B49" s="43" t="str">
        <f>VLOOKUP(A49,MATERIALES!A6:D372,3,FALSE)</f>
        <v>Agregado para tratamiento superficial doble (segundo riego)</v>
      </c>
      <c r="C49" s="281"/>
      <c r="D49" s="281"/>
      <c r="E49" s="281"/>
      <c r="F49" s="281"/>
      <c r="G49" s="281"/>
      <c r="H49" s="281"/>
      <c r="I49" s="268"/>
      <c r="J49" s="224" t="str">
        <f>VLOOKUP(A49,MATERIALES!A5:D639,2,FALSE)</f>
        <v>m3</v>
      </c>
      <c r="K49" s="282">
        <v>0.01</v>
      </c>
      <c r="L49" s="267"/>
      <c r="M49" s="402">
        <f>VLOOKUP(A49,MATERIALES!A6:D395,4,FALSE)</f>
        <v>63410.118465509469</v>
      </c>
      <c r="N49" s="272">
        <f>K49*M49</f>
        <v>634.1011846550947</v>
      </c>
    </row>
    <row r="50" spans="1:14">
      <c r="A50" t="s">
        <v>862</v>
      </c>
      <c r="B50" s="43" t="str">
        <f>VLOOKUP(A50,MATERIALES!A6:D372,3,FALSE)</f>
        <v>Emulsión CRR-2m</v>
      </c>
      <c r="C50" s="281"/>
      <c r="D50" s="281"/>
      <c r="E50" s="281"/>
      <c r="F50" s="281"/>
      <c r="G50" s="281"/>
      <c r="H50" s="281"/>
      <c r="I50" s="268"/>
      <c r="J50" s="224" t="str">
        <f>VLOOKUP(A50,MATERIALES!A6:D640,2,FALSE)</f>
        <v>lt</v>
      </c>
      <c r="K50" s="282">
        <v>3.24</v>
      </c>
      <c r="L50" s="267"/>
      <c r="M50" s="402">
        <f>VLOOKUP(A50,MATERIALES!A6:D396,4,FALSE)</f>
        <v>1962.327695231179</v>
      </c>
      <c r="N50" s="272">
        <f>K50*M50</f>
        <v>6357.9417325490203</v>
      </c>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8196.835168048794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0">
        <f>VLOOKUP(A58,TRANSPORTE!A5:D117,4,FALSE)</f>
        <v>1232.6264115798706</v>
      </c>
      <c r="M58" s="911"/>
      <c r="N58" s="287">
        <f>K58*L58</f>
        <v>35.746165935816251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35.746165935816251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9680.886030433885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1936.177206086777</v>
      </c>
      <c r="M83" s="859"/>
      <c r="N83" s="51"/>
    </row>
    <row r="84" spans="1:14">
      <c r="B84" s="89" t="s">
        <v>973</v>
      </c>
      <c r="C84" s="90"/>
      <c r="D84" s="90"/>
      <c r="E84" s="90"/>
      <c r="F84" s="90"/>
      <c r="G84" s="90"/>
      <c r="H84" s="90"/>
      <c r="I84" s="87"/>
      <c r="J84" s="88"/>
      <c r="K84" s="304">
        <v>0.05</v>
      </c>
      <c r="L84" s="858">
        <f>N78*K84</f>
        <v>484.04430152169425</v>
      </c>
      <c r="M84" s="859"/>
      <c r="N84" s="51"/>
    </row>
    <row r="85" spans="1:14" ht="15.75" thickBot="1">
      <c r="B85" s="91" t="s">
        <v>974</v>
      </c>
      <c r="C85" s="92"/>
      <c r="D85" s="92"/>
      <c r="E85" s="92"/>
      <c r="F85" s="92"/>
      <c r="G85" s="92"/>
      <c r="H85" s="92"/>
      <c r="I85" s="93"/>
      <c r="J85" s="94"/>
      <c r="K85" s="305">
        <v>0.05</v>
      </c>
      <c r="L85" s="860">
        <f>N78*K85</f>
        <v>484.04430152169425</v>
      </c>
      <c r="M85" s="861"/>
      <c r="N85" s="51"/>
    </row>
    <row r="86" spans="1:14" ht="15.75" thickBot="1">
      <c r="B86" s="823" t="s">
        <v>953</v>
      </c>
      <c r="C86" s="824"/>
      <c r="D86" s="824"/>
      <c r="E86" s="824"/>
      <c r="F86" s="824"/>
      <c r="G86" s="824"/>
      <c r="H86" s="824"/>
      <c r="I86" s="824"/>
      <c r="J86" s="824"/>
      <c r="K86" s="824"/>
      <c r="L86" s="824"/>
      <c r="M86" s="825"/>
      <c r="N86" s="52">
        <f>L83+L84+L85</f>
        <v>2904.2658091301655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12585.151839564051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418</v>
      </c>
      <c r="N36" s="272">
        <f>K36/M36</f>
        <v>231.91733073015624</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418</v>
      </c>
      <c r="N37" s="272">
        <f>K37/M37</f>
        <v>325.34140202609206</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VLOOKUP(A38,EQUIPOS!A8:D165,4,FALSE)</f>
        <v>57844.748097353789</v>
      </c>
      <c r="L38" s="270"/>
      <c r="M38" s="271">
        <v>418</v>
      </c>
      <c r="N38" s="272">
        <f>K38/M38</f>
        <v>138.38456482620524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1.0677279414306458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696.71102552388413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VLOOKUP(A48,MATERIALES!A4:D638,2,FALSE)</f>
        <v>m3</v>
      </c>
      <c r="K48" s="282">
        <v>0.01</v>
      </c>
      <c r="L48" s="267"/>
      <c r="M48" s="402">
        <f>VLOOKUP(A48,MATERIALES!A5:D394,4,FALSE)</f>
        <v>34269.277355514801</v>
      </c>
      <c r="N48" s="272">
        <f>K48*M48</f>
        <v>342.69277355514799</v>
      </c>
    </row>
    <row r="49" spans="1:14">
      <c r="A49" s="108" t="s">
        <v>860</v>
      </c>
      <c r="B49" s="43" t="str">
        <f>VLOOKUP(A49,MATERIALES!A6:D372,3,FALSE)</f>
        <v>Emulsión CRR-2</v>
      </c>
      <c r="C49" s="281"/>
      <c r="D49" s="281"/>
      <c r="E49" s="281"/>
      <c r="F49" s="281"/>
      <c r="G49" s="281"/>
      <c r="H49" s="281"/>
      <c r="I49" s="268"/>
      <c r="J49" s="224" t="str">
        <f>VLOOKUP(A49,MATERIALES!A5:D639,2,FALSE)</f>
        <v>lt</v>
      </c>
      <c r="K49" s="282">
        <v>1.25</v>
      </c>
      <c r="L49" s="267"/>
      <c r="M49" s="402">
        <f>VLOOKUP(A49,MATERIALES!A6:D395,4,FALSE)</f>
        <v>1439.0403098361978</v>
      </c>
      <c r="N49" s="272">
        <f>K49*M49</f>
        <v>1798.8003872952472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2141.4931608503953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1232.6264115798706</v>
      </c>
      <c r="M58" s="911"/>
      <c r="N58" s="287">
        <f>K58*L58</f>
        <v>12.326264115798706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12.326264115798706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106.77279414306457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2957.3032446331422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591.46064892662844</v>
      </c>
      <c r="M83" s="859"/>
      <c r="N83" s="51"/>
    </row>
    <row r="84" spans="1:14">
      <c r="B84" s="89" t="s">
        <v>973</v>
      </c>
      <c r="C84" s="90"/>
      <c r="D84" s="90"/>
      <c r="E84" s="90"/>
      <c r="F84" s="90"/>
      <c r="G84" s="90"/>
      <c r="H84" s="90"/>
      <c r="I84" s="87"/>
      <c r="J84" s="88"/>
      <c r="K84" s="304">
        <v>0.05</v>
      </c>
      <c r="L84" s="858">
        <f>N78*K84</f>
        <v>147.86516223165711</v>
      </c>
      <c r="M84" s="859"/>
      <c r="N84" s="51"/>
    </row>
    <row r="85" spans="1:14" ht="15.75" thickBot="1">
      <c r="B85" s="91" t="s">
        <v>974</v>
      </c>
      <c r="C85" s="92"/>
      <c r="D85" s="92"/>
      <c r="E85" s="92"/>
      <c r="F85" s="92"/>
      <c r="G85" s="92"/>
      <c r="H85" s="92"/>
      <c r="I85" s="93"/>
      <c r="J85" s="94"/>
      <c r="K85" s="305">
        <v>0.05</v>
      </c>
      <c r="L85" s="860">
        <f>N78*K85</f>
        <v>147.86516223165711</v>
      </c>
      <c r="M85" s="861"/>
      <c r="N85" s="51"/>
    </row>
    <row r="86" spans="1:14" ht="15.75" thickBot="1">
      <c r="B86" s="823" t="s">
        <v>953</v>
      </c>
      <c r="C86" s="824"/>
      <c r="D86" s="824"/>
      <c r="E86" s="824"/>
      <c r="F86" s="824"/>
      <c r="G86" s="824"/>
      <c r="H86" s="824"/>
      <c r="I86" s="824"/>
      <c r="J86" s="824"/>
      <c r="K86" s="824"/>
      <c r="L86" s="824"/>
      <c r="M86" s="825"/>
      <c r="N86" s="52">
        <f>L83+L84+L85</f>
        <v>887.19097338994266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3844.4942180230846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topLeftCell="A19"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154</v>
      </c>
      <c r="B36" s="872" t="str">
        <f>VLOOKUP(A36,EQUIPOS!A6:D154,3,FALSE)</f>
        <v>Carrotanque Irrigador de asfalto, 1000 GALONES DE CAPACIDAD</v>
      </c>
      <c r="C36" s="873"/>
      <c r="D36" s="873"/>
      <c r="E36" s="873"/>
      <c r="F36" s="873"/>
      <c r="G36" s="873"/>
      <c r="H36" s="874"/>
      <c r="I36" s="267"/>
      <c r="J36" s="268"/>
      <c r="K36" s="269">
        <f>VLOOKUP(A36,EQUIPOS!A6:D163,4,FALSE)</f>
        <v>96941.444245205304</v>
      </c>
      <c r="L36" s="270"/>
      <c r="M36" s="271">
        <v>418</v>
      </c>
      <c r="N36" s="272">
        <f>K36/M36</f>
        <v>231.91733073015624</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418</v>
      </c>
      <c r="N37" s="272">
        <f>K37/M37</f>
        <v>325.34140202609206</v>
      </c>
    </row>
    <row r="38" spans="1:14">
      <c r="A38" t="s">
        <v>225</v>
      </c>
      <c r="B38" s="872" t="str">
        <f>VLOOKUP(A38,EQUIPOS!A8:D154,3,FALSE)</f>
        <v>Esparcidor de gravilla, Ancho de esparcimiento 3100mm, Velocidad de trabajo 10—20km2/h</v>
      </c>
      <c r="C38" s="873"/>
      <c r="D38" s="873"/>
      <c r="E38" s="873"/>
      <c r="F38" s="873"/>
      <c r="G38" s="873"/>
      <c r="H38" s="874"/>
      <c r="I38" s="267"/>
      <c r="J38" s="268"/>
      <c r="K38" s="269">
        <f>VLOOKUP(A38,EQUIPOS!A8:D165,4,FALSE)</f>
        <v>57844.748097353789</v>
      </c>
      <c r="L38" s="270"/>
      <c r="M38" s="271">
        <v>418</v>
      </c>
      <c r="N38" s="272">
        <f>K38/M38</f>
        <v>138.38456482620524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1.0677279414306458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696.71102552388413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796</v>
      </c>
      <c r="B48" s="43" t="str">
        <f>VLOOKUP(A48,MATERIALES!A5:D372,3,FALSE)</f>
        <v>Arena de trituración (sellos de arena-afalto)</v>
      </c>
      <c r="C48" s="281"/>
      <c r="D48" s="281"/>
      <c r="E48" s="281"/>
      <c r="F48" s="281"/>
      <c r="G48" s="281"/>
      <c r="H48" s="281"/>
      <c r="I48" s="268"/>
      <c r="J48" s="224" t="str">
        <f>VLOOKUP(A48,MATERIALES!A4:D638,2,FALSE)</f>
        <v>m3</v>
      </c>
      <c r="K48" s="282">
        <v>0.01</v>
      </c>
      <c r="L48" s="267"/>
      <c r="M48" s="402">
        <f>VLOOKUP(A48,MATERIALES!A5:D394,4,FALSE)</f>
        <v>34269.277355514801</v>
      </c>
      <c r="N48" s="272">
        <f>K48*M48</f>
        <v>342.69277355514799</v>
      </c>
    </row>
    <row r="49" spans="1:72">
      <c r="A49" s="108" t="s">
        <v>858</v>
      </c>
      <c r="B49" s="43" t="str">
        <f>VLOOKUP(A49,MATERIALES!A6:D372,3,FALSE)</f>
        <v>Emulsión CRR-1</v>
      </c>
      <c r="C49" s="281"/>
      <c r="D49" s="281"/>
      <c r="E49" s="281"/>
      <c r="F49" s="281"/>
      <c r="G49" s="281"/>
      <c r="H49" s="281"/>
      <c r="I49" s="268"/>
      <c r="J49" s="268" t="s">
        <v>980</v>
      </c>
      <c r="K49" s="282">
        <v>1.25</v>
      </c>
      <c r="L49" s="267"/>
      <c r="M49" s="402">
        <f>VLOOKUP(A49,MATERIALES!A6:D395,4,FALSE)</f>
        <v>1282.0540942177038</v>
      </c>
      <c r="N49" s="272">
        <f>K49*M49</f>
        <v>1602.5676177721298</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5"/>
      <c r="C52" s="906"/>
      <c r="D52" s="906"/>
      <c r="E52" s="906"/>
      <c r="F52" s="906"/>
      <c r="G52" s="906"/>
      <c r="H52" s="906"/>
      <c r="I52" s="876"/>
      <c r="J52" s="42"/>
      <c r="K52" s="44"/>
      <c r="L52" s="907"/>
      <c r="M52" s="908"/>
      <c r="N52" s="45"/>
    </row>
    <row r="53" spans="1:72" ht="15.75" thickBot="1">
      <c r="B53" s="823" t="s">
        <v>953</v>
      </c>
      <c r="C53" s="824"/>
      <c r="D53" s="824"/>
      <c r="E53" s="824"/>
      <c r="F53" s="824"/>
      <c r="G53" s="824"/>
      <c r="H53" s="824"/>
      <c r="I53" s="824"/>
      <c r="J53" s="824"/>
      <c r="K53" s="824"/>
      <c r="L53" s="824"/>
      <c r="M53" s="825"/>
      <c r="N53" s="394">
        <f>SUM(N48:N52)</f>
        <v>1945.2603913272778</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9" t="s">
        <v>961</v>
      </c>
      <c r="M57" s="888"/>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0">
        <f>VLOOKUP(A58,TRANSPORTE!A5:D117,4,FALSE)</f>
        <v>1232.6264115798706</v>
      </c>
      <c r="M58" s="911"/>
      <c r="N58" s="287">
        <f>K58*L58</f>
        <v>12.326264115798706</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1"/>
      <c r="M63" s="902"/>
      <c r="N63" s="127"/>
    </row>
    <row r="64" spans="1:72" ht="15.75" thickBot="1">
      <c r="B64" s="912" t="s">
        <v>953</v>
      </c>
      <c r="C64" s="866"/>
      <c r="D64" s="866"/>
      <c r="E64" s="866"/>
      <c r="F64" s="866"/>
      <c r="G64" s="866"/>
      <c r="H64" s="866"/>
      <c r="I64" s="866"/>
      <c r="J64" s="866"/>
      <c r="K64" s="866"/>
      <c r="L64" s="866"/>
      <c r="M64" s="867"/>
      <c r="N64" s="104">
        <f>N58+N59+N60+N61+N62</f>
        <v>12.326264115798706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106.77279414306457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2761.0704751100247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552.21409502200493</v>
      </c>
      <c r="M83" s="859"/>
      <c r="N83" s="51"/>
    </row>
    <row r="84" spans="1:14">
      <c r="B84" s="89" t="s">
        <v>973</v>
      </c>
      <c r="C84" s="90"/>
      <c r="D84" s="90"/>
      <c r="E84" s="90"/>
      <c r="F84" s="90"/>
      <c r="G84" s="90"/>
      <c r="H84" s="90"/>
      <c r="I84" s="87"/>
      <c r="J84" s="88"/>
      <c r="K84" s="304">
        <v>0.05</v>
      </c>
      <c r="L84" s="858">
        <f>N78*K84</f>
        <v>138.05352375550123</v>
      </c>
      <c r="M84" s="859"/>
      <c r="N84" s="51"/>
    </row>
    <row r="85" spans="1:14" ht="15.75" thickBot="1">
      <c r="B85" s="91" t="s">
        <v>974</v>
      </c>
      <c r="C85" s="92"/>
      <c r="D85" s="92"/>
      <c r="E85" s="92"/>
      <c r="F85" s="92"/>
      <c r="G85" s="92"/>
      <c r="H85" s="92"/>
      <c r="I85" s="93"/>
      <c r="J85" s="94"/>
      <c r="K85" s="305">
        <v>0.05</v>
      </c>
      <c r="L85" s="860">
        <f>N78*K85</f>
        <v>138.05352375550123</v>
      </c>
      <c r="M85" s="861"/>
      <c r="N85" s="51"/>
    </row>
    <row r="86" spans="1:14" ht="15.75" thickBot="1">
      <c r="B86" s="823" t="s">
        <v>953</v>
      </c>
      <c r="C86" s="824"/>
      <c r="D86" s="824"/>
      <c r="E86" s="824"/>
      <c r="F86" s="824"/>
      <c r="G86" s="824"/>
      <c r="H86" s="824"/>
      <c r="I86" s="824"/>
      <c r="J86" s="824"/>
      <c r="K86" s="824"/>
      <c r="L86" s="824"/>
      <c r="M86" s="825"/>
      <c r="N86" s="52">
        <f>L83+L84+L85</f>
        <v>828.32114253300745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3589.3916176430321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106265.83164747794</v>
      </c>
      <c r="L36" s="270"/>
      <c r="M36" s="271">
        <v>600</v>
      </c>
      <c r="N36" s="272">
        <f>K36/M36</f>
        <v>177.10971941246325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600</v>
      </c>
      <c r="N37" s="272">
        <f>K37/M37</f>
        <v>104.04592483794303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281.89949471626966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VLOOKUP(A48,MATERIALES!A5:D372,3,FALSE)</f>
        <v>Agregado tipo LA 13 (lechadas)</v>
      </c>
      <c r="C48" s="281"/>
      <c r="D48" s="281"/>
      <c r="E48" s="281"/>
      <c r="F48" s="281"/>
      <c r="G48" s="281"/>
      <c r="H48" s="281"/>
      <c r="I48" s="268"/>
      <c r="J48" s="224" t="str">
        <f>VLOOKUP(A48,MATERIALES!A4:D638,2,FALSE)</f>
        <v>m3</v>
      </c>
      <c r="K48" s="407">
        <v>1.2500000000000001E-2</v>
      </c>
      <c r="L48" s="267"/>
      <c r="M48" s="402">
        <f>VLOOKUP(A48,MATERIALES!A5:D394,4,FALSE)</f>
        <v>63410.118465509469</v>
      </c>
      <c r="N48" s="272">
        <f>K48*M48</f>
        <v>792.62648081886846</v>
      </c>
    </row>
    <row r="49" spans="1:14">
      <c r="A49" s="108" t="s">
        <v>850</v>
      </c>
      <c r="B49" s="43" t="str">
        <f>VLOOKUP(A49,MATERIALES!A6:D372,3,FALSE)</f>
        <v>Emulsión CRL-1h</v>
      </c>
      <c r="C49" s="281"/>
      <c r="D49" s="281"/>
      <c r="E49" s="281"/>
      <c r="F49" s="281"/>
      <c r="G49" s="281"/>
      <c r="H49" s="281"/>
      <c r="I49" s="268"/>
      <c r="J49" s="224" t="str">
        <f>VLOOKUP(A49,MATERIALES!A5:D639,2,FALSE)</f>
        <v>lt</v>
      </c>
      <c r="K49" s="407">
        <v>1.4625000000000001</v>
      </c>
      <c r="L49" s="267"/>
      <c r="M49" s="402">
        <f>VLOOKUP(A49,MATERIALES!A6:D395,4,FALSE)</f>
        <v>1569.8621561849432</v>
      </c>
      <c r="N49" s="272">
        <f>K49*M49</f>
        <v>2295.9234034204796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3088.5498842393481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1232.6264115798706</v>
      </c>
      <c r="M58" s="911"/>
      <c r="N58" s="287">
        <f>K58*L58</f>
        <v>15.407830144748383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15.407830144748383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3460.2422556867014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692.04845113734029</v>
      </c>
      <c r="M83" s="859"/>
      <c r="N83" s="51"/>
    </row>
    <row r="84" spans="1:14">
      <c r="B84" s="89" t="s">
        <v>973</v>
      </c>
      <c r="C84" s="90"/>
      <c r="D84" s="90"/>
      <c r="E84" s="90"/>
      <c r="F84" s="90"/>
      <c r="G84" s="90"/>
      <c r="H84" s="90"/>
      <c r="I84" s="87"/>
      <c r="J84" s="88"/>
      <c r="K84" s="304">
        <v>0.05</v>
      </c>
      <c r="L84" s="858">
        <f>N78*K84</f>
        <v>173.01211278433507</v>
      </c>
      <c r="M84" s="859"/>
      <c r="N84" s="51"/>
    </row>
    <row r="85" spans="1:14" ht="15.75" thickBot="1">
      <c r="B85" s="91" t="s">
        <v>974</v>
      </c>
      <c r="C85" s="92"/>
      <c r="D85" s="92"/>
      <c r="E85" s="92"/>
      <c r="F85" s="92"/>
      <c r="G85" s="92"/>
      <c r="H85" s="92"/>
      <c r="I85" s="93"/>
      <c r="J85" s="94"/>
      <c r="K85" s="305">
        <v>0.05</v>
      </c>
      <c r="L85" s="860">
        <f>N78*K85</f>
        <v>173.01211278433507</v>
      </c>
      <c r="M85" s="861"/>
      <c r="N85" s="51"/>
    </row>
    <row r="86" spans="1:14" ht="15.75" thickBot="1">
      <c r="B86" s="823" t="s">
        <v>953</v>
      </c>
      <c r="C86" s="824"/>
      <c r="D86" s="824"/>
      <c r="E86" s="824"/>
      <c r="F86" s="824"/>
      <c r="G86" s="824"/>
      <c r="H86" s="824"/>
      <c r="I86" s="824"/>
      <c r="J86" s="824"/>
      <c r="K86" s="824"/>
      <c r="L86" s="824"/>
      <c r="M86" s="825"/>
      <c r="N86" s="52">
        <f>L83+L84+L85</f>
        <v>1038.0726767060105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4498.3149323927119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106265.83164747794</v>
      </c>
      <c r="L36" s="270"/>
      <c r="M36" s="271">
        <v>600</v>
      </c>
      <c r="N36" s="272">
        <f>K36/M36</f>
        <v>177.10971941246325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600</v>
      </c>
      <c r="N37" s="272">
        <f>K37/M37</f>
        <v>104.04592483794303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281.89949471626966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VLOOKUP(A48,MATERIALES!A5:D372,3,FALSE)</f>
        <v>Agregado tipo LA 10 (lechadas)</v>
      </c>
      <c r="C48" s="281"/>
      <c r="D48" s="281"/>
      <c r="E48" s="281"/>
      <c r="F48" s="281"/>
      <c r="G48" s="281"/>
      <c r="H48" s="281"/>
      <c r="I48" s="268"/>
      <c r="J48" s="224" t="str">
        <f>VLOOKUP(A48,MATERIALES!A4:D638,2,FALSE)</f>
        <v>m3</v>
      </c>
      <c r="K48" s="407">
        <v>9.4999999999999998E-3</v>
      </c>
      <c r="L48" s="267"/>
      <c r="M48" s="402">
        <f>VLOOKUP(A48,MATERIALES!A5:D394,4,FALSE)</f>
        <v>63410.118465509469</v>
      </c>
      <c r="N48" s="272">
        <f>K48*M48</f>
        <v>602.39612542233999</v>
      </c>
    </row>
    <row r="49" spans="1:14">
      <c r="A49" s="108" t="s">
        <v>850</v>
      </c>
      <c r="B49" s="43" t="str">
        <f>VLOOKUP(A49,MATERIALES!A6:D372,3,FALSE)</f>
        <v>Emulsión CRL-1h</v>
      </c>
      <c r="C49" s="281"/>
      <c r="D49" s="281"/>
      <c r="E49" s="281"/>
      <c r="F49" s="281"/>
      <c r="G49" s="281"/>
      <c r="H49" s="281"/>
      <c r="I49" s="268"/>
      <c r="J49" s="224" t="str">
        <f>VLOOKUP(A49,MATERIALES!A5:D639,2,FALSE)</f>
        <v>lt</v>
      </c>
      <c r="K49" s="409">
        <v>1.4107499999999999</v>
      </c>
      <c r="L49" s="267"/>
      <c r="M49" s="402">
        <f>VLOOKUP(A49,MATERIALES!A6:D395,4,FALSE)</f>
        <v>1569.8621561849432</v>
      </c>
      <c r="N49" s="272">
        <f>K49*M49</f>
        <v>2214.6830368379083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2817.0791622602483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1232.6264115798706</v>
      </c>
      <c r="M58" s="911"/>
      <c r="N58" s="287">
        <f>K58*L58</f>
        <v>11.70995091000877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11.70995091000877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3185.073654472862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637.01473089457249</v>
      </c>
      <c r="M83" s="859"/>
      <c r="N83" s="51"/>
    </row>
    <row r="84" spans="1:14">
      <c r="B84" s="89" t="s">
        <v>973</v>
      </c>
      <c r="C84" s="90"/>
      <c r="D84" s="90"/>
      <c r="E84" s="90"/>
      <c r="F84" s="90"/>
      <c r="G84" s="90"/>
      <c r="H84" s="90"/>
      <c r="I84" s="87"/>
      <c r="J84" s="88"/>
      <c r="K84" s="304">
        <v>0.05</v>
      </c>
      <c r="L84" s="858">
        <f>N78*K84</f>
        <v>159.25368272364312</v>
      </c>
      <c r="M84" s="859"/>
      <c r="N84" s="51"/>
    </row>
    <row r="85" spans="1:14" ht="15.75" thickBot="1">
      <c r="B85" s="91" t="s">
        <v>974</v>
      </c>
      <c r="C85" s="92"/>
      <c r="D85" s="92"/>
      <c r="E85" s="92"/>
      <c r="F85" s="92"/>
      <c r="G85" s="92"/>
      <c r="H85" s="92"/>
      <c r="I85" s="93"/>
      <c r="J85" s="94"/>
      <c r="K85" s="305">
        <v>0.05</v>
      </c>
      <c r="L85" s="860">
        <f>N78*K85</f>
        <v>159.25368272364312</v>
      </c>
      <c r="M85" s="861"/>
      <c r="N85" s="51"/>
    </row>
    <row r="86" spans="1:14" ht="15.75" thickBot="1">
      <c r="B86" s="823" t="s">
        <v>953</v>
      </c>
      <c r="C86" s="824"/>
      <c r="D86" s="824"/>
      <c r="E86" s="824"/>
      <c r="F86" s="824"/>
      <c r="G86" s="824"/>
      <c r="H86" s="824"/>
      <c r="I86" s="824"/>
      <c r="J86" s="824"/>
      <c r="K86" s="824"/>
      <c r="L86" s="824"/>
      <c r="M86" s="825"/>
      <c r="N86" s="52">
        <f>L83+L84+L85</f>
        <v>955.52209634185874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4140.5957508147203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106265.83164747794</v>
      </c>
      <c r="L36" s="270"/>
      <c r="M36" s="271">
        <v>600</v>
      </c>
      <c r="N36" s="272">
        <f>K36/M36</f>
        <v>177.10971941246325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600</v>
      </c>
      <c r="N37" s="272">
        <f>K37/M37</f>
        <v>104.04592483794303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281.89949471626966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VLOOKUP(A48,MATERIALES!A5:D372,3,FALSE)</f>
        <v>Agregado tipo LA 5 (lechadas)</v>
      </c>
      <c r="C48" s="281"/>
      <c r="D48" s="281"/>
      <c r="E48" s="281"/>
      <c r="F48" s="281"/>
      <c r="G48" s="281"/>
      <c r="H48" s="281"/>
      <c r="I48" s="268"/>
      <c r="J48" s="224" t="str">
        <f>VLOOKUP(A48,MATERIALES!A4:D638,2,FALSE)</f>
        <v>m3</v>
      </c>
      <c r="K48" s="407">
        <v>9.4999999999999998E-3</v>
      </c>
      <c r="L48" s="267"/>
      <c r="M48" s="402">
        <f>VLOOKUP(A48,MATERIALES!A5:D394,4,FALSE)</f>
        <v>63410.118465509469</v>
      </c>
      <c r="N48" s="272">
        <f>K48*M48</f>
        <v>602.39612542233999</v>
      </c>
    </row>
    <row r="49" spans="1:14">
      <c r="A49" s="108" t="s">
        <v>850</v>
      </c>
      <c r="B49" s="43" t="str">
        <f>VLOOKUP(A49,MATERIALES!A6:D372,3,FALSE)</f>
        <v>Emulsión CRL-1h</v>
      </c>
      <c r="C49" s="281"/>
      <c r="D49" s="281"/>
      <c r="E49" s="281"/>
      <c r="F49" s="281"/>
      <c r="G49" s="281"/>
      <c r="H49" s="281"/>
      <c r="I49" s="268"/>
      <c r="J49" s="224" t="str">
        <f>VLOOKUP(A49,MATERIALES!A5:D639,2,FALSE)</f>
        <v>lt</v>
      </c>
      <c r="K49" s="282">
        <v>1.71</v>
      </c>
      <c r="L49" s="267"/>
      <c r="M49" s="402">
        <f>VLOOKUP(A49,MATERIALES!A6:D395,4,FALSE)</f>
        <v>1569.8621561849432</v>
      </c>
      <c r="N49" s="272">
        <f>K49*M49</f>
        <v>2684.4642870762527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SUM(N48:N53)</f>
        <v>3286.8604124985927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0">
        <f>VLOOKUP(A59,TRANSPORTE!A5:D117,4,FALSE)</f>
        <v>1232.6264115798706</v>
      </c>
      <c r="M59" s="911"/>
      <c r="N59" s="287">
        <f>K59*L59</f>
        <v>11.70995091000877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11.70995091000877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3654.8549047112065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730.97098094224134</v>
      </c>
      <c r="M83" s="859"/>
      <c r="N83" s="51"/>
    </row>
    <row r="84" spans="1:14">
      <c r="B84" s="89" t="s">
        <v>973</v>
      </c>
      <c r="C84" s="90"/>
      <c r="D84" s="90"/>
      <c r="E84" s="90"/>
      <c r="F84" s="90"/>
      <c r="G84" s="90"/>
      <c r="H84" s="90"/>
      <c r="I84" s="87"/>
      <c r="J84" s="88"/>
      <c r="K84" s="304">
        <v>0.05</v>
      </c>
      <c r="L84" s="858">
        <f>N78*K84</f>
        <v>182.74274523556034</v>
      </c>
      <c r="M84" s="859"/>
      <c r="N84" s="51"/>
    </row>
    <row r="85" spans="1:14" ht="15.75" thickBot="1">
      <c r="B85" s="91" t="s">
        <v>974</v>
      </c>
      <c r="C85" s="92"/>
      <c r="D85" s="92"/>
      <c r="E85" s="92"/>
      <c r="F85" s="92"/>
      <c r="G85" s="92"/>
      <c r="H85" s="92"/>
      <c r="I85" s="93"/>
      <c r="J85" s="94"/>
      <c r="K85" s="305">
        <v>0.05</v>
      </c>
      <c r="L85" s="860">
        <f>N78*K85</f>
        <v>182.74274523556034</v>
      </c>
      <c r="M85" s="861"/>
      <c r="N85" s="51"/>
    </row>
    <row r="86" spans="1:14" ht="15.75" thickBot="1">
      <c r="B86" s="823" t="s">
        <v>953</v>
      </c>
      <c r="C86" s="824"/>
      <c r="D86" s="824"/>
      <c r="E86" s="824"/>
      <c r="F86" s="824"/>
      <c r="G86" s="824"/>
      <c r="H86" s="824"/>
      <c r="I86" s="824"/>
      <c r="J86" s="824"/>
      <c r="K86" s="824"/>
      <c r="L86" s="824"/>
      <c r="M86" s="825"/>
      <c r="N86" s="52">
        <f>L83+L84+L85</f>
        <v>1096.4564714133619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4751.3113761245686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106265.83164747794</v>
      </c>
      <c r="L36" s="270"/>
      <c r="M36" s="271">
        <v>600</v>
      </c>
      <c r="N36" s="272">
        <f>K36/M36</f>
        <v>177.10971941246325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600</v>
      </c>
      <c r="N37" s="272">
        <f>K37/M37</f>
        <v>104.04592483794303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281.89949471626966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VLOOKUP(A48,MATERIALES!A5:D372,3,FALSE)</f>
        <v>Agregado tipo LA 4 (lechadas)</v>
      </c>
      <c r="C48" s="281"/>
      <c r="D48" s="281"/>
      <c r="E48" s="281"/>
      <c r="F48" s="281"/>
      <c r="G48" s="281"/>
      <c r="H48" s="281"/>
      <c r="I48" s="268"/>
      <c r="J48" s="224" t="str">
        <f>VLOOKUP(A48,MATERIALES!A4:D638,2,FALSE)</f>
        <v>m3</v>
      </c>
      <c r="K48" s="409">
        <v>4.7499999999999999E-3</v>
      </c>
      <c r="L48" s="267"/>
      <c r="M48" s="402">
        <f>VLOOKUP(A48,MATERIALES!A5:D394,4,FALSE)</f>
        <v>63410.118465509469</v>
      </c>
      <c r="N48" s="272">
        <f>K48*M48</f>
        <v>301.19806271117</v>
      </c>
    </row>
    <row r="49" spans="1:14">
      <c r="A49" s="108" t="s">
        <v>850</v>
      </c>
      <c r="B49" s="43" t="str">
        <f>VLOOKUP(A49,MATERIALES!A6:D372,3,FALSE)</f>
        <v>Emulsión CRL-1h</v>
      </c>
      <c r="C49" s="281"/>
      <c r="D49" s="281"/>
      <c r="E49" s="281"/>
      <c r="F49" s="281"/>
      <c r="G49" s="281"/>
      <c r="H49" s="281"/>
      <c r="I49" s="268"/>
      <c r="J49" s="224" t="str">
        <f>VLOOKUP(A49,MATERIALES!A5:D639,2,FALSE)</f>
        <v>lt</v>
      </c>
      <c r="K49" s="409">
        <v>1.0687499999999999</v>
      </c>
      <c r="L49" s="267"/>
      <c r="M49" s="402">
        <f>VLOOKUP(A49,MATERIALES!A6:D395,4,FALSE)</f>
        <v>1569.8621561849432</v>
      </c>
      <c r="N49" s="272">
        <f>K49*M49</f>
        <v>1677.7901794226577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1978.9882421338277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1232.6264115798706</v>
      </c>
      <c r="M58" s="911"/>
      <c r="N58" s="287">
        <f>K58*L58</f>
        <v>5.8549754550043849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5.8549754550043849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2341.1277588914372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468.22555177828747</v>
      </c>
      <c r="M83" s="859"/>
      <c r="N83" s="51"/>
    </row>
    <row r="84" spans="1:14">
      <c r="B84" s="89" t="s">
        <v>973</v>
      </c>
      <c r="C84" s="90"/>
      <c r="D84" s="90"/>
      <c r="E84" s="90"/>
      <c r="F84" s="90"/>
      <c r="G84" s="90"/>
      <c r="H84" s="90"/>
      <c r="I84" s="87"/>
      <c r="J84" s="88"/>
      <c r="K84" s="304">
        <v>0.05</v>
      </c>
      <c r="L84" s="858">
        <f>N78*K84</f>
        <v>117.05638794457187</v>
      </c>
      <c r="M84" s="859"/>
      <c r="N84" s="51"/>
    </row>
    <row r="85" spans="1:14" ht="15.75" thickBot="1">
      <c r="B85" s="91" t="s">
        <v>974</v>
      </c>
      <c r="C85" s="92"/>
      <c r="D85" s="92"/>
      <c r="E85" s="92"/>
      <c r="F85" s="92"/>
      <c r="G85" s="92"/>
      <c r="H85" s="92"/>
      <c r="I85" s="93"/>
      <c r="J85" s="94"/>
      <c r="K85" s="305">
        <v>0.05</v>
      </c>
      <c r="L85" s="860">
        <f>N78*K85</f>
        <v>117.05638794457187</v>
      </c>
      <c r="M85" s="861"/>
      <c r="N85" s="51"/>
    </row>
    <row r="86" spans="1:14" ht="15.75" thickBot="1">
      <c r="B86" s="823" t="s">
        <v>953</v>
      </c>
      <c r="C86" s="824"/>
      <c r="D86" s="824"/>
      <c r="E86" s="824"/>
      <c r="F86" s="824"/>
      <c r="G86" s="824"/>
      <c r="H86" s="824"/>
      <c r="I86" s="824"/>
      <c r="J86" s="824"/>
      <c r="K86" s="824"/>
      <c r="L86" s="824"/>
      <c r="M86" s="825"/>
      <c r="N86" s="52">
        <f>L83+L84+L85</f>
        <v>702.33832766743114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3043.4660865588685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106265.83164747794</v>
      </c>
      <c r="L36" s="270"/>
      <c r="M36" s="271">
        <v>600</v>
      </c>
      <c r="N36" s="272">
        <f>K36/M36</f>
        <v>177.10971941246325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600</v>
      </c>
      <c r="N37" s="272">
        <f>K37/M37</f>
        <v>104.04592483794303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281.89949471626966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767</v>
      </c>
      <c r="B48" s="43" t="str">
        <f>VLOOKUP(A48,MATERIALES!A5:D372,3,FALSE)</f>
        <v>Agregado tipo LA 13 (lechadas)</v>
      </c>
      <c r="C48" s="281"/>
      <c r="D48" s="281"/>
      <c r="E48" s="281"/>
      <c r="F48" s="281"/>
      <c r="G48" s="281"/>
      <c r="H48" s="281"/>
      <c r="I48" s="268"/>
      <c r="J48" s="224" t="str">
        <f>VLOOKUP(A48,MATERIALES!A4:D638,2,FALSE)</f>
        <v>m3</v>
      </c>
      <c r="K48" s="407">
        <v>1.2500000000000001E-2</v>
      </c>
      <c r="L48" s="267"/>
      <c r="M48" s="402">
        <f>VLOOKUP(A48,MATERIALES!A5:D394,4,FALSE)</f>
        <v>63410.118465509469</v>
      </c>
      <c r="N48" s="272">
        <f>K48*M48</f>
        <v>792.62648081886846</v>
      </c>
    </row>
    <row r="49" spans="1:14">
      <c r="A49" s="108" t="s">
        <v>852</v>
      </c>
      <c r="B49" s="43" t="str">
        <f>VLOOKUP(A49,MATERIALES!A6:D372,3,FALSE)</f>
        <v>Emulsión CRL-1hm</v>
      </c>
      <c r="C49" s="281"/>
      <c r="D49" s="281"/>
      <c r="E49" s="281"/>
      <c r="F49" s="281"/>
      <c r="G49" s="281"/>
      <c r="H49" s="281"/>
      <c r="I49" s="268"/>
      <c r="J49" s="224" t="str">
        <f>VLOOKUP(A49,MATERIALES!A5:D639,2,FALSE)</f>
        <v>lt</v>
      </c>
      <c r="K49" s="407">
        <v>1.4625000000000001</v>
      </c>
      <c r="L49" s="267"/>
      <c r="M49" s="402">
        <f>VLOOKUP(A49,MATERIALES!A6:D395,4,FALSE)</f>
        <v>1896.9167720568062</v>
      </c>
      <c r="N49" s="272">
        <f>K49*M49</f>
        <v>2774.2407791330793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3566.8672599519477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0">
        <f>VLOOKUP(A58,TRANSPORTE!A5:D117,4,FALSE)</f>
        <v>1232.6264115798706</v>
      </c>
      <c r="M58" s="911"/>
      <c r="N58" s="287">
        <f>K58*L58</f>
        <v>15.407830144748383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15.407830144748383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3938.559631399301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787.71192627986022</v>
      </c>
      <c r="M83" s="859"/>
      <c r="N83" s="51"/>
    </row>
    <row r="84" spans="1:14">
      <c r="B84" s="89" t="s">
        <v>973</v>
      </c>
      <c r="C84" s="90"/>
      <c r="D84" s="90"/>
      <c r="E84" s="90"/>
      <c r="F84" s="90"/>
      <c r="G84" s="90"/>
      <c r="H84" s="90"/>
      <c r="I84" s="87"/>
      <c r="J84" s="88"/>
      <c r="K84" s="304">
        <v>0.05</v>
      </c>
      <c r="L84" s="858">
        <f>N78*K84</f>
        <v>196.92798156996506</v>
      </c>
      <c r="M84" s="859"/>
      <c r="N84" s="51"/>
    </row>
    <row r="85" spans="1:14" ht="15.75" thickBot="1">
      <c r="B85" s="91" t="s">
        <v>974</v>
      </c>
      <c r="C85" s="92"/>
      <c r="D85" s="92"/>
      <c r="E85" s="92"/>
      <c r="F85" s="92"/>
      <c r="G85" s="92"/>
      <c r="H85" s="92"/>
      <c r="I85" s="93"/>
      <c r="J85" s="94"/>
      <c r="K85" s="305">
        <v>0.05</v>
      </c>
      <c r="L85" s="860">
        <f>N78*K85</f>
        <v>196.92798156996506</v>
      </c>
      <c r="M85" s="861"/>
      <c r="N85" s="51"/>
    </row>
    <row r="86" spans="1:14" ht="15.75" thickBot="1">
      <c r="B86" s="823" t="s">
        <v>953</v>
      </c>
      <c r="C86" s="824"/>
      <c r="D86" s="824"/>
      <c r="E86" s="824"/>
      <c r="F86" s="824"/>
      <c r="G86" s="824"/>
      <c r="H86" s="824"/>
      <c r="I86" s="824"/>
      <c r="J86" s="824"/>
      <c r="K86" s="824"/>
      <c r="L86" s="824"/>
      <c r="M86" s="825"/>
      <c r="N86" s="52">
        <f>L83+L84+L85</f>
        <v>1181.5678894197904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5120.1275208190909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topLeftCell="A43"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106265.83164747794</v>
      </c>
      <c r="L36" s="270"/>
      <c r="M36" s="271">
        <v>600</v>
      </c>
      <c r="N36" s="272">
        <f>K36/M36</f>
        <v>177.10971941246325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600</v>
      </c>
      <c r="N37" s="272">
        <f>K37/M37</f>
        <v>104.04592483794303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281.89949471626966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768</v>
      </c>
      <c r="B48" s="43" t="str">
        <f>VLOOKUP(A48,MATERIALES!A5:D372,3,FALSE)</f>
        <v>Agregado tipo LA 10 (lechadas)</v>
      </c>
      <c r="C48" s="281"/>
      <c r="D48" s="281"/>
      <c r="E48" s="281"/>
      <c r="F48" s="281"/>
      <c r="G48" s="281"/>
      <c r="H48" s="281"/>
      <c r="I48" s="268"/>
      <c r="J48" s="224" t="str">
        <f>VLOOKUP(A48,MATERIALES!A4:D638,2,FALSE)</f>
        <v>m3</v>
      </c>
      <c r="K48" s="407">
        <v>9.4999999999999998E-3</v>
      </c>
      <c r="L48" s="267"/>
      <c r="M48" s="402">
        <f>VLOOKUP(A48,MATERIALES!A5:D394,4,FALSE)</f>
        <v>63410.118465509469</v>
      </c>
      <c r="N48" s="272">
        <f>K48*M48</f>
        <v>602.39612542233999</v>
      </c>
    </row>
    <row r="49" spans="1:14">
      <c r="A49" s="108" t="s">
        <v>852</v>
      </c>
      <c r="B49" s="43" t="str">
        <f>VLOOKUP(A49,MATERIALES!A6:D372,3,FALSE)</f>
        <v>Emulsión CRL-1hm</v>
      </c>
      <c r="C49" s="281"/>
      <c r="D49" s="281"/>
      <c r="E49" s="281"/>
      <c r="F49" s="281"/>
      <c r="G49" s="281"/>
      <c r="H49" s="281"/>
      <c r="I49" s="268"/>
      <c r="J49" s="224" t="str">
        <f>VLOOKUP(A49,MATERIALES!A5:D639,2,FALSE)</f>
        <v>lt</v>
      </c>
      <c r="K49" s="409">
        <v>1.4107499999999999</v>
      </c>
      <c r="L49" s="267"/>
      <c r="M49" s="402">
        <f>VLOOKUP(A49,MATERIALES!A6:D395,4,FALSE)</f>
        <v>1896.9167720568062</v>
      </c>
      <c r="N49" s="272">
        <f>K49*M49</f>
        <v>2676.0753361791394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3278.4714616014794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0">
        <f>VLOOKUP(A58,TRANSPORTE!A5:D117,4,FALSE)</f>
        <v>1232.6264115798706</v>
      </c>
      <c r="M58" s="911"/>
      <c r="N58" s="287">
        <f>K58*L58</f>
        <v>11.70995091000877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11.70995091000877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3646.4659538140932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729.29319076281865</v>
      </c>
      <c r="M83" s="859"/>
      <c r="N83" s="51"/>
    </row>
    <row r="84" spans="1:14">
      <c r="B84" s="89" t="s">
        <v>973</v>
      </c>
      <c r="C84" s="90"/>
      <c r="D84" s="90"/>
      <c r="E84" s="90"/>
      <c r="F84" s="90"/>
      <c r="G84" s="90"/>
      <c r="H84" s="90"/>
      <c r="I84" s="87"/>
      <c r="J84" s="88"/>
      <c r="K84" s="304">
        <v>0.05</v>
      </c>
      <c r="L84" s="858">
        <f>N78*K84</f>
        <v>182.32329769070466</v>
      </c>
      <c r="M84" s="859"/>
      <c r="N84" s="51"/>
    </row>
    <row r="85" spans="1:14" ht="15.75" thickBot="1">
      <c r="B85" s="91" t="s">
        <v>974</v>
      </c>
      <c r="C85" s="92"/>
      <c r="D85" s="92"/>
      <c r="E85" s="92"/>
      <c r="F85" s="92"/>
      <c r="G85" s="92"/>
      <c r="H85" s="92"/>
      <c r="I85" s="93"/>
      <c r="J85" s="94"/>
      <c r="K85" s="305">
        <v>0.05</v>
      </c>
      <c r="L85" s="860">
        <f>N78*K85</f>
        <v>182.32329769070466</v>
      </c>
      <c r="M85" s="861"/>
      <c r="N85" s="51"/>
    </row>
    <row r="86" spans="1:14" ht="15.75" thickBot="1">
      <c r="B86" s="823" t="s">
        <v>953</v>
      </c>
      <c r="C86" s="824"/>
      <c r="D86" s="824"/>
      <c r="E86" s="824"/>
      <c r="F86" s="824"/>
      <c r="G86" s="824"/>
      <c r="H86" s="824"/>
      <c r="I86" s="824"/>
      <c r="J86" s="824"/>
      <c r="K86" s="824"/>
      <c r="L86" s="824"/>
      <c r="M86" s="825"/>
      <c r="N86" s="52">
        <f>L83+L84+L85</f>
        <v>1093.939786144228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4740.4057399583216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106265.83164747794</v>
      </c>
      <c r="L36" s="270"/>
      <c r="M36" s="271">
        <v>600</v>
      </c>
      <c r="N36" s="272">
        <f>K36/M36</f>
        <v>177.10971941246325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600</v>
      </c>
      <c r="N37" s="272">
        <f>K37/M37</f>
        <v>104.04592483794303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281.89949471626966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769</v>
      </c>
      <c r="B48" s="43" t="str">
        <f>VLOOKUP(A48,MATERIALES!A5:D372,3,FALSE)</f>
        <v>Agregado tipo LA 5 (lechadas)</v>
      </c>
      <c r="C48" s="281"/>
      <c r="D48" s="281"/>
      <c r="E48" s="281"/>
      <c r="F48" s="281"/>
      <c r="G48" s="281"/>
      <c r="H48" s="281"/>
      <c r="I48" s="268"/>
      <c r="J48" s="224" t="str">
        <f>VLOOKUP(A48,MATERIALES!A4:D638,2,FALSE)</f>
        <v>m3</v>
      </c>
      <c r="K48" s="407">
        <v>9.4999999999999998E-3</v>
      </c>
      <c r="L48" s="267"/>
      <c r="M48" s="402">
        <f>VLOOKUP(A48,MATERIALES!A5:D394,4,FALSE)</f>
        <v>63410.118465509469</v>
      </c>
      <c r="N48" s="272">
        <f>K48*M48</f>
        <v>602.39612542233999</v>
      </c>
    </row>
    <row r="49" spans="1:14">
      <c r="A49" s="108" t="s">
        <v>852</v>
      </c>
      <c r="B49" s="43" t="str">
        <f>VLOOKUP(A49,MATERIALES!A6:D372,3,FALSE)</f>
        <v>Emulsión CRL-1hm</v>
      </c>
      <c r="C49" s="281"/>
      <c r="D49" s="281"/>
      <c r="E49" s="281"/>
      <c r="F49" s="281"/>
      <c r="G49" s="281"/>
      <c r="H49" s="281"/>
      <c r="I49" s="268"/>
      <c r="J49" s="224" t="str">
        <f>VLOOKUP(A49,MATERIALES!A5:D639,2,FALSE)</f>
        <v>lt</v>
      </c>
      <c r="K49" s="282">
        <v>1.71</v>
      </c>
      <c r="L49" s="267"/>
      <c r="M49" s="402">
        <f>VLOOKUP(A49,MATERIALES!A6:D395,4,FALSE)</f>
        <v>1896.9167720568062</v>
      </c>
      <c r="N49" s="272">
        <f>K49*M49</f>
        <v>3243.7276802171386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3846.1238056394786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0">
        <f>VLOOKUP(A58,TRANSPORTE!A5:D117,4,FALSE)</f>
        <v>1232.6264115798706</v>
      </c>
      <c r="M58" s="911"/>
      <c r="N58" s="287">
        <f>K58*L58</f>
        <v>11.70995091000877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11.70995091000877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4214.1182978520928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842.82365957041861</v>
      </c>
      <c r="M83" s="859"/>
      <c r="N83" s="51"/>
    </row>
    <row r="84" spans="1:14">
      <c r="B84" s="89" t="s">
        <v>973</v>
      </c>
      <c r="C84" s="90"/>
      <c r="D84" s="90"/>
      <c r="E84" s="90"/>
      <c r="F84" s="90"/>
      <c r="G84" s="90"/>
      <c r="H84" s="90"/>
      <c r="I84" s="87"/>
      <c r="J84" s="88"/>
      <c r="K84" s="304">
        <v>0.05</v>
      </c>
      <c r="L84" s="858">
        <f>N78*K84</f>
        <v>210.70591489260465</v>
      </c>
      <c r="M84" s="859"/>
      <c r="N84" s="51"/>
    </row>
    <row r="85" spans="1:14" ht="15.75" thickBot="1">
      <c r="B85" s="91" t="s">
        <v>974</v>
      </c>
      <c r="C85" s="92"/>
      <c r="D85" s="92"/>
      <c r="E85" s="92"/>
      <c r="F85" s="92"/>
      <c r="G85" s="92"/>
      <c r="H85" s="92"/>
      <c r="I85" s="93"/>
      <c r="J85" s="94"/>
      <c r="K85" s="305">
        <v>0.05</v>
      </c>
      <c r="L85" s="860">
        <f>N78*K85</f>
        <v>210.70591489260465</v>
      </c>
      <c r="M85" s="861"/>
      <c r="N85" s="51"/>
    </row>
    <row r="86" spans="1:14" ht="15.75" thickBot="1">
      <c r="B86" s="823" t="s">
        <v>953</v>
      </c>
      <c r="C86" s="824"/>
      <c r="D86" s="824"/>
      <c r="E86" s="824"/>
      <c r="F86" s="824"/>
      <c r="G86" s="824"/>
      <c r="H86" s="824"/>
      <c r="I86" s="824"/>
      <c r="J86" s="824"/>
      <c r="K86" s="824"/>
      <c r="L86" s="824"/>
      <c r="M86" s="825"/>
      <c r="N86" s="52">
        <f>L83+L84+L85</f>
        <v>1264.2354893556278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5478.3537872077204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136</v>
      </c>
      <c r="B36" s="872" t="str">
        <f>VLOOKUP(A36,EQUIPOS!A6:D154,3,FALSE)</f>
        <v>Camión de Slurry</v>
      </c>
      <c r="C36" s="873"/>
      <c r="D36" s="873"/>
      <c r="E36" s="873"/>
      <c r="F36" s="873"/>
      <c r="G36" s="873"/>
      <c r="H36" s="874"/>
      <c r="I36" s="267"/>
      <c r="J36" s="268"/>
      <c r="K36" s="269">
        <f>VLOOKUP(A36,EQUIPOS!A6:D163,4,FALSE)</f>
        <v>106265.83164747794</v>
      </c>
      <c r="L36" s="270"/>
      <c r="M36" s="271">
        <v>600</v>
      </c>
      <c r="N36" s="272">
        <f>K36/M36</f>
        <v>177.10971941246325</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600</v>
      </c>
      <c r="N37" s="272">
        <f>K37/M37</f>
        <v>104.04592483794303</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N76*M41</f>
        <v>0.74385046586334991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281.89949471626966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770</v>
      </c>
      <c r="B48" s="43" t="str">
        <f>VLOOKUP(A48,MATERIALES!A5:D372,3,FALSE)</f>
        <v>Agregado tipo LA 4 (lechadas)</v>
      </c>
      <c r="C48" s="281"/>
      <c r="D48" s="281"/>
      <c r="E48" s="281"/>
      <c r="F48" s="281"/>
      <c r="G48" s="281"/>
      <c r="H48" s="281"/>
      <c r="I48" s="268"/>
      <c r="J48" s="224" t="str">
        <f>VLOOKUP(A48,MATERIALES!A4:D638,2,FALSE)</f>
        <v>m3</v>
      </c>
      <c r="K48" s="409">
        <v>4.7499999999999999E-3</v>
      </c>
      <c r="L48" s="267"/>
      <c r="M48" s="402">
        <f>VLOOKUP(A48,MATERIALES!A5:D394,4,FALSE)</f>
        <v>63410.118465509469</v>
      </c>
      <c r="N48" s="272">
        <f>K48*M48</f>
        <v>301.19806271117</v>
      </c>
    </row>
    <row r="49" spans="1:14">
      <c r="A49" s="108" t="s">
        <v>852</v>
      </c>
      <c r="B49" s="43" t="str">
        <f>VLOOKUP(A49,MATERIALES!A6:D372,3,FALSE)</f>
        <v>Emulsión CRL-1hm</v>
      </c>
      <c r="C49" s="281"/>
      <c r="D49" s="281"/>
      <c r="E49" s="281"/>
      <c r="F49" s="281"/>
      <c r="G49" s="281"/>
      <c r="H49" s="281"/>
      <c r="I49" s="268"/>
      <c r="J49" s="224" t="str">
        <f>VLOOKUP(A49,MATERIALES!A5:D639,2,FALSE)</f>
        <v>lt</v>
      </c>
      <c r="K49" s="409">
        <v>1.0687499999999999</v>
      </c>
      <c r="L49" s="267"/>
      <c r="M49" s="402">
        <f>VLOOKUP(A49,MATERIALES!A6:D395,4,FALSE)</f>
        <v>1896.9167720568062</v>
      </c>
      <c r="N49" s="272">
        <f>K49*M49</f>
        <v>2027.3298001357114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2328.5278628468814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0">
        <f>VLOOKUP(A58,TRANSPORTE!A5:D117,4,FALSE)</f>
        <v>1232.6264115798706</v>
      </c>
      <c r="M58" s="911"/>
      <c r="N58" s="287">
        <f>K58*L58</f>
        <v>5.8549754550043849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5.8549754550043849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2690.6673796044906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538.13347592089815</v>
      </c>
      <c r="M83" s="859"/>
      <c r="N83" s="51"/>
    </row>
    <row r="84" spans="1:14">
      <c r="B84" s="89" t="s">
        <v>973</v>
      </c>
      <c r="C84" s="90"/>
      <c r="D84" s="90"/>
      <c r="E84" s="90"/>
      <c r="F84" s="90"/>
      <c r="G84" s="90"/>
      <c r="H84" s="90"/>
      <c r="I84" s="87"/>
      <c r="J84" s="88"/>
      <c r="K84" s="304">
        <v>0.05</v>
      </c>
      <c r="L84" s="858">
        <f>N78*K84</f>
        <v>134.53336898022454</v>
      </c>
      <c r="M84" s="859"/>
      <c r="N84" s="51"/>
    </row>
    <row r="85" spans="1:14" ht="15.75" thickBot="1">
      <c r="B85" s="91" t="s">
        <v>974</v>
      </c>
      <c r="C85" s="92"/>
      <c r="D85" s="92"/>
      <c r="E85" s="92"/>
      <c r="F85" s="92"/>
      <c r="G85" s="92"/>
      <c r="H85" s="92"/>
      <c r="I85" s="93"/>
      <c r="J85" s="94"/>
      <c r="K85" s="305">
        <v>0.05</v>
      </c>
      <c r="L85" s="860">
        <f>N78*K85</f>
        <v>134.53336898022454</v>
      </c>
      <c r="M85" s="861"/>
      <c r="N85" s="51"/>
    </row>
    <row r="86" spans="1:14" ht="15.75" thickBot="1">
      <c r="B86" s="823" t="s">
        <v>953</v>
      </c>
      <c r="C86" s="824"/>
      <c r="D86" s="824"/>
      <c r="E86" s="824"/>
      <c r="F86" s="824"/>
      <c r="G86" s="824"/>
      <c r="H86" s="824"/>
      <c r="I86" s="824"/>
      <c r="J86" s="824"/>
      <c r="K86" s="824"/>
      <c r="L86" s="824"/>
      <c r="M86" s="825"/>
      <c r="N86" s="52">
        <f>L83+L84+L85</f>
        <v>807.20021388134717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3497.8675934858379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290</v>
      </c>
      <c r="B37" s="872" t="str">
        <f>VLOOKUP(A37,EQUIPOS!A7:D154,3,FALSE)</f>
        <v>Planta trituradora</v>
      </c>
      <c r="C37" s="873"/>
      <c r="D37" s="873"/>
      <c r="E37" s="873"/>
      <c r="F37" s="873"/>
      <c r="G37" s="873"/>
      <c r="H37" s="874"/>
      <c r="I37" s="267"/>
      <c r="J37" s="268"/>
      <c r="K37" s="269">
        <f>VLOOKUP(A37,EQUIPOS!A7:D164,4,FALSE)</f>
        <v>16831.327180665576</v>
      </c>
      <c r="L37" s="270"/>
      <c r="M37" s="271">
        <v>30</v>
      </c>
      <c r="N37" s="272">
        <f t="shared" ref="N37:N43" si="0">K37/M37</f>
        <v>561.04423935551915</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114632.70173208877</v>
      </c>
      <c r="L38" s="270"/>
      <c r="M38" s="271">
        <v>9</v>
      </c>
      <c r="N38" s="272">
        <f t="shared" si="0"/>
        <v>12736.966859120974</v>
      </c>
    </row>
    <row r="39" spans="1:14">
      <c r="A39" t="s">
        <v>173</v>
      </c>
      <c r="B39" s="872" t="str">
        <f>VLOOKUP(A39,EQUIPOS!A9:D154,3,FALSE)</f>
        <v>Compactador neumático de Potencia 70 HP, peso de 13 ton</v>
      </c>
      <c r="C39" s="873"/>
      <c r="D39" s="873"/>
      <c r="E39" s="873"/>
      <c r="F39" s="873"/>
      <c r="G39" s="873"/>
      <c r="H39" s="874"/>
      <c r="I39" s="267"/>
      <c r="J39" s="268"/>
      <c r="K39" s="269">
        <f>VLOOKUP(A39,EQUIPOS!A9:D166,4,FALSE)</f>
        <v>135992.70604690647</v>
      </c>
      <c r="L39" s="270"/>
      <c r="M39" s="271">
        <v>9</v>
      </c>
      <c r="N39" s="272">
        <f t="shared" si="0"/>
        <v>15110.300671878496</v>
      </c>
    </row>
    <row r="40" spans="1:14">
      <c r="A40" t="s">
        <v>286</v>
      </c>
      <c r="B40" s="872" t="str">
        <f>VLOOKUP(A40,EQUIPOS!A10:D154,3,FALSE)</f>
        <v>Planta de asfalto en frio</v>
      </c>
      <c r="C40" s="873"/>
      <c r="D40" s="873"/>
      <c r="E40" s="873"/>
      <c r="F40" s="873"/>
      <c r="G40" s="873"/>
      <c r="H40" s="874"/>
      <c r="I40" s="267"/>
      <c r="J40" s="268"/>
      <c r="K40" s="269">
        <f>VLOOKUP(A40,EQUIPOS!A10:D167,4,FALSE)</f>
        <v>476887.60345219134</v>
      </c>
      <c r="L40" s="270"/>
      <c r="M40" s="271">
        <v>9</v>
      </c>
      <c r="N40" s="272">
        <f t="shared" si="0"/>
        <v>52987.511494687926</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9</v>
      </c>
      <c r="N42" s="272">
        <f t="shared" si="0"/>
        <v>33664.637014232227</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9</v>
      </c>
      <c r="N43" s="272">
        <f t="shared" si="0"/>
        <v>7225.4114470793775</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N77*M46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136694.35916340814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VLOOKUP(A53,MATERIALES!A4:D638,2,FALSE)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VLOOKUP(A54,MATERIALES!A5:D639,2,FALSE)</f>
        <v>lt</v>
      </c>
      <c r="K54" s="282">
        <v>25</v>
      </c>
      <c r="L54" s="267"/>
      <c r="M54" s="402">
        <f>VLOOKUP(A54,MATERIALES!A6:D395,4,FALSE)</f>
        <v>43.973729865124461</v>
      </c>
      <c r="N54" s="272">
        <f>K54*M54</f>
        <v>1099.3432466281115</v>
      </c>
    </row>
    <row r="55" spans="1:14" ht="15.75" thickBot="1">
      <c r="B55" s="43"/>
      <c r="C55" s="281"/>
      <c r="D55" s="281"/>
      <c r="E55" s="281"/>
      <c r="F55" s="281"/>
      <c r="G55" s="281"/>
      <c r="H55" s="281"/>
      <c r="I55" s="268"/>
      <c r="J55" s="224"/>
      <c r="K55" s="282"/>
      <c r="L55" s="267"/>
      <c r="M55" s="283"/>
      <c r="N55" s="284"/>
    </row>
    <row r="56" spans="1:14" ht="15.75" thickBot="1">
      <c r="B56" s="823" t="s">
        <v>953</v>
      </c>
      <c r="C56" s="824"/>
      <c r="D56" s="824"/>
      <c r="E56" s="824"/>
      <c r="F56" s="824"/>
      <c r="G56" s="824"/>
      <c r="H56" s="824"/>
      <c r="I56" s="824"/>
      <c r="J56" s="824"/>
      <c r="K56" s="824"/>
      <c r="L56" s="824"/>
      <c r="M56" s="825"/>
      <c r="N56" s="394">
        <f>SUM(N53:N55)</f>
        <v>31880.954152215229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0">
        <f>VLOOKUP(A61,TRANSPORTE!A5:D117,4,FALSE)</f>
        <v>1232.6264115798706</v>
      </c>
      <c r="M61" s="911"/>
      <c r="N61" s="287">
        <f>K61*L61</f>
        <v>1540.7830144748382</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0">
        <f>VLOOKUP(A62,TRANSPORTE!A6:D117,4,FALSE)</f>
        <v>1232.6264115798706</v>
      </c>
      <c r="M62" s="911"/>
      <c r="N62" s="287">
        <f>K62*L62</f>
        <v>1725.6769762118188</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3266.459990686657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SUM(N72:N76)</f>
        <v>10658.882903278056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N48+N56+N67+N77</f>
        <v>182500.65620958808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36500.131241917617</v>
      </c>
      <c r="M84" s="859"/>
      <c r="N84" s="51"/>
    </row>
    <row r="85" spans="1:14">
      <c r="B85" s="89" t="s">
        <v>973</v>
      </c>
      <c r="C85" s="90"/>
      <c r="D85" s="90"/>
      <c r="E85" s="90"/>
      <c r="F85" s="90"/>
      <c r="G85" s="90"/>
      <c r="H85" s="90"/>
      <c r="I85" s="87"/>
      <c r="J85" s="88"/>
      <c r="K85" s="304">
        <v>0.05</v>
      </c>
      <c r="L85" s="858">
        <f>N79*K85</f>
        <v>9125.0328104794044</v>
      </c>
      <c r="M85" s="859"/>
      <c r="N85" s="51"/>
    </row>
    <row r="86" spans="1:14" ht="15.75" thickBot="1">
      <c r="B86" s="91" t="s">
        <v>974</v>
      </c>
      <c r="C86" s="92"/>
      <c r="D86" s="92"/>
      <c r="E86" s="92"/>
      <c r="F86" s="92"/>
      <c r="G86" s="92"/>
      <c r="H86" s="92"/>
      <c r="I86" s="93"/>
      <c r="J86" s="94"/>
      <c r="K86" s="305">
        <v>0.05</v>
      </c>
      <c r="L86" s="860">
        <f>N79*K86</f>
        <v>9125.0328104794044</v>
      </c>
      <c r="M86" s="861"/>
      <c r="N86" s="51"/>
    </row>
    <row r="87" spans="1:14" ht="15.75" thickBot="1">
      <c r="B87" s="823" t="s">
        <v>953</v>
      </c>
      <c r="C87" s="824"/>
      <c r="D87" s="824"/>
      <c r="E87" s="824"/>
      <c r="F87" s="824"/>
      <c r="G87" s="824"/>
      <c r="H87" s="824"/>
      <c r="I87" s="824"/>
      <c r="J87" s="824"/>
      <c r="K87" s="824"/>
      <c r="L87" s="824"/>
      <c r="M87" s="825"/>
      <c r="N87" s="52">
        <f>L84+L85+L86</f>
        <v>54750.196862876423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237250.8530724645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114632.70173208877</v>
      </c>
      <c r="L37" s="270"/>
      <c r="M37" s="271">
        <v>9</v>
      </c>
      <c r="N37" s="272">
        <f t="shared" ref="N37:N43" si="0">K37/M37</f>
        <v>12736.966859120974</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135992.70604690647</v>
      </c>
      <c r="L38" s="270"/>
      <c r="M38" s="271">
        <v>9</v>
      </c>
      <c r="N38" s="272">
        <f t="shared" si="0"/>
        <v>15110.300671878496</v>
      </c>
    </row>
    <row r="39" spans="1:14">
      <c r="A39" t="s">
        <v>286</v>
      </c>
      <c r="B39" s="872" t="str">
        <f>VLOOKUP(A39,EQUIPOS!A9:D154,3,FALSE)</f>
        <v>Planta de asfalto en frio</v>
      </c>
      <c r="C39" s="873"/>
      <c r="D39" s="873"/>
      <c r="E39" s="873"/>
      <c r="F39" s="873"/>
      <c r="G39" s="873"/>
      <c r="H39" s="874"/>
      <c r="I39" s="267"/>
      <c r="J39" s="268"/>
      <c r="K39" s="269">
        <f>VLOOKUP(A39,EQUIPOS!A9:D166,4,FALSE)</f>
        <v>476887.60345219134</v>
      </c>
      <c r="L39" s="270"/>
      <c r="M39" s="271">
        <v>9</v>
      </c>
      <c r="N39" s="272">
        <f t="shared" si="0"/>
        <v>52987.511494687926</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9</v>
      </c>
      <c r="N42" s="272">
        <f t="shared" si="0"/>
        <v>33664.637014232227</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9</v>
      </c>
      <c r="N43" s="272">
        <f t="shared" si="0"/>
        <v>7225.4114470793775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1065.8882903278056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136694.35916340814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VLOOKUP(A54,MATERIALES!A4:D638,2,FALSE)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VLOOKUP(A55,MATERIALES!A5:D639,2,FALSE)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182500.65620958808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36500.131241917617</v>
      </c>
      <c r="M88" s="859"/>
      <c r="N88" s="51"/>
    </row>
    <row r="89" spans="1:14">
      <c r="B89" s="89" t="s">
        <v>973</v>
      </c>
      <c r="C89" s="90"/>
      <c r="D89" s="90"/>
      <c r="E89" s="90"/>
      <c r="F89" s="90"/>
      <c r="G89" s="90"/>
      <c r="H89" s="90"/>
      <c r="I89" s="87"/>
      <c r="J89" s="88"/>
      <c r="K89" s="304">
        <v>0.05</v>
      </c>
      <c r="L89" s="858">
        <f>N83*K89</f>
        <v>9125.0328104794044</v>
      </c>
      <c r="M89" s="859"/>
      <c r="N89" s="51"/>
    </row>
    <row r="90" spans="1:14" ht="15.75" thickBot="1">
      <c r="B90" s="91" t="s">
        <v>974</v>
      </c>
      <c r="C90" s="92"/>
      <c r="D90" s="92"/>
      <c r="E90" s="92"/>
      <c r="F90" s="92"/>
      <c r="G90" s="92"/>
      <c r="H90" s="92"/>
      <c r="I90" s="93"/>
      <c r="J90" s="94"/>
      <c r="K90" s="305">
        <v>0.05</v>
      </c>
      <c r="L90" s="860">
        <f>N83*K90</f>
        <v>9125.0328104794044</v>
      </c>
      <c r="M90" s="861"/>
      <c r="N90" s="51"/>
    </row>
    <row r="91" spans="1:14" ht="15.75" thickBot="1">
      <c r="B91" s="823" t="s">
        <v>953</v>
      </c>
      <c r="C91" s="824"/>
      <c r="D91" s="824"/>
      <c r="E91" s="824"/>
      <c r="F91" s="824"/>
      <c r="G91" s="824"/>
      <c r="H91" s="824"/>
      <c r="I91" s="824"/>
      <c r="J91" s="824"/>
      <c r="K91" s="824"/>
      <c r="L91" s="824"/>
      <c r="M91" s="825"/>
      <c r="N91" s="52">
        <f>L88+L89+L90</f>
        <v>54750.196862876423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237250.8530724645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114632.70173208877</v>
      </c>
      <c r="L37" s="270"/>
      <c r="M37" s="271">
        <v>9</v>
      </c>
      <c r="N37" s="272">
        <f t="shared" ref="N37:N43" si="0">K37/M37</f>
        <v>12736.966859120974</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135992.70604690647</v>
      </c>
      <c r="L38" s="270"/>
      <c r="M38" s="271">
        <v>9</v>
      </c>
      <c r="N38" s="272">
        <f t="shared" si="0"/>
        <v>15110.300671878496</v>
      </c>
    </row>
    <row r="39" spans="1:14">
      <c r="A39" t="s">
        <v>286</v>
      </c>
      <c r="B39" s="872" t="str">
        <f>VLOOKUP(A39,EQUIPOS!A9:D154,3,FALSE)</f>
        <v>Planta de asfalto en frio</v>
      </c>
      <c r="C39" s="873"/>
      <c r="D39" s="873"/>
      <c r="E39" s="873"/>
      <c r="F39" s="873"/>
      <c r="G39" s="873"/>
      <c r="H39" s="874"/>
      <c r="I39" s="267"/>
      <c r="J39" s="268"/>
      <c r="K39" s="269">
        <f>VLOOKUP(A39,EQUIPOS!A9:D166,4,FALSE)</f>
        <v>476887.60345219134</v>
      </c>
      <c r="L39" s="270"/>
      <c r="M39" s="271">
        <v>9</v>
      </c>
      <c r="N39" s="272">
        <f t="shared" si="0"/>
        <v>52987.511494687926</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9</v>
      </c>
      <c r="N42" s="272">
        <f t="shared" si="0"/>
        <v>33664.637014232227</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9</v>
      </c>
      <c r="N43" s="272">
        <f t="shared" si="0"/>
        <v>7225.4114470793775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1065.8882903278056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136694.35916340814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411">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0">
        <f>VLOOKUP(A64,TRANSPORTE!A5:D117,4,FALSE)</f>
        <v>1232.6264115798706</v>
      </c>
      <c r="M64" s="911"/>
      <c r="N64" s="287">
        <f>K64*L64</f>
        <v>1725.6769762118188</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182500.65620958808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36500.131241917617</v>
      </c>
      <c r="M88" s="859"/>
      <c r="N88" s="51"/>
    </row>
    <row r="89" spans="1:14">
      <c r="B89" s="89" t="s">
        <v>973</v>
      </c>
      <c r="C89" s="90"/>
      <c r="D89" s="90"/>
      <c r="E89" s="90"/>
      <c r="F89" s="90"/>
      <c r="G89" s="90"/>
      <c r="H89" s="90"/>
      <c r="I89" s="87"/>
      <c r="J89" s="88"/>
      <c r="K89" s="304">
        <v>0.05</v>
      </c>
      <c r="L89" s="858">
        <f>N83*K89</f>
        <v>9125.0328104794044</v>
      </c>
      <c r="M89" s="859"/>
      <c r="N89" s="51"/>
    </row>
    <row r="90" spans="1:14" ht="15.75" thickBot="1">
      <c r="B90" s="91" t="s">
        <v>974</v>
      </c>
      <c r="C90" s="92"/>
      <c r="D90" s="92"/>
      <c r="E90" s="92"/>
      <c r="F90" s="92"/>
      <c r="G90" s="92"/>
      <c r="H90" s="92"/>
      <c r="I90" s="93"/>
      <c r="J90" s="94"/>
      <c r="K90" s="305">
        <v>0.05</v>
      </c>
      <c r="L90" s="860">
        <f>N83*K90</f>
        <v>9125.0328104794044</v>
      </c>
      <c r="M90" s="861"/>
      <c r="N90" s="51"/>
    </row>
    <row r="91" spans="1:14" ht="15.75" thickBot="1">
      <c r="B91" s="823" t="s">
        <v>953</v>
      </c>
      <c r="C91" s="824"/>
      <c r="D91" s="824"/>
      <c r="E91" s="824"/>
      <c r="F91" s="824"/>
      <c r="G91" s="824"/>
      <c r="H91" s="824"/>
      <c r="I91" s="824"/>
      <c r="J91" s="824"/>
      <c r="K91" s="824"/>
      <c r="L91" s="824"/>
      <c r="M91" s="825"/>
      <c r="N91" s="52">
        <f>L88+L89+L90</f>
        <v>54750.196862876423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52">
        <f>N83+N91</f>
        <v>237250.8530724645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168</v>
      </c>
      <c r="B37" s="872" t="str">
        <f>VLOOKUP(A37,EQUIPOS!A7:D154,3,FALSE)</f>
        <v>Compactador tipo  POTENCIA: 105 HP, PESO: 6 ton</v>
      </c>
      <c r="C37" s="873"/>
      <c r="D37" s="873"/>
      <c r="E37" s="873"/>
      <c r="F37" s="873"/>
      <c r="G37" s="873"/>
      <c r="H37" s="874"/>
      <c r="I37" s="267"/>
      <c r="J37" s="268"/>
      <c r="K37" s="269">
        <f>VLOOKUP(A37,EQUIPOS!A7:D164,4,FALSE)</f>
        <v>114632.70173208877</v>
      </c>
      <c r="L37" s="270"/>
      <c r="M37" s="271">
        <v>7</v>
      </c>
      <c r="N37" s="272">
        <f t="shared" ref="N37:N43" si="0">K37/M37</f>
        <v>16376.100247441253</v>
      </c>
    </row>
    <row r="38" spans="1:14">
      <c r="A38" t="s">
        <v>173</v>
      </c>
      <c r="B38" s="872" t="str">
        <f>VLOOKUP(A38,EQUIPOS!A8:D154,3,FALSE)</f>
        <v>Compactador neumático de Potencia 70 HP, peso de 13 ton</v>
      </c>
      <c r="C38" s="873"/>
      <c r="D38" s="873"/>
      <c r="E38" s="873"/>
      <c r="F38" s="873"/>
      <c r="G38" s="873"/>
      <c r="H38" s="874"/>
      <c r="I38" s="267"/>
      <c r="J38" s="268"/>
      <c r="K38" s="269">
        <f>VLOOKUP(A38,EQUIPOS!A8:D165,4,FALSE)</f>
        <v>135992.70604690647</v>
      </c>
      <c r="L38" s="270"/>
      <c r="M38" s="271">
        <v>7</v>
      </c>
      <c r="N38" s="272">
        <f t="shared" si="0"/>
        <v>19427.529435272354</v>
      </c>
    </row>
    <row r="39" spans="1:14">
      <c r="A39" t="s">
        <v>286</v>
      </c>
      <c r="B39" s="872" t="str">
        <f>VLOOKUP(A39,EQUIPOS!A9:D154,3,FALSE)</f>
        <v>Planta de asfalto en frio</v>
      </c>
      <c r="C39" s="873"/>
      <c r="D39" s="873"/>
      <c r="E39" s="873"/>
      <c r="F39" s="873"/>
      <c r="G39" s="873"/>
      <c r="H39" s="874"/>
      <c r="I39" s="267"/>
      <c r="J39" s="268"/>
      <c r="K39" s="269">
        <f>VLOOKUP(A39,EQUIPOS!A9:D166,4,FALSE)</f>
        <v>476887.60345219134</v>
      </c>
      <c r="L39" s="270"/>
      <c r="M39" s="271">
        <v>9</v>
      </c>
      <c r="N39" s="272">
        <f t="shared" si="0"/>
        <v>52987.511494687926</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7</v>
      </c>
      <c r="N42" s="272">
        <f t="shared" si="0"/>
        <v>43283.104732584288</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9</v>
      </c>
      <c r="N43" s="272">
        <f t="shared" si="0"/>
        <v>7225.4114470793775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1218.1580460889206</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154421.45878923545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1232.6264115798706</v>
      </c>
      <c r="N65" s="412">
        <f>K65*M65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12181.580460889205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201750.45339302652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40350.090678605309</v>
      </c>
      <c r="M88" s="859"/>
      <c r="N88" s="51"/>
    </row>
    <row r="89" spans="1:14">
      <c r="B89" s="89" t="s">
        <v>973</v>
      </c>
      <c r="C89" s="90"/>
      <c r="D89" s="90"/>
      <c r="E89" s="90"/>
      <c r="F89" s="90"/>
      <c r="G89" s="90"/>
      <c r="H89" s="90"/>
      <c r="I89" s="87"/>
      <c r="J89" s="88"/>
      <c r="K89" s="304">
        <v>0.05</v>
      </c>
      <c r="L89" s="858">
        <f>N83*K89</f>
        <v>10087.522669651327</v>
      </c>
      <c r="M89" s="859"/>
      <c r="N89" s="51"/>
    </row>
    <row r="90" spans="1:14" ht="15.75" thickBot="1">
      <c r="B90" s="91" t="s">
        <v>974</v>
      </c>
      <c r="C90" s="92"/>
      <c r="D90" s="92"/>
      <c r="E90" s="92"/>
      <c r="F90" s="92"/>
      <c r="G90" s="92"/>
      <c r="H90" s="92"/>
      <c r="I90" s="93"/>
      <c r="J90" s="94"/>
      <c r="K90" s="305">
        <v>0.05</v>
      </c>
      <c r="L90" s="860">
        <f>N83*K90</f>
        <v>10087.522669651327</v>
      </c>
      <c r="M90" s="861"/>
      <c r="N90" s="51"/>
    </row>
    <row r="91" spans="1:14" ht="15.75" thickBot="1">
      <c r="B91" s="823" t="s">
        <v>953</v>
      </c>
      <c r="C91" s="824"/>
      <c r="D91" s="824"/>
      <c r="E91" s="824"/>
      <c r="F91" s="824"/>
      <c r="G91" s="824"/>
      <c r="H91" s="824"/>
      <c r="I91" s="824"/>
      <c r="J91" s="824"/>
      <c r="K91" s="824"/>
      <c r="L91" s="824"/>
      <c r="M91" s="825"/>
      <c r="N91" s="52">
        <f>L88+L89+L90</f>
        <v>60525.136017907964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262275.58941093448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9</v>
      </c>
      <c r="N37" s="272">
        <f t="shared" ref="N37:N43" si="0">K37/M37</f>
        <v>15110.300671878496</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114632.70173208877</v>
      </c>
      <c r="L38" s="270"/>
      <c r="M38" s="271">
        <v>9</v>
      </c>
      <c r="N38" s="272">
        <f t="shared" si="0"/>
        <v>12736.966859120974</v>
      </c>
    </row>
    <row r="39" spans="1:14">
      <c r="A39" t="s">
        <v>286</v>
      </c>
      <c r="B39" s="872" t="str">
        <f>VLOOKUP(A39,EQUIPOS!A9:D154,3,FALSE)</f>
        <v>Planta de asfalto en frio</v>
      </c>
      <c r="C39" s="873"/>
      <c r="D39" s="873"/>
      <c r="E39" s="873"/>
      <c r="F39" s="873"/>
      <c r="G39" s="873"/>
      <c r="H39" s="874"/>
      <c r="I39" s="267"/>
      <c r="J39" s="268"/>
      <c r="K39" s="269">
        <f>VLOOKUP(A39,EQUIPOS!A9:D166,4,FALSE)</f>
        <v>476887.60345219134</v>
      </c>
      <c r="L39" s="270"/>
      <c r="M39" s="271">
        <v>9</v>
      </c>
      <c r="N39" s="272">
        <f t="shared" si="0"/>
        <v>52987.511494687926</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9</v>
      </c>
      <c r="N42" s="272">
        <f t="shared" si="0"/>
        <v>33664.637014232227</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9</v>
      </c>
      <c r="N43" s="272">
        <f t="shared" si="0"/>
        <v>7225.4114470793775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1065.8882903278056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136694.35916340814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182500.65620958808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36500.131241917617</v>
      </c>
      <c r="M88" s="859"/>
      <c r="N88" s="51"/>
    </row>
    <row r="89" spans="1:14">
      <c r="B89" s="89" t="s">
        <v>973</v>
      </c>
      <c r="C89" s="90"/>
      <c r="D89" s="90"/>
      <c r="E89" s="90"/>
      <c r="F89" s="90"/>
      <c r="G89" s="90"/>
      <c r="H89" s="90"/>
      <c r="I89" s="87"/>
      <c r="J89" s="88"/>
      <c r="K89" s="304">
        <v>0.05</v>
      </c>
      <c r="L89" s="858">
        <f>N83*K89</f>
        <v>9125.0328104794044</v>
      </c>
      <c r="M89" s="859"/>
      <c r="N89" s="51"/>
    </row>
    <row r="90" spans="1:14" ht="15.75" thickBot="1">
      <c r="B90" s="91" t="s">
        <v>974</v>
      </c>
      <c r="C90" s="92"/>
      <c r="D90" s="92"/>
      <c r="E90" s="92"/>
      <c r="F90" s="92"/>
      <c r="G90" s="92"/>
      <c r="H90" s="92"/>
      <c r="I90" s="93"/>
      <c r="J90" s="94"/>
      <c r="K90" s="305">
        <v>0.05</v>
      </c>
      <c r="L90" s="860">
        <f>N83*K90</f>
        <v>9125.0328104794044</v>
      </c>
      <c r="M90" s="861"/>
      <c r="N90" s="51"/>
    </row>
    <row r="91" spans="1:14" ht="15.75" thickBot="1">
      <c r="B91" s="823" t="s">
        <v>953</v>
      </c>
      <c r="C91" s="824"/>
      <c r="D91" s="824"/>
      <c r="E91" s="824"/>
      <c r="F91" s="824"/>
      <c r="G91" s="824"/>
      <c r="H91" s="824"/>
      <c r="I91" s="824"/>
      <c r="J91" s="824"/>
      <c r="K91" s="824"/>
      <c r="L91" s="824"/>
      <c r="M91" s="825"/>
      <c r="N91" s="52">
        <f>L88+L89+L90</f>
        <v>54750.196862876423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237250.8530724645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9</v>
      </c>
      <c r="N37" s="272">
        <f t="shared" ref="N37:N43" si="0">K37/M37</f>
        <v>15110.300671878496</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114632.70173208877</v>
      </c>
      <c r="L38" s="270"/>
      <c r="M38" s="271">
        <v>9</v>
      </c>
      <c r="N38" s="272">
        <f t="shared" si="0"/>
        <v>12736.966859120974</v>
      </c>
    </row>
    <row r="39" spans="1:14">
      <c r="A39" t="s">
        <v>286</v>
      </c>
      <c r="B39" s="872" t="str">
        <f>VLOOKUP(A39,EQUIPOS!A9:D154,3,FALSE)</f>
        <v>Planta de asfalto en frio</v>
      </c>
      <c r="C39" s="873"/>
      <c r="D39" s="873"/>
      <c r="E39" s="873"/>
      <c r="F39" s="873"/>
      <c r="G39" s="873"/>
      <c r="H39" s="874"/>
      <c r="I39" s="267"/>
      <c r="J39" s="268"/>
      <c r="K39" s="269">
        <f>VLOOKUP(A39,EQUIPOS!A9:D166,4,FALSE)</f>
        <v>476887.60345219134</v>
      </c>
      <c r="L39" s="270"/>
      <c r="M39" s="271">
        <v>9</v>
      </c>
      <c r="N39" s="272">
        <f t="shared" si="0"/>
        <v>52987.511494687926</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9</v>
      </c>
      <c r="N42" s="272">
        <f t="shared" si="0"/>
        <v>33664.637014232227</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9</v>
      </c>
      <c r="N43" s="272">
        <f t="shared" si="0"/>
        <v>7225.4114470793775</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136694.35916340814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43.973729865124461</v>
      </c>
      <c r="N54" s="272">
        <f>K54*M54</f>
        <v>1099.3432466281115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31880.954152215229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182500.65620958808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36500.131241917617</v>
      </c>
      <c r="M87" s="859"/>
      <c r="N87" s="51"/>
    </row>
    <row r="88" spans="1:14">
      <c r="B88" s="89" t="s">
        <v>973</v>
      </c>
      <c r="C88" s="90"/>
      <c r="D88" s="90"/>
      <c r="E88" s="90"/>
      <c r="F88" s="90"/>
      <c r="G88" s="90"/>
      <c r="H88" s="90"/>
      <c r="I88" s="87"/>
      <c r="J88" s="88"/>
      <c r="K88" s="304">
        <v>0.05</v>
      </c>
      <c r="L88" s="858">
        <f>N82*K88</f>
        <v>9125.0328104794044</v>
      </c>
      <c r="M88" s="859"/>
      <c r="N88" s="51"/>
    </row>
    <row r="89" spans="1:14" ht="15.75" thickBot="1">
      <c r="B89" s="91" t="s">
        <v>974</v>
      </c>
      <c r="C89" s="92"/>
      <c r="D89" s="92"/>
      <c r="E89" s="92"/>
      <c r="F89" s="92"/>
      <c r="G89" s="92"/>
      <c r="H89" s="92"/>
      <c r="I89" s="93"/>
      <c r="J89" s="94"/>
      <c r="K89" s="305">
        <v>0.05</v>
      </c>
      <c r="L89" s="860">
        <f>N82*K89</f>
        <v>9125.0328104794044</v>
      </c>
      <c r="M89" s="861"/>
      <c r="N89" s="51"/>
    </row>
    <row r="90" spans="1:14" ht="15.75" thickBot="1">
      <c r="B90" s="823" t="s">
        <v>953</v>
      </c>
      <c r="C90" s="824"/>
      <c r="D90" s="824"/>
      <c r="E90" s="824"/>
      <c r="F90" s="824"/>
      <c r="G90" s="824"/>
      <c r="H90" s="824"/>
      <c r="I90" s="824"/>
      <c r="J90" s="824"/>
      <c r="K90" s="824"/>
      <c r="L90" s="824"/>
      <c r="M90" s="825"/>
      <c r="N90" s="52">
        <f>L87+L88+L89</f>
        <v>54750.196862876423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237250.8530724645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9</v>
      </c>
      <c r="N37" s="272">
        <f t="shared" ref="N37:N43" si="0">K37/M37</f>
        <v>15110.300671878496</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114632.70173208877</v>
      </c>
      <c r="L38" s="270"/>
      <c r="M38" s="271">
        <v>9</v>
      </c>
      <c r="N38" s="272">
        <f t="shared" si="0"/>
        <v>12736.966859120974</v>
      </c>
    </row>
    <row r="39" spans="1:14">
      <c r="A39" t="s">
        <v>286</v>
      </c>
      <c r="B39" s="872" t="str">
        <f>VLOOKUP(A39,EQUIPOS!A9:D154,3,FALSE)</f>
        <v>Planta de asfalto en frio</v>
      </c>
      <c r="C39" s="873"/>
      <c r="D39" s="873"/>
      <c r="E39" s="873"/>
      <c r="F39" s="873"/>
      <c r="G39" s="873"/>
      <c r="H39" s="874"/>
      <c r="I39" s="267"/>
      <c r="J39" s="268"/>
      <c r="K39" s="269">
        <f>VLOOKUP(A39,EQUIPOS!A9:D166,4,FALSE)</f>
        <v>476887.60345219134</v>
      </c>
      <c r="L39" s="270"/>
      <c r="M39" s="271">
        <v>9</v>
      </c>
      <c r="N39" s="272">
        <f t="shared" si="0"/>
        <v>52987.511494687926</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9</v>
      </c>
      <c r="N42" s="272">
        <f t="shared" si="0"/>
        <v>33664.637014232227</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9</v>
      </c>
      <c r="N43" s="272">
        <f t="shared" si="0"/>
        <v>7225.4114470793775</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3"/>
      <c r="F46" s="873"/>
      <c r="G46" s="873"/>
      <c r="H46" s="874"/>
      <c r="I46" s="36"/>
      <c r="J46" s="37"/>
      <c r="K46" s="274"/>
      <c r="L46" s="276"/>
      <c r="M46" s="277"/>
      <c r="N46" s="278"/>
    </row>
    <row r="47" spans="1:14">
      <c r="B47" s="880" t="s">
        <v>952</v>
      </c>
      <c r="C47" s="958"/>
      <c r="D47" s="958"/>
      <c r="E47" s="38"/>
      <c r="F47" s="39"/>
      <c r="G47" s="39"/>
      <c r="H47" s="40"/>
      <c r="I47" s="36"/>
      <c r="J47" s="37"/>
      <c r="K47" s="279"/>
      <c r="L47" s="276"/>
      <c r="M47" s="401">
        <v>0.1</v>
      </c>
      <c r="N47" s="344">
        <f>N81*M47</f>
        <v>1065.8882903278056</v>
      </c>
    </row>
    <row r="48" spans="1:14" ht="15.75" thickBot="1">
      <c r="B48" s="959"/>
      <c r="C48" s="960"/>
      <c r="D48" s="960"/>
      <c r="E48" s="960"/>
      <c r="F48" s="960"/>
      <c r="G48" s="960"/>
      <c r="H48" s="961"/>
      <c r="I48" s="882"/>
      <c r="J48" s="883"/>
      <c r="K48" s="41"/>
      <c r="L48" s="884"/>
      <c r="M48" s="962"/>
      <c r="N48" s="105"/>
    </row>
    <row r="49" spans="1:14" ht="15.75" thickBot="1">
      <c r="B49" s="823" t="s">
        <v>953</v>
      </c>
      <c r="C49" s="824"/>
      <c r="D49" s="824"/>
      <c r="E49" s="824"/>
      <c r="F49" s="824"/>
      <c r="G49" s="824"/>
      <c r="H49" s="824"/>
      <c r="I49" s="824"/>
      <c r="J49" s="824"/>
      <c r="K49" s="824"/>
      <c r="L49" s="824"/>
      <c r="M49" s="825"/>
      <c r="N49" s="394">
        <f>SUM(N36:N48)</f>
        <v>136694.35916340814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182500.65620958808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36500.131241917617</v>
      </c>
      <c r="M88" s="859"/>
      <c r="N88" s="51"/>
    </row>
    <row r="89" spans="1:14">
      <c r="B89" s="89" t="s">
        <v>973</v>
      </c>
      <c r="C89" s="90"/>
      <c r="D89" s="90"/>
      <c r="E89" s="90"/>
      <c r="F89" s="90"/>
      <c r="G89" s="90"/>
      <c r="H89" s="90"/>
      <c r="I89" s="87"/>
      <c r="J89" s="88"/>
      <c r="K89" s="304">
        <v>0.05</v>
      </c>
      <c r="L89" s="858">
        <f>N83*K89</f>
        <v>9125.0328104794044</v>
      </c>
      <c r="M89" s="859"/>
      <c r="N89" s="51"/>
    </row>
    <row r="90" spans="1:14" ht="15.75" thickBot="1">
      <c r="B90" s="91" t="s">
        <v>974</v>
      </c>
      <c r="C90" s="92"/>
      <c r="D90" s="92"/>
      <c r="E90" s="92"/>
      <c r="F90" s="92"/>
      <c r="G90" s="92"/>
      <c r="H90" s="92"/>
      <c r="I90" s="93"/>
      <c r="J90" s="94"/>
      <c r="K90" s="305">
        <v>0.05</v>
      </c>
      <c r="L90" s="860">
        <f>N83*K90</f>
        <v>9125.0328104794044</v>
      </c>
      <c r="M90" s="861"/>
      <c r="N90" s="51"/>
    </row>
    <row r="91" spans="1:14" ht="15.75" thickBot="1">
      <c r="B91" s="823" t="s">
        <v>953</v>
      </c>
      <c r="C91" s="824"/>
      <c r="D91" s="824"/>
      <c r="E91" s="824"/>
      <c r="F91" s="824"/>
      <c r="G91" s="824"/>
      <c r="H91" s="824"/>
      <c r="I91" s="824"/>
      <c r="J91" s="824"/>
      <c r="K91" s="824"/>
      <c r="L91" s="824"/>
      <c r="M91" s="825"/>
      <c r="N91" s="52">
        <f>L88+L89+L90</f>
        <v>54750.196862876423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237250.8530724645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1067</v>
      </c>
      <c r="C31" s="963" t="s">
        <v>1580</v>
      </c>
      <c r="D31" s="963"/>
      <c r="E31" s="963"/>
      <c r="F31" s="964"/>
      <c r="G31" s="964"/>
      <c r="H31" s="964"/>
      <c r="I31" s="964"/>
      <c r="J31" s="964"/>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7</v>
      </c>
      <c r="N37" s="272">
        <f t="shared" ref="N37:N43" si="0">K37/M37</f>
        <v>19427.529435272354</v>
      </c>
    </row>
    <row r="38" spans="1:14">
      <c r="A38" t="s">
        <v>168</v>
      </c>
      <c r="B38" s="872" t="str">
        <f>VLOOKUP(A38,EQUIPOS!A8:D154,3,FALSE)</f>
        <v>Compactador tipo  POTENCIA: 105 HP, PESO: 6 ton</v>
      </c>
      <c r="C38" s="873"/>
      <c r="D38" s="873"/>
      <c r="E38" s="873"/>
      <c r="F38" s="873"/>
      <c r="G38" s="873"/>
      <c r="H38" s="874"/>
      <c r="I38" s="267"/>
      <c r="J38" s="268"/>
      <c r="K38" s="269">
        <f>VLOOKUP(A38,EQUIPOS!A8:D165,4,FALSE)</f>
        <v>114632.70173208877</v>
      </c>
      <c r="L38" s="270"/>
      <c r="M38" s="271">
        <v>7</v>
      </c>
      <c r="N38" s="272">
        <f t="shared" si="0"/>
        <v>16376.100247441253</v>
      </c>
    </row>
    <row r="39" spans="1:14">
      <c r="A39" t="s">
        <v>286</v>
      </c>
      <c r="B39" s="872" t="str">
        <f>VLOOKUP(A39,EQUIPOS!A9:D154,3,FALSE)</f>
        <v>Planta de asfalto en frio</v>
      </c>
      <c r="C39" s="873"/>
      <c r="D39" s="873"/>
      <c r="E39" s="873"/>
      <c r="F39" s="873"/>
      <c r="G39" s="873"/>
      <c r="H39" s="874"/>
      <c r="I39" s="267"/>
      <c r="J39" s="268"/>
      <c r="K39" s="269">
        <f>VLOOKUP(A39,EQUIPOS!A9:D166,4,FALSE)</f>
        <v>476887.60345219134</v>
      </c>
      <c r="L39" s="270"/>
      <c r="M39" s="271">
        <v>9</v>
      </c>
      <c r="N39" s="272">
        <f t="shared" si="0"/>
        <v>52987.511494687926</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7</v>
      </c>
      <c r="N42" s="272">
        <f t="shared" si="0"/>
        <v>43283.104732584288</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9</v>
      </c>
      <c r="N43" s="272">
        <f t="shared" si="0"/>
        <v>7225.4114470793775</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1218.1580460889206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154421.45878923545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43.973729865124461</v>
      </c>
      <c r="N54" s="272">
        <f>K54*M54</f>
        <v>1099.3432466281115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31880.954152215229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12181.580460889205</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201750.45339302652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40350.090678605309</v>
      </c>
      <c r="M87" s="859"/>
      <c r="N87" s="51"/>
    </row>
    <row r="88" spans="1:14">
      <c r="B88" s="89" t="s">
        <v>973</v>
      </c>
      <c r="C88" s="90"/>
      <c r="D88" s="90"/>
      <c r="E88" s="90"/>
      <c r="F88" s="90"/>
      <c r="G88" s="90"/>
      <c r="H88" s="90"/>
      <c r="I88" s="87"/>
      <c r="J88" s="88"/>
      <c r="K88" s="304">
        <v>0.05</v>
      </c>
      <c r="L88" s="858">
        <f>N82*K88</f>
        <v>10087.522669651327</v>
      </c>
      <c r="M88" s="859"/>
      <c r="N88" s="51"/>
    </row>
    <row r="89" spans="1:14" ht="15.75" thickBot="1">
      <c r="B89" s="91" t="s">
        <v>974</v>
      </c>
      <c r="C89" s="92"/>
      <c r="D89" s="92"/>
      <c r="E89" s="92"/>
      <c r="F89" s="92"/>
      <c r="G89" s="92"/>
      <c r="H89" s="92"/>
      <c r="I89" s="93"/>
      <c r="J89" s="94"/>
      <c r="K89" s="305">
        <v>0.05</v>
      </c>
      <c r="L89" s="860">
        <f>N82*K89</f>
        <v>10087.522669651327</v>
      </c>
      <c r="M89" s="861"/>
      <c r="N89" s="51"/>
    </row>
    <row r="90" spans="1:14" ht="15.75" thickBot="1">
      <c r="B90" s="823" t="s">
        <v>953</v>
      </c>
      <c r="C90" s="824"/>
      <c r="D90" s="824"/>
      <c r="E90" s="824"/>
      <c r="F90" s="824"/>
      <c r="G90" s="824"/>
      <c r="H90" s="824"/>
      <c r="I90" s="824"/>
      <c r="J90" s="824"/>
      <c r="K90" s="824"/>
      <c r="L90" s="824"/>
      <c r="M90" s="825"/>
      <c r="N90" s="52">
        <f>L87+L88+L89</f>
        <v>60525.136017907964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262275.58941093448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2"/>
      <c r="C47" s="873"/>
      <c r="D47" s="873"/>
      <c r="E47" s="873"/>
      <c r="F47" s="873"/>
      <c r="G47" s="873"/>
      <c r="H47" s="874"/>
      <c r="I47" s="875"/>
      <c r="J47" s="876"/>
      <c r="K47" s="269"/>
      <c r="L47" s="877"/>
      <c r="M47" s="878"/>
      <c r="N47" s="272"/>
    </row>
    <row r="48" spans="1:14">
      <c r="B48" s="872"/>
      <c r="C48" s="873"/>
      <c r="D48" s="873"/>
      <c r="E48" s="879"/>
      <c r="F48" s="873"/>
      <c r="G48" s="873"/>
      <c r="H48" s="874"/>
      <c r="I48" s="36"/>
      <c r="J48" s="37"/>
      <c r="K48" s="274"/>
      <c r="L48" s="276"/>
      <c r="M48" s="277"/>
      <c r="N48" s="278"/>
    </row>
    <row r="49" spans="1:14">
      <c r="B49" s="880" t="s">
        <v>952</v>
      </c>
      <c r="C49" s="881"/>
      <c r="D49" s="881"/>
      <c r="E49" s="38"/>
      <c r="F49" s="39"/>
      <c r="G49" s="39"/>
      <c r="H49" s="40"/>
      <c r="I49" s="36"/>
      <c r="J49" s="37"/>
      <c r="K49" s="279"/>
      <c r="L49" s="276"/>
      <c r="M49" s="401">
        <v>0.1</v>
      </c>
      <c r="N49" s="344">
        <f>N83*M49</f>
        <v>959.29946129502503</v>
      </c>
    </row>
    <row r="50" spans="1:14" ht="15.75" thickBot="1">
      <c r="B50" s="872"/>
      <c r="C50" s="873"/>
      <c r="D50" s="873"/>
      <c r="E50" s="873"/>
      <c r="F50" s="873"/>
      <c r="G50" s="873"/>
      <c r="H50" s="874"/>
      <c r="I50" s="882"/>
      <c r="J50" s="883"/>
      <c r="K50" s="41"/>
      <c r="L50" s="884"/>
      <c r="M50" s="885"/>
      <c r="N50" s="105"/>
    </row>
    <row r="51" spans="1:14" ht="15.75" thickBot="1">
      <c r="B51" s="823" t="s">
        <v>953</v>
      </c>
      <c r="C51" s="824"/>
      <c r="D51" s="824"/>
      <c r="E51" s="824"/>
      <c r="F51" s="824"/>
      <c r="G51" s="824"/>
      <c r="H51" s="824"/>
      <c r="I51" s="824"/>
      <c r="J51" s="824"/>
      <c r="K51" s="824"/>
      <c r="L51" s="824"/>
      <c r="M51" s="825"/>
      <c r="N51" s="394">
        <f>SUM(N36:N50)</f>
        <v>172414.44460225131</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8" t="s">
        <v>944</v>
      </c>
      <c r="C55" s="869"/>
      <c r="D55" s="869"/>
      <c r="E55" s="869"/>
      <c r="F55" s="869"/>
      <c r="G55" s="869"/>
      <c r="H55" s="869"/>
      <c r="I55" s="903"/>
      <c r="J55" s="315" t="s">
        <v>945</v>
      </c>
      <c r="K55" s="85" t="s">
        <v>946</v>
      </c>
      <c r="L55" s="904" t="s">
        <v>955</v>
      </c>
      <c r="M55" s="903"/>
      <c r="N55" s="86" t="s">
        <v>951</v>
      </c>
    </row>
    <row r="56" spans="1:14">
      <c r="A56" t="s">
        <v>772</v>
      </c>
      <c r="B56" s="43" t="str">
        <f>VLOOKUP(A56,MATERIALES!A5:D372,3,FALSE)</f>
        <v>Agregado Petreo para Triturar (Crudo)</v>
      </c>
      <c r="C56" s="281"/>
      <c r="D56" s="281"/>
      <c r="E56" s="281"/>
      <c r="F56" s="281"/>
      <c r="G56" s="281"/>
      <c r="H56" s="281"/>
      <c r="I56" s="268"/>
      <c r="J56" s="224" t="str">
        <f>VLOOKUP(A56,MATERIALES!A10:D646,2,FALSE)</f>
        <v>m3</v>
      </c>
      <c r="K56" s="282">
        <v>1.4</v>
      </c>
      <c r="L56" s="267"/>
      <c r="M56" s="402">
        <f>VLOOKUP(A56,MATERIALES!A5:D394,4,FALSE)</f>
        <v>21986.864932562228</v>
      </c>
      <c r="N56" s="272">
        <f>K56*M56</f>
        <v>30781.610905587117</v>
      </c>
    </row>
    <row r="57" spans="1:14">
      <c r="A57" s="108" t="s">
        <v>774</v>
      </c>
      <c r="B57" s="43" t="str">
        <f>VLOOKUP(A57,MATERIALES!A6:D372,3,FALSE)</f>
        <v>Agua</v>
      </c>
      <c r="C57" s="281"/>
      <c r="D57" s="281"/>
      <c r="E57" s="281"/>
      <c r="F57" s="281"/>
      <c r="G57" s="281"/>
      <c r="H57" s="281"/>
      <c r="I57" s="268"/>
      <c r="J57" s="224" t="str">
        <f>VLOOKUP(A57,MATERIALES!A11:D647,2,FALSE)</f>
        <v>lt</v>
      </c>
      <c r="K57" s="282">
        <v>25</v>
      </c>
      <c r="L57" s="267"/>
      <c r="M57" s="402">
        <f>VLOOKUP(A57,MATERIALES!A6:D395,4,FALSE)</f>
        <v>43.973729865124461</v>
      </c>
      <c r="N57" s="272">
        <f>K57*M57</f>
        <v>1099.3432466281115</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5"/>
      <c r="C60" s="906"/>
      <c r="D60" s="906"/>
      <c r="E60" s="906"/>
      <c r="F60" s="906"/>
      <c r="G60" s="906"/>
      <c r="H60" s="906"/>
      <c r="I60" s="876"/>
      <c r="J60" s="42"/>
      <c r="K60" s="44"/>
      <c r="L60" s="907"/>
      <c r="M60" s="908"/>
      <c r="N60" s="45"/>
    </row>
    <row r="61" spans="1:14" ht="15.75" thickBot="1">
      <c r="B61" s="823" t="s">
        <v>953</v>
      </c>
      <c r="C61" s="824"/>
      <c r="D61" s="824"/>
      <c r="E61" s="824"/>
      <c r="F61" s="824"/>
      <c r="G61" s="824"/>
      <c r="H61" s="824"/>
      <c r="I61" s="824"/>
      <c r="J61" s="824"/>
      <c r="K61" s="824"/>
      <c r="L61" s="824"/>
      <c r="M61" s="825"/>
      <c r="N61" s="394">
        <f>SUM(N56:N60)</f>
        <v>31880.954152215229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0">
        <f>VLOOKUP(A66,TRANSPORTE!A5:D117,4,FALSE)</f>
        <v>1232.6264115798706</v>
      </c>
      <c r="M66" s="911"/>
      <c r="N66" s="287">
        <f>K66*L66</f>
        <v>1725.6769762118188</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0">
        <f>VLOOKUP(A67,TRANSPORTE!A6:D117,4,FALSE)</f>
        <v>1232.6264115798706</v>
      </c>
      <c r="M67" s="911"/>
      <c r="N67" s="287">
        <f>K67*L67</f>
        <v>1540.7830144748382</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3266.459990686657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9592.9946129502496</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N51+N61+N72+N83</f>
        <v>217154.85335810346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43430.970671620693</v>
      </c>
      <c r="M90" s="859"/>
      <c r="N90" s="51"/>
    </row>
    <row r="91" spans="1:14">
      <c r="B91" s="89" t="s">
        <v>973</v>
      </c>
      <c r="C91" s="90"/>
      <c r="D91" s="90"/>
      <c r="E91" s="90"/>
      <c r="F91" s="90"/>
      <c r="G91" s="90"/>
      <c r="H91" s="90"/>
      <c r="I91" s="87"/>
      <c r="J91" s="88"/>
      <c r="K91" s="304">
        <v>0.05</v>
      </c>
      <c r="L91" s="858">
        <f>N85*K91</f>
        <v>10857.742667905173</v>
      </c>
      <c r="M91" s="859"/>
      <c r="N91" s="51"/>
    </row>
    <row r="92" spans="1:14" ht="15.75" thickBot="1">
      <c r="B92" s="91" t="s">
        <v>974</v>
      </c>
      <c r="C92" s="92"/>
      <c r="D92" s="92"/>
      <c r="E92" s="92"/>
      <c r="F92" s="92"/>
      <c r="G92" s="92"/>
      <c r="H92" s="92"/>
      <c r="I92" s="93"/>
      <c r="J92" s="94"/>
      <c r="K92" s="305">
        <v>0.05</v>
      </c>
      <c r="L92" s="860">
        <f>N85*K92</f>
        <v>10857.742667905173</v>
      </c>
      <c r="M92" s="861"/>
      <c r="N92" s="51"/>
    </row>
    <row r="93" spans="1:14" ht="15.75" thickBot="1">
      <c r="B93" s="823" t="s">
        <v>953</v>
      </c>
      <c r="C93" s="824"/>
      <c r="D93" s="824"/>
      <c r="E93" s="824"/>
      <c r="F93" s="824"/>
      <c r="G93" s="824"/>
      <c r="H93" s="824"/>
      <c r="I93" s="824"/>
      <c r="J93" s="824"/>
      <c r="K93" s="824"/>
      <c r="L93" s="824"/>
      <c r="M93" s="825"/>
      <c r="N93" s="52">
        <f>L90+L91+L92</f>
        <v>65146.456007431036</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282301.30936553451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9"/>
      <c r="K125" s="889"/>
      <c r="L125" s="889"/>
      <c r="M125" s="889"/>
      <c r="N125" s="890"/>
    </row>
    <row r="126" spans="2:14" ht="15.75" thickBot="1">
      <c r="B126" s="261" t="s">
        <v>2221</v>
      </c>
      <c r="C126" s="393"/>
      <c r="D126" s="393"/>
      <c r="E126" s="57"/>
      <c r="F126" s="57"/>
      <c r="G126" s="57"/>
      <c r="H126" s="57"/>
      <c r="I126" s="57"/>
      <c r="J126" s="891"/>
      <c r="K126" s="891"/>
      <c r="L126" s="891"/>
      <c r="M126" s="891"/>
      <c r="N126" s="89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172414.44460225131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910"/>
      <c r="M66" s="911"/>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217154.85335810346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43430.970671620693</v>
      </c>
      <c r="M88" s="859"/>
      <c r="N88" s="51"/>
    </row>
    <row r="89" spans="1:14">
      <c r="B89" s="89" t="s">
        <v>973</v>
      </c>
      <c r="C89" s="90"/>
      <c r="D89" s="90"/>
      <c r="E89" s="90"/>
      <c r="F89" s="90"/>
      <c r="G89" s="90"/>
      <c r="H89" s="90"/>
      <c r="I89" s="87"/>
      <c r="J89" s="88"/>
      <c r="K89" s="304">
        <v>0.05</v>
      </c>
      <c r="L89" s="858">
        <f>N83*K89</f>
        <v>10857.742667905173</v>
      </c>
      <c r="M89" s="859"/>
      <c r="N89" s="51"/>
    </row>
    <row r="90" spans="1:14" ht="15.75" thickBot="1">
      <c r="B90" s="91" t="s">
        <v>974</v>
      </c>
      <c r="C90" s="92"/>
      <c r="D90" s="92"/>
      <c r="E90" s="92"/>
      <c r="F90" s="92"/>
      <c r="G90" s="92"/>
      <c r="H90" s="92"/>
      <c r="I90" s="93"/>
      <c r="J90" s="94"/>
      <c r="K90" s="305">
        <v>0.05</v>
      </c>
      <c r="L90" s="860">
        <f>N83*K90</f>
        <v>10857.742667905173</v>
      </c>
      <c r="M90" s="861"/>
      <c r="N90" s="51"/>
    </row>
    <row r="91" spans="1:14" ht="15.75" thickBot="1">
      <c r="B91" s="823" t="s">
        <v>953</v>
      </c>
      <c r="C91" s="824"/>
      <c r="D91" s="824"/>
      <c r="E91" s="824"/>
      <c r="F91" s="824"/>
      <c r="G91" s="824"/>
      <c r="H91" s="824"/>
      <c r="I91" s="824"/>
      <c r="J91" s="824"/>
      <c r="K91" s="824"/>
      <c r="L91" s="824"/>
      <c r="M91" s="825"/>
      <c r="N91" s="52">
        <f>L88+L89+L90</f>
        <v>65146.456007431036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282301.30936553451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172414.44460225131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217154.85335810346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43430.970671620693</v>
      </c>
      <c r="M88" s="859"/>
      <c r="N88" s="51"/>
    </row>
    <row r="89" spans="1:14">
      <c r="B89" s="89" t="s">
        <v>973</v>
      </c>
      <c r="C89" s="90"/>
      <c r="D89" s="90"/>
      <c r="E89" s="90"/>
      <c r="F89" s="90"/>
      <c r="G89" s="90"/>
      <c r="H89" s="90"/>
      <c r="I89" s="87"/>
      <c r="J89" s="88"/>
      <c r="K89" s="304">
        <v>0.05</v>
      </c>
      <c r="L89" s="858">
        <f>N83*K89</f>
        <v>10857.742667905173</v>
      </c>
      <c r="M89" s="859"/>
      <c r="N89" s="51"/>
    </row>
    <row r="90" spans="1:14" ht="15.75" thickBot="1">
      <c r="B90" s="91" t="s">
        <v>974</v>
      </c>
      <c r="C90" s="92"/>
      <c r="D90" s="92"/>
      <c r="E90" s="92"/>
      <c r="F90" s="92"/>
      <c r="G90" s="92"/>
      <c r="H90" s="92"/>
      <c r="I90" s="93"/>
      <c r="J90" s="94"/>
      <c r="K90" s="305">
        <v>0.05</v>
      </c>
      <c r="L90" s="860">
        <f>N83*K90</f>
        <v>10857.742667905173</v>
      </c>
      <c r="M90" s="861"/>
      <c r="N90" s="51"/>
    </row>
    <row r="91" spans="1:14" ht="15.75" thickBot="1">
      <c r="B91" s="823" t="s">
        <v>953</v>
      </c>
      <c r="C91" s="824"/>
      <c r="D91" s="824"/>
      <c r="E91" s="824"/>
      <c r="F91" s="824"/>
      <c r="G91" s="824"/>
      <c r="H91" s="824"/>
      <c r="I91" s="824"/>
      <c r="J91" s="824"/>
      <c r="K91" s="824"/>
      <c r="L91" s="824"/>
      <c r="M91" s="825"/>
      <c r="N91" s="52">
        <f>L88+L89+L90</f>
        <v>65146.456007431036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282301.30936553451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ht="15" customHeight="1">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959.29946129502503</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172414.44460225131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43.973729865124461</v>
      </c>
      <c r="N54" s="272">
        <f>K54*M54</f>
        <v>1099.3432466281115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31880.954152215229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217154.85335810346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43430.970671620693</v>
      </c>
      <c r="M87" s="859"/>
      <c r="N87" s="51"/>
    </row>
    <row r="88" spans="1:14">
      <c r="B88" s="89" t="s">
        <v>973</v>
      </c>
      <c r="C88" s="90"/>
      <c r="D88" s="90"/>
      <c r="E88" s="90"/>
      <c r="F88" s="90"/>
      <c r="G88" s="90"/>
      <c r="H88" s="90"/>
      <c r="I88" s="87"/>
      <c r="J88" s="88"/>
      <c r="K88" s="304">
        <v>0.05</v>
      </c>
      <c r="L88" s="858">
        <f>N82*K88</f>
        <v>10857.742667905173</v>
      </c>
      <c r="M88" s="859"/>
      <c r="N88" s="51"/>
    </row>
    <row r="89" spans="1:14" ht="15.75" thickBot="1">
      <c r="B89" s="91" t="s">
        <v>974</v>
      </c>
      <c r="C89" s="92"/>
      <c r="D89" s="92"/>
      <c r="E89" s="92"/>
      <c r="F89" s="92"/>
      <c r="G89" s="92"/>
      <c r="H89" s="92"/>
      <c r="I89" s="93"/>
      <c r="J89" s="94"/>
      <c r="K89" s="305">
        <v>0.05</v>
      </c>
      <c r="L89" s="860">
        <f>N82*K89</f>
        <v>10857.742667905173</v>
      </c>
      <c r="M89" s="861"/>
      <c r="N89" s="51"/>
    </row>
    <row r="90" spans="1:14" ht="15.75" thickBot="1">
      <c r="B90" s="823" t="s">
        <v>953</v>
      </c>
      <c r="C90" s="824"/>
      <c r="D90" s="824"/>
      <c r="E90" s="824"/>
      <c r="F90" s="824"/>
      <c r="G90" s="824"/>
      <c r="H90" s="824"/>
      <c r="I90" s="824"/>
      <c r="J90" s="824"/>
      <c r="K90" s="824"/>
      <c r="L90" s="824"/>
      <c r="M90" s="825"/>
      <c r="N90" s="52">
        <f>L87+L88+L89</f>
        <v>65146.456007431036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282301.30936553451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959.29946129502503</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172414.44460225131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43.973729865124461</v>
      </c>
      <c r="N54" s="272">
        <f>K54*M54</f>
        <v>1099.3432466281115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31880.954152215229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217154.85335810346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43430.970671620693</v>
      </c>
      <c r="M87" s="859"/>
      <c r="N87" s="51"/>
    </row>
    <row r="88" spans="1:14">
      <c r="B88" s="89" t="s">
        <v>973</v>
      </c>
      <c r="C88" s="90"/>
      <c r="D88" s="90"/>
      <c r="E88" s="90"/>
      <c r="F88" s="90"/>
      <c r="G88" s="90"/>
      <c r="H88" s="90"/>
      <c r="I88" s="87"/>
      <c r="J88" s="88"/>
      <c r="K88" s="304">
        <v>0.05</v>
      </c>
      <c r="L88" s="858">
        <f>N82*K88</f>
        <v>10857.742667905173</v>
      </c>
      <c r="M88" s="859"/>
      <c r="N88" s="51"/>
    </row>
    <row r="89" spans="1:14" ht="15.75" thickBot="1">
      <c r="B89" s="91" t="s">
        <v>974</v>
      </c>
      <c r="C89" s="92"/>
      <c r="D89" s="92"/>
      <c r="E89" s="92"/>
      <c r="F89" s="92"/>
      <c r="G89" s="92"/>
      <c r="H89" s="92"/>
      <c r="I89" s="93"/>
      <c r="J89" s="94"/>
      <c r="K89" s="305">
        <v>0.05</v>
      </c>
      <c r="L89" s="860">
        <f>N82*K89</f>
        <v>10857.742667905173</v>
      </c>
      <c r="M89" s="861"/>
      <c r="N89" s="51"/>
    </row>
    <row r="90" spans="1:14" ht="15.75" thickBot="1">
      <c r="B90" s="823" t="s">
        <v>953</v>
      </c>
      <c r="C90" s="824"/>
      <c r="D90" s="824"/>
      <c r="E90" s="824"/>
      <c r="F90" s="824"/>
      <c r="G90" s="824"/>
      <c r="H90" s="824"/>
      <c r="I90" s="824"/>
      <c r="J90" s="824"/>
      <c r="K90" s="824"/>
      <c r="L90" s="824"/>
      <c r="M90" s="825"/>
      <c r="N90" s="52">
        <f>L87+L88+L89</f>
        <v>65146.456007431036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282301.30936553451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172414.44460225131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217154.85335810346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43430.970671620693</v>
      </c>
      <c r="M88" s="859"/>
      <c r="N88" s="51"/>
    </row>
    <row r="89" spans="1:14">
      <c r="B89" s="89" t="s">
        <v>973</v>
      </c>
      <c r="C89" s="90"/>
      <c r="D89" s="90"/>
      <c r="E89" s="90"/>
      <c r="F89" s="90"/>
      <c r="G89" s="90"/>
      <c r="H89" s="90"/>
      <c r="I89" s="87"/>
      <c r="J89" s="88"/>
      <c r="K89" s="304">
        <v>0.05</v>
      </c>
      <c r="L89" s="858">
        <f>N83*K89</f>
        <v>10857.742667905173</v>
      </c>
      <c r="M89" s="859"/>
      <c r="N89" s="51"/>
    </row>
    <row r="90" spans="1:14" ht="15.75" thickBot="1">
      <c r="B90" s="91" t="s">
        <v>974</v>
      </c>
      <c r="C90" s="92"/>
      <c r="D90" s="92"/>
      <c r="E90" s="92"/>
      <c r="F90" s="92"/>
      <c r="G90" s="92"/>
      <c r="H90" s="92"/>
      <c r="I90" s="93"/>
      <c r="J90" s="94"/>
      <c r="K90" s="305">
        <v>0.05</v>
      </c>
      <c r="L90" s="860">
        <f>N83*K90</f>
        <v>10857.742667905173</v>
      </c>
      <c r="M90" s="861"/>
      <c r="N90" s="51"/>
    </row>
    <row r="91" spans="1:14" ht="15.75" thickBot="1">
      <c r="B91" s="823" t="s">
        <v>953</v>
      </c>
      <c r="C91" s="824"/>
      <c r="D91" s="824"/>
      <c r="E91" s="824"/>
      <c r="F91" s="824"/>
      <c r="G91" s="824"/>
      <c r="H91" s="824"/>
      <c r="I91" s="824"/>
      <c r="J91" s="824"/>
      <c r="K91" s="824"/>
      <c r="L91" s="824"/>
      <c r="M91" s="825"/>
      <c r="N91" s="52">
        <f>L88+L89+L90</f>
        <v>65146.456007431036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282301.30936553451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172414.44460225131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217154.85335810346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43430.970671620693</v>
      </c>
      <c r="M88" s="859"/>
      <c r="N88" s="51"/>
    </row>
    <row r="89" spans="1:14">
      <c r="B89" s="89" t="s">
        <v>973</v>
      </c>
      <c r="C89" s="90"/>
      <c r="D89" s="90"/>
      <c r="E89" s="90"/>
      <c r="F89" s="90"/>
      <c r="G89" s="90"/>
      <c r="H89" s="90"/>
      <c r="I89" s="87"/>
      <c r="J89" s="88"/>
      <c r="K89" s="304">
        <v>0.05</v>
      </c>
      <c r="L89" s="858">
        <f>N83*K89</f>
        <v>10857.742667905173</v>
      </c>
      <c r="M89" s="859"/>
      <c r="N89" s="51"/>
    </row>
    <row r="90" spans="1:14" ht="15.75" thickBot="1">
      <c r="B90" s="91" t="s">
        <v>974</v>
      </c>
      <c r="C90" s="92"/>
      <c r="D90" s="92"/>
      <c r="E90" s="92"/>
      <c r="F90" s="92"/>
      <c r="G90" s="92"/>
      <c r="H90" s="92"/>
      <c r="I90" s="93"/>
      <c r="J90" s="94"/>
      <c r="K90" s="305">
        <v>0.05</v>
      </c>
      <c r="L90" s="860">
        <f>N83*K90</f>
        <v>10857.742667905173</v>
      </c>
      <c r="M90" s="861"/>
      <c r="N90" s="51"/>
    </row>
    <row r="91" spans="1:14" ht="15.75" thickBot="1">
      <c r="B91" s="823" t="s">
        <v>953</v>
      </c>
      <c r="C91" s="824"/>
      <c r="D91" s="824"/>
      <c r="E91" s="824"/>
      <c r="F91" s="824"/>
      <c r="G91" s="824"/>
      <c r="H91" s="824"/>
      <c r="I91" s="824"/>
      <c r="J91" s="824"/>
      <c r="K91" s="824"/>
      <c r="L91" s="824"/>
      <c r="M91" s="825"/>
      <c r="N91" s="52">
        <f>L88+L89+L90</f>
        <v>65146.456007431036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282301.30936553451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172414.44460225131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1293</v>
      </c>
      <c r="B65" s="46" t="str">
        <f>VLOOKUP(A65,TRANSPORTE!A6:D117,3,FALSE)</f>
        <v>Transporte de mezcla</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217154.85335810346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43430.970671620693</v>
      </c>
      <c r="M88" s="859"/>
      <c r="N88" s="51"/>
    </row>
    <row r="89" spans="1:14">
      <c r="B89" s="89" t="s">
        <v>973</v>
      </c>
      <c r="C89" s="90"/>
      <c r="D89" s="90"/>
      <c r="E89" s="90"/>
      <c r="F89" s="90"/>
      <c r="G89" s="90"/>
      <c r="H89" s="90"/>
      <c r="I89" s="87"/>
      <c r="J89" s="88"/>
      <c r="K89" s="304">
        <v>0.05</v>
      </c>
      <c r="L89" s="858">
        <f>N83*K89</f>
        <v>10857.742667905173</v>
      </c>
      <c r="M89" s="859"/>
      <c r="N89" s="51"/>
    </row>
    <row r="90" spans="1:14" ht="15.75" thickBot="1">
      <c r="B90" s="91" t="s">
        <v>974</v>
      </c>
      <c r="C90" s="92"/>
      <c r="D90" s="92"/>
      <c r="E90" s="92"/>
      <c r="F90" s="92"/>
      <c r="G90" s="92"/>
      <c r="H90" s="92"/>
      <c r="I90" s="93"/>
      <c r="J90" s="94"/>
      <c r="K90" s="305">
        <v>0.05</v>
      </c>
      <c r="L90" s="860">
        <f>N83*K90</f>
        <v>10857.742667905173</v>
      </c>
      <c r="M90" s="861"/>
      <c r="N90" s="51"/>
    </row>
    <row r="91" spans="1:14" ht="15.75" thickBot="1">
      <c r="B91" s="823" t="s">
        <v>953</v>
      </c>
      <c r="C91" s="824"/>
      <c r="D91" s="824"/>
      <c r="E91" s="824"/>
      <c r="F91" s="824"/>
      <c r="G91" s="824"/>
      <c r="H91" s="824"/>
      <c r="I91" s="824"/>
      <c r="J91" s="824"/>
      <c r="K91" s="824"/>
      <c r="L91" s="824"/>
      <c r="M91" s="825"/>
      <c r="N91" s="52">
        <f>L88+L89+L90</f>
        <v>65146.456007431036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282301.30936553451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topLeftCell="A34"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8</v>
      </c>
      <c r="N37" s="272">
        <f t="shared" ref="N37:N43" si="0">K37/M37</f>
        <v>16999.088255863309</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8</v>
      </c>
      <c r="N38" s="272">
        <f t="shared" si="0"/>
        <v>14717.083555707008</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8</v>
      </c>
      <c r="N39" s="272">
        <f t="shared" si="0"/>
        <v>119221.90086304783</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8</v>
      </c>
      <c r="N42" s="272">
        <f t="shared" si="0"/>
        <v>37872.716641011255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8</v>
      </c>
      <c r="N43" s="272">
        <f t="shared" si="0"/>
        <v>8128.5878779642999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211908.90887000284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43.973729865124461</v>
      </c>
      <c r="N54" s="272">
        <f>K54*M54</f>
        <v>1099.3432466281115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31880.954152215229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257715.20591618275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51543.04118323655</v>
      </c>
      <c r="M87" s="859"/>
      <c r="N87" s="51"/>
    </row>
    <row r="88" spans="1:14">
      <c r="B88" s="89" t="s">
        <v>973</v>
      </c>
      <c r="C88" s="90"/>
      <c r="D88" s="90"/>
      <c r="E88" s="90"/>
      <c r="F88" s="90"/>
      <c r="G88" s="90"/>
      <c r="H88" s="90"/>
      <c r="I88" s="87"/>
      <c r="J88" s="88"/>
      <c r="K88" s="304">
        <v>0.05</v>
      </c>
      <c r="L88" s="858">
        <f>N82*K88</f>
        <v>12885.760295809137</v>
      </c>
      <c r="M88" s="859"/>
      <c r="N88" s="51"/>
    </row>
    <row r="89" spans="1:14" ht="15.75" thickBot="1">
      <c r="B89" s="91" t="s">
        <v>974</v>
      </c>
      <c r="C89" s="92"/>
      <c r="D89" s="92"/>
      <c r="E89" s="92"/>
      <c r="F89" s="92"/>
      <c r="G89" s="92"/>
      <c r="H89" s="92"/>
      <c r="I89" s="93"/>
      <c r="J89" s="94"/>
      <c r="K89" s="305">
        <v>0.05</v>
      </c>
      <c r="L89" s="860">
        <f>N82*K89</f>
        <v>12885.760295809137</v>
      </c>
      <c r="M89" s="861"/>
      <c r="N89" s="51"/>
    </row>
    <row r="90" spans="1:14" ht="15.75" thickBot="1">
      <c r="B90" s="823" t="s">
        <v>953</v>
      </c>
      <c r="C90" s="824"/>
      <c r="D90" s="824"/>
      <c r="E90" s="824"/>
      <c r="F90" s="824"/>
      <c r="G90" s="824"/>
      <c r="H90" s="824"/>
      <c r="I90" s="824"/>
      <c r="J90" s="824"/>
      <c r="K90" s="824"/>
      <c r="L90" s="824"/>
      <c r="M90" s="825"/>
      <c r="N90" s="52">
        <f>L87+L88+L89</f>
        <v>77314.561774854825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335029.76769103756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8</v>
      </c>
      <c r="N37" s="272">
        <f t="shared" ref="N37:N43" si="0">K37/M37</f>
        <v>16999.088255863309</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8</v>
      </c>
      <c r="N38" s="272">
        <f t="shared" si="0"/>
        <v>14717.083555707008</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8</v>
      </c>
      <c r="N39" s="272">
        <f t="shared" si="0"/>
        <v>119221.90086304783</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8</v>
      </c>
      <c r="N42" s="272">
        <f t="shared" si="0"/>
        <v>37872.716641011255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8</v>
      </c>
      <c r="N43" s="272">
        <f t="shared" si="0"/>
        <v>8128.5878779642999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211908.90887000284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43.973729865124461</v>
      </c>
      <c r="N54" s="272">
        <f>K54*M54</f>
        <v>1099.3432466281115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31880.954152215229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257715.20591618275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51543.04118323655</v>
      </c>
      <c r="M87" s="859"/>
      <c r="N87" s="51"/>
    </row>
    <row r="88" spans="1:14">
      <c r="B88" s="89" t="s">
        <v>973</v>
      </c>
      <c r="C88" s="90"/>
      <c r="D88" s="90"/>
      <c r="E88" s="90"/>
      <c r="F88" s="90"/>
      <c r="G88" s="90"/>
      <c r="H88" s="90"/>
      <c r="I88" s="87"/>
      <c r="J88" s="88"/>
      <c r="K88" s="304">
        <v>0.05</v>
      </c>
      <c r="L88" s="858">
        <f>N82*K88</f>
        <v>12885.760295809137</v>
      </c>
      <c r="M88" s="859"/>
      <c r="N88" s="51"/>
    </row>
    <row r="89" spans="1:14" ht="15.75" thickBot="1">
      <c r="B89" s="91" t="s">
        <v>974</v>
      </c>
      <c r="C89" s="92"/>
      <c r="D89" s="92"/>
      <c r="E89" s="92"/>
      <c r="F89" s="92"/>
      <c r="G89" s="92"/>
      <c r="H89" s="92"/>
      <c r="I89" s="93"/>
      <c r="J89" s="94"/>
      <c r="K89" s="305">
        <v>0.05</v>
      </c>
      <c r="L89" s="860">
        <f>N82*K89</f>
        <v>12885.760295809137</v>
      </c>
      <c r="M89" s="861"/>
      <c r="N89" s="51"/>
    </row>
    <row r="90" spans="1:14" ht="15.75" thickBot="1">
      <c r="B90" s="823" t="s">
        <v>953</v>
      </c>
      <c r="C90" s="824"/>
      <c r="D90" s="824"/>
      <c r="E90" s="824"/>
      <c r="F90" s="824"/>
      <c r="G90" s="824"/>
      <c r="H90" s="824"/>
      <c r="I90" s="824"/>
      <c r="J90" s="824"/>
      <c r="K90" s="824"/>
      <c r="L90" s="824"/>
      <c r="M90" s="825"/>
      <c r="N90" s="52">
        <f>L87+L88+L89</f>
        <v>77314.561774854825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335029.76769103756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8</v>
      </c>
      <c r="N37" s="272">
        <f t="shared" ref="N37:N43" si="0">K37/M37</f>
        <v>16999.088255863309</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8</v>
      </c>
      <c r="N38" s="272">
        <f t="shared" si="0"/>
        <v>14717.083555707008</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8</v>
      </c>
      <c r="N39" s="272">
        <f t="shared" si="0"/>
        <v>119221.90086304783</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8</v>
      </c>
      <c r="N42" s="272">
        <f t="shared" si="0"/>
        <v>37872.716641011255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8</v>
      </c>
      <c r="N43" s="272">
        <f t="shared" si="0"/>
        <v>8128.5878779642999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211908.90887000284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43.973729865124461</v>
      </c>
      <c r="N54" s="272">
        <f>K54*M54</f>
        <v>1099.3432466281115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31880.954152215229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257715.20591618275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51543.04118323655</v>
      </c>
      <c r="M87" s="859"/>
      <c r="N87" s="51"/>
    </row>
    <row r="88" spans="1:14">
      <c r="B88" s="89" t="s">
        <v>973</v>
      </c>
      <c r="C88" s="90"/>
      <c r="D88" s="90"/>
      <c r="E88" s="90"/>
      <c r="F88" s="90"/>
      <c r="G88" s="90"/>
      <c r="H88" s="90"/>
      <c r="I88" s="87"/>
      <c r="J88" s="88"/>
      <c r="K88" s="304">
        <v>0.05</v>
      </c>
      <c r="L88" s="858">
        <f>N82*K88</f>
        <v>12885.760295809137</v>
      </c>
      <c r="M88" s="859"/>
      <c r="N88" s="51"/>
    </row>
    <row r="89" spans="1:14" ht="15.75" thickBot="1">
      <c r="B89" s="91" t="s">
        <v>974</v>
      </c>
      <c r="C89" s="92"/>
      <c r="D89" s="92"/>
      <c r="E89" s="92"/>
      <c r="F89" s="92"/>
      <c r="G89" s="92"/>
      <c r="H89" s="92"/>
      <c r="I89" s="93"/>
      <c r="J89" s="94"/>
      <c r="K89" s="305">
        <v>0.05</v>
      </c>
      <c r="L89" s="860">
        <f>N82*K89</f>
        <v>12885.760295809137</v>
      </c>
      <c r="M89" s="861"/>
      <c r="N89" s="51"/>
    </row>
    <row r="90" spans="1:14" ht="15.75" thickBot="1">
      <c r="B90" s="823" t="s">
        <v>953</v>
      </c>
      <c r="C90" s="824"/>
      <c r="D90" s="824"/>
      <c r="E90" s="824"/>
      <c r="F90" s="824"/>
      <c r="G90" s="824"/>
      <c r="H90" s="824"/>
      <c r="I90" s="824"/>
      <c r="J90" s="824"/>
      <c r="K90" s="824"/>
      <c r="L90" s="824"/>
      <c r="M90" s="825"/>
      <c r="N90" s="52">
        <f>L87+L88+L89</f>
        <v>77314.561774854825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335029.76769103756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959.29946129502503</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172414.44460225131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43.973729865124461</v>
      </c>
      <c r="N54" s="272">
        <f>K54*M54</f>
        <v>1099.3432466281115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31880.954152215229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217154.85335810346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43430.970671620693</v>
      </c>
      <c r="M87" s="859"/>
      <c r="N87" s="51"/>
    </row>
    <row r="88" spans="1:14">
      <c r="B88" s="89" t="s">
        <v>973</v>
      </c>
      <c r="C88" s="90"/>
      <c r="D88" s="90"/>
      <c r="E88" s="90"/>
      <c r="F88" s="90"/>
      <c r="G88" s="90"/>
      <c r="H88" s="90"/>
      <c r="I88" s="87"/>
      <c r="J88" s="88"/>
      <c r="K88" s="304">
        <v>0.05</v>
      </c>
      <c r="L88" s="858">
        <f>N82*K88</f>
        <v>10857.742667905173</v>
      </c>
      <c r="M88" s="859"/>
      <c r="N88" s="51"/>
    </row>
    <row r="89" spans="1:14" ht="15.75" thickBot="1">
      <c r="B89" s="91" t="s">
        <v>974</v>
      </c>
      <c r="C89" s="92"/>
      <c r="D89" s="92"/>
      <c r="E89" s="92"/>
      <c r="F89" s="92"/>
      <c r="G89" s="92"/>
      <c r="H89" s="92"/>
      <c r="I89" s="93"/>
      <c r="J89" s="94"/>
      <c r="K89" s="305">
        <v>0.05</v>
      </c>
      <c r="L89" s="860">
        <f>N82*K89</f>
        <v>10857.742667905173</v>
      </c>
      <c r="M89" s="861"/>
      <c r="N89" s="51"/>
    </row>
    <row r="90" spans="1:14" ht="15.75" thickBot="1">
      <c r="B90" s="823" t="s">
        <v>953</v>
      </c>
      <c r="C90" s="824"/>
      <c r="D90" s="824"/>
      <c r="E90" s="824"/>
      <c r="F90" s="824"/>
      <c r="G90" s="824"/>
      <c r="H90" s="824"/>
      <c r="I90" s="824"/>
      <c r="J90" s="824"/>
      <c r="K90" s="824"/>
      <c r="L90" s="824"/>
      <c r="M90" s="825"/>
      <c r="N90" s="52">
        <f>L87+L88+L89</f>
        <v>65146.456007431036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282301.30936553451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172414.44460225131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127"/>
    </row>
    <row r="81" spans="1:14" ht="15.75" thickBot="1">
      <c r="B81" s="912" t="s">
        <v>953</v>
      </c>
      <c r="C81" s="866"/>
      <c r="D81" s="866"/>
      <c r="E81" s="866"/>
      <c r="F81" s="866"/>
      <c r="G81" s="866"/>
      <c r="H81" s="866"/>
      <c r="I81" s="866"/>
      <c r="J81" s="866"/>
      <c r="K81" s="866"/>
      <c r="L81" s="866"/>
      <c r="M81" s="867"/>
      <c r="N81" s="460">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217154.85335810346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43430.970671620693</v>
      </c>
      <c r="M88" s="859"/>
      <c r="N88" s="51"/>
    </row>
    <row r="89" spans="1:14">
      <c r="B89" s="89" t="s">
        <v>973</v>
      </c>
      <c r="C89" s="90"/>
      <c r="D89" s="90"/>
      <c r="E89" s="90"/>
      <c r="F89" s="90"/>
      <c r="G89" s="90"/>
      <c r="H89" s="90"/>
      <c r="I89" s="87"/>
      <c r="J89" s="88"/>
      <c r="K89" s="304">
        <v>0.05</v>
      </c>
      <c r="L89" s="858">
        <f>N83*K89</f>
        <v>10857.742667905173</v>
      </c>
      <c r="M89" s="859"/>
      <c r="N89" s="51"/>
    </row>
    <row r="90" spans="1:14" ht="15.75" thickBot="1">
      <c r="B90" s="91" t="s">
        <v>974</v>
      </c>
      <c r="C90" s="92"/>
      <c r="D90" s="92"/>
      <c r="E90" s="92"/>
      <c r="F90" s="92"/>
      <c r="G90" s="92"/>
      <c r="H90" s="92"/>
      <c r="I90" s="93"/>
      <c r="J90" s="94"/>
      <c r="K90" s="305">
        <v>0.05</v>
      </c>
      <c r="L90" s="860">
        <f>N83*K90</f>
        <v>10857.742667905173</v>
      </c>
      <c r="M90" s="861"/>
      <c r="N90" s="51"/>
    </row>
    <row r="91" spans="1:14" ht="15.75" thickBot="1">
      <c r="B91" s="823" t="s">
        <v>953</v>
      </c>
      <c r="C91" s="824"/>
      <c r="D91" s="824"/>
      <c r="E91" s="824"/>
      <c r="F91" s="824"/>
      <c r="G91" s="824"/>
      <c r="H91" s="824"/>
      <c r="I91" s="824"/>
      <c r="J91" s="824"/>
      <c r="K91" s="824"/>
      <c r="L91" s="824"/>
      <c r="M91" s="825"/>
      <c r="N91" s="52">
        <f>L88+L89+L90</f>
        <v>65146.456007431036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282301.30936553451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topLeftCell="A28"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959.29946129502503</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172414.44460225131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43.973729865124461</v>
      </c>
      <c r="N54" s="272">
        <f>K54*M54</f>
        <v>1099.3432466281115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31880.954152215229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217154.85335810346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43430.970671620693</v>
      </c>
      <c r="M87" s="859"/>
      <c r="N87" s="51"/>
    </row>
    <row r="88" spans="1:14">
      <c r="B88" s="89" t="s">
        <v>973</v>
      </c>
      <c r="C88" s="90"/>
      <c r="D88" s="90"/>
      <c r="E88" s="90"/>
      <c r="F88" s="90"/>
      <c r="G88" s="90"/>
      <c r="H88" s="90"/>
      <c r="I88" s="87"/>
      <c r="J88" s="88"/>
      <c r="K88" s="304">
        <v>0.05</v>
      </c>
      <c r="L88" s="858">
        <f>N82*K88</f>
        <v>10857.742667905173</v>
      </c>
      <c r="M88" s="859"/>
      <c r="N88" s="51"/>
    </row>
    <row r="89" spans="1:14" ht="15.75" thickBot="1">
      <c r="B89" s="91" t="s">
        <v>974</v>
      </c>
      <c r="C89" s="92"/>
      <c r="D89" s="92"/>
      <c r="E89" s="92"/>
      <c r="F89" s="92"/>
      <c r="G89" s="92"/>
      <c r="H89" s="92"/>
      <c r="I89" s="93"/>
      <c r="J89" s="94"/>
      <c r="K89" s="305">
        <v>0.05</v>
      </c>
      <c r="L89" s="860">
        <f>N82*K89</f>
        <v>10857.742667905173</v>
      </c>
      <c r="M89" s="861"/>
      <c r="N89" s="51"/>
    </row>
    <row r="90" spans="1:14" ht="15.75" thickBot="1">
      <c r="B90" s="823" t="s">
        <v>953</v>
      </c>
      <c r="C90" s="824"/>
      <c r="D90" s="824"/>
      <c r="E90" s="824"/>
      <c r="F90" s="824"/>
      <c r="G90" s="824"/>
      <c r="H90" s="824"/>
      <c r="I90" s="824"/>
      <c r="J90" s="824"/>
      <c r="K90" s="824"/>
      <c r="L90" s="824"/>
      <c r="M90" s="825"/>
      <c r="N90" s="52">
        <f>L87+L88+L89</f>
        <v>65146.456007431036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282301.30936553451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8</v>
      </c>
      <c r="N37" s="272">
        <f t="shared" ref="N37:N43" si="0">K37/M37</f>
        <v>16999.088255863309</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8</v>
      </c>
      <c r="N38" s="272">
        <f t="shared" si="0"/>
        <v>14717.083555707008</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8</v>
      </c>
      <c r="N39" s="272">
        <f t="shared" si="0"/>
        <v>119221.90086304783</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8</v>
      </c>
      <c r="N42" s="272">
        <f t="shared" si="0"/>
        <v>37872.716641011255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8</v>
      </c>
      <c r="N43" s="272">
        <f t="shared" si="0"/>
        <v>8128.5878779642999</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1065.8882903278056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211908.90887000284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43.973729865124461</v>
      </c>
      <c r="N54" s="272">
        <f>K54*M54</f>
        <v>1099.3432466281115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31880.954152215229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257715.20591618275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51543.04118323655</v>
      </c>
      <c r="M87" s="859"/>
      <c r="N87" s="51"/>
    </row>
    <row r="88" spans="1:14">
      <c r="B88" s="89" t="s">
        <v>973</v>
      </c>
      <c r="C88" s="90"/>
      <c r="D88" s="90"/>
      <c r="E88" s="90"/>
      <c r="F88" s="90"/>
      <c r="G88" s="90"/>
      <c r="H88" s="90"/>
      <c r="I88" s="87"/>
      <c r="J88" s="88"/>
      <c r="K88" s="304">
        <v>0.05</v>
      </c>
      <c r="L88" s="858">
        <f>N82*K88</f>
        <v>12885.760295809137</v>
      </c>
      <c r="M88" s="859"/>
      <c r="N88" s="51"/>
    </row>
    <row r="89" spans="1:14" ht="15.75" thickBot="1">
      <c r="B89" s="91" t="s">
        <v>974</v>
      </c>
      <c r="C89" s="92"/>
      <c r="D89" s="92"/>
      <c r="E89" s="92"/>
      <c r="F89" s="92"/>
      <c r="G89" s="92"/>
      <c r="H89" s="92"/>
      <c r="I89" s="93"/>
      <c r="J89" s="94"/>
      <c r="K89" s="305">
        <v>0.05</v>
      </c>
      <c r="L89" s="860">
        <f>N82*K89</f>
        <v>12885.760295809137</v>
      </c>
      <c r="M89" s="861"/>
      <c r="N89" s="51"/>
    </row>
    <row r="90" spans="1:14" ht="15.75" thickBot="1">
      <c r="B90" s="823" t="s">
        <v>953</v>
      </c>
      <c r="C90" s="824"/>
      <c r="D90" s="824"/>
      <c r="E90" s="824"/>
      <c r="F90" s="824"/>
      <c r="G90" s="824"/>
      <c r="H90" s="824"/>
      <c r="I90" s="824"/>
      <c r="J90" s="824"/>
      <c r="K90" s="824"/>
      <c r="L90" s="824"/>
      <c r="M90" s="825"/>
      <c r="N90" s="52">
        <f>L87+L88+L89</f>
        <v>77314.561774854825</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335029.76769103756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172414.44460225131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217154.85335810346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43430.970671620693</v>
      </c>
      <c r="M88" s="859"/>
      <c r="N88" s="51"/>
    </row>
    <row r="89" spans="1:14">
      <c r="B89" s="89" t="s">
        <v>973</v>
      </c>
      <c r="C89" s="90"/>
      <c r="D89" s="90"/>
      <c r="E89" s="90"/>
      <c r="F89" s="90"/>
      <c r="G89" s="90"/>
      <c r="H89" s="90"/>
      <c r="I89" s="87"/>
      <c r="J89" s="88"/>
      <c r="K89" s="304">
        <v>0.05</v>
      </c>
      <c r="L89" s="858">
        <f>N83*K89</f>
        <v>10857.742667905173</v>
      </c>
      <c r="M89" s="859"/>
      <c r="N89" s="51"/>
    </row>
    <row r="90" spans="1:14" ht="15.75" thickBot="1">
      <c r="B90" s="91" t="s">
        <v>974</v>
      </c>
      <c r="C90" s="92"/>
      <c r="D90" s="92"/>
      <c r="E90" s="92"/>
      <c r="F90" s="92"/>
      <c r="G90" s="92"/>
      <c r="H90" s="92"/>
      <c r="I90" s="93"/>
      <c r="J90" s="94"/>
      <c r="K90" s="305">
        <v>0.05</v>
      </c>
      <c r="L90" s="860">
        <f>N83*K90</f>
        <v>10857.742667905173</v>
      </c>
      <c r="M90" s="861"/>
      <c r="N90" s="51"/>
    </row>
    <row r="91" spans="1:14" ht="15.75" thickBot="1">
      <c r="B91" s="823" t="s">
        <v>953</v>
      </c>
      <c r="C91" s="824"/>
      <c r="D91" s="824"/>
      <c r="E91" s="824"/>
      <c r="F91" s="824"/>
      <c r="G91" s="824"/>
      <c r="H91" s="824"/>
      <c r="I91" s="824"/>
      <c r="J91" s="824"/>
      <c r="K91" s="824"/>
      <c r="L91" s="824"/>
      <c r="M91" s="825"/>
      <c r="N91" s="52">
        <f>L88+L89+L90</f>
        <v>65146.456007431036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282301.30936553451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172414.44460225131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217154.85335810346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43430.970671620693</v>
      </c>
      <c r="M88" s="859"/>
      <c r="N88" s="51"/>
    </row>
    <row r="89" spans="1:14">
      <c r="B89" s="89" t="s">
        <v>973</v>
      </c>
      <c r="C89" s="90"/>
      <c r="D89" s="90"/>
      <c r="E89" s="90"/>
      <c r="F89" s="90"/>
      <c r="G89" s="90"/>
      <c r="H89" s="90"/>
      <c r="I89" s="87"/>
      <c r="J89" s="88"/>
      <c r="K89" s="304">
        <v>0.05</v>
      </c>
      <c r="L89" s="858">
        <f>N83*K89</f>
        <v>10857.742667905173</v>
      </c>
      <c r="M89" s="859"/>
      <c r="N89" s="51"/>
    </row>
    <row r="90" spans="1:14" ht="15.75" thickBot="1">
      <c r="B90" s="91" t="s">
        <v>974</v>
      </c>
      <c r="C90" s="92"/>
      <c r="D90" s="92"/>
      <c r="E90" s="92"/>
      <c r="F90" s="92"/>
      <c r="G90" s="92"/>
      <c r="H90" s="92"/>
      <c r="I90" s="93"/>
      <c r="J90" s="94"/>
      <c r="K90" s="305">
        <v>0.05</v>
      </c>
      <c r="L90" s="860">
        <f>N83*K90</f>
        <v>10857.742667905173</v>
      </c>
      <c r="M90" s="861"/>
      <c r="N90" s="51"/>
    </row>
    <row r="91" spans="1:14" ht="15.75" thickBot="1">
      <c r="B91" s="823" t="s">
        <v>953</v>
      </c>
      <c r="C91" s="824"/>
      <c r="D91" s="824"/>
      <c r="E91" s="824"/>
      <c r="F91" s="824"/>
      <c r="G91" s="824"/>
      <c r="H91" s="824"/>
      <c r="I91" s="824"/>
      <c r="J91" s="824"/>
      <c r="K91" s="824"/>
      <c r="L91" s="824"/>
      <c r="M91" s="825"/>
      <c r="N91" s="52">
        <f>L88+L89+L90</f>
        <v>65146.456007431036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282301.30936553451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959.29946129502503</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172414.44460225131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t="s">
        <v>774</v>
      </c>
      <c r="B54" s="43" t="str">
        <f>VLOOKUP(A54,MATERIALES!A6:D372,3,FALSE)</f>
        <v>Agua</v>
      </c>
      <c r="C54" s="281"/>
      <c r="D54" s="281"/>
      <c r="E54" s="281"/>
      <c r="F54" s="281"/>
      <c r="G54" s="281"/>
      <c r="H54" s="281"/>
      <c r="I54" s="268"/>
      <c r="J54" s="224" t="str">
        <f>VLOOKUP(A54,MATERIALES!A8:D644,2,FALSE)</f>
        <v>lt</v>
      </c>
      <c r="K54" s="282">
        <v>25</v>
      </c>
      <c r="L54" s="267"/>
      <c r="M54" s="402">
        <f>VLOOKUP(A54,MATERIALES!A6:D395,4,FALSE)</f>
        <v>43.973729865124461</v>
      </c>
      <c r="N54" s="272">
        <f>K54*M54</f>
        <v>1099.3432466281115</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31880.954152215229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217154.85335810346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43430.970671620693</v>
      </c>
      <c r="M87" s="859"/>
      <c r="N87" s="51"/>
    </row>
    <row r="88" spans="1:14">
      <c r="B88" s="89" t="s">
        <v>973</v>
      </c>
      <c r="C88" s="90"/>
      <c r="D88" s="90"/>
      <c r="E88" s="90"/>
      <c r="F88" s="90"/>
      <c r="G88" s="90"/>
      <c r="H88" s="90"/>
      <c r="I88" s="87"/>
      <c r="J88" s="88"/>
      <c r="K88" s="304">
        <v>0.05</v>
      </c>
      <c r="L88" s="858">
        <f>N82*K88</f>
        <v>10857.742667905173</v>
      </c>
      <c r="M88" s="859"/>
      <c r="N88" s="51"/>
    </row>
    <row r="89" spans="1:14" ht="15.75" thickBot="1">
      <c r="B89" s="91" t="s">
        <v>974</v>
      </c>
      <c r="C89" s="92"/>
      <c r="D89" s="92"/>
      <c r="E89" s="92"/>
      <c r="F89" s="92"/>
      <c r="G89" s="92"/>
      <c r="H89" s="92"/>
      <c r="I89" s="93"/>
      <c r="J89" s="94"/>
      <c r="K89" s="305">
        <v>0.05</v>
      </c>
      <c r="L89" s="860">
        <f>N82*K89</f>
        <v>10857.742667905173</v>
      </c>
      <c r="M89" s="861"/>
      <c r="N89" s="51"/>
    </row>
    <row r="90" spans="1:14" ht="15.75" thickBot="1">
      <c r="B90" s="823" t="s">
        <v>953</v>
      </c>
      <c r="C90" s="824"/>
      <c r="D90" s="824"/>
      <c r="E90" s="824"/>
      <c r="F90" s="824"/>
      <c r="G90" s="824"/>
      <c r="H90" s="824"/>
      <c r="I90" s="824"/>
      <c r="J90" s="824"/>
      <c r="K90" s="824"/>
      <c r="L90" s="824"/>
      <c r="M90" s="825"/>
      <c r="N90" s="52">
        <f>L87+L88+L89</f>
        <v>65146.456007431036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282301.30936553451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150</v>
      </c>
      <c r="B36" s="872" t="str">
        <f>VLOOKUP(A36,EQUIPOS!A6:D154,3,FALSE)</f>
        <v>Cargador : Potencia en el volante 125 hp, Clasificación de RPM del motor 2300.</v>
      </c>
      <c r="C36" s="873"/>
      <c r="D36" s="873"/>
      <c r="E36" s="873"/>
      <c r="F36" s="873"/>
      <c r="G36" s="873"/>
      <c r="H36" s="874"/>
      <c r="I36" s="267"/>
      <c r="J36" s="268"/>
      <c r="K36" s="269">
        <f>VLOOKUP(A36,EQUIPOS!A6:D163,4,FALSE)</f>
        <v>205504.00310514515</v>
      </c>
      <c r="L36" s="270"/>
      <c r="M36" s="271">
        <v>30</v>
      </c>
      <c r="N36" s="272">
        <f>K36/M36</f>
        <v>6850.1334368381713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166</v>
      </c>
      <c r="B38" s="872" t="str">
        <f>VLOOKUP(A38,EQUIPOS!A8:D154,3,FALSE)</f>
        <v>Compactador de Rodillo POTENCIA: 99HP, PESO: 8 ton</v>
      </c>
      <c r="C38" s="873"/>
      <c r="D38" s="873"/>
      <c r="E38" s="873"/>
      <c r="F38" s="873"/>
      <c r="G38" s="873"/>
      <c r="H38" s="874"/>
      <c r="I38" s="267"/>
      <c r="J38" s="268"/>
      <c r="K38" s="269">
        <f>VLOOKUP(A38,EQUIPOS!A8:D165,4,FALSE)</f>
        <v>117736.66844565606</v>
      </c>
      <c r="L38" s="270"/>
      <c r="M38" s="271">
        <v>10</v>
      </c>
      <c r="N38" s="272">
        <f t="shared" si="0"/>
        <v>11773.666844565607</v>
      </c>
    </row>
    <row r="39" spans="1:14">
      <c r="A39" t="s">
        <v>284</v>
      </c>
      <c r="B39" s="872" t="str">
        <f>VLOOKUP(A39,EQUIPOS!A9:D154,3,FALSE)</f>
        <v>Planta de asfalto en caliente</v>
      </c>
      <c r="C39" s="873"/>
      <c r="D39" s="873"/>
      <c r="E39" s="873"/>
      <c r="F39" s="873"/>
      <c r="G39" s="873"/>
      <c r="H39" s="874"/>
      <c r="I39" s="267"/>
      <c r="J39" s="268"/>
      <c r="K39" s="269">
        <f>VLOOKUP(A39,EQUIPOS!A9:D166,4,FALSE)</f>
        <v>953775.20690438268</v>
      </c>
      <c r="L39" s="270"/>
      <c r="M39" s="271">
        <v>10</v>
      </c>
      <c r="N39" s="272">
        <f t="shared" si="0"/>
        <v>95377.520690438265</v>
      </c>
    </row>
    <row r="40" spans="1:14">
      <c r="A40" t="s">
        <v>290</v>
      </c>
      <c r="B40" s="872" t="str">
        <f>VLOOKUP(A40,EQUIPOS!A10:D154,3,FALSE)</f>
        <v>Planta trituradora</v>
      </c>
      <c r="C40" s="873"/>
      <c r="D40" s="873"/>
      <c r="E40" s="873"/>
      <c r="F40" s="873"/>
      <c r="G40" s="873"/>
      <c r="H40" s="874"/>
      <c r="I40" s="267"/>
      <c r="J40" s="268"/>
      <c r="K40" s="269">
        <f>VLOOKUP(A40,EQUIPOS!A10:D167,4,FALSE)</f>
        <v>16831.327180665576</v>
      </c>
      <c r="L40" s="270"/>
      <c r="M40" s="271">
        <v>30</v>
      </c>
      <c r="N40" s="272">
        <f t="shared" si="0"/>
        <v>561.04423935551915</v>
      </c>
    </row>
    <row r="41" spans="1:14">
      <c r="A41" t="s">
        <v>314</v>
      </c>
      <c r="B41" s="872" t="str">
        <f>VLOOKUP(A41,EQUIPOS!A11:D155,3,FALSE)</f>
        <v xml:space="preserve">Retroexcavadora E-200 sobre orugas
</v>
      </c>
      <c r="C41" s="873"/>
      <c r="D41" s="873"/>
      <c r="E41" s="873"/>
      <c r="F41" s="873"/>
      <c r="G41" s="873"/>
      <c r="H41" s="874"/>
      <c r="I41" s="267"/>
      <c r="J41" s="268"/>
      <c r="K41" s="269">
        <f>VLOOKUP(A41,EQUIPOS!A11:D168,4,FALSE)</f>
        <v>194773.97129662937</v>
      </c>
      <c r="L41" s="270"/>
      <c r="M41" s="271">
        <v>30</v>
      </c>
      <c r="N41" s="272">
        <f t="shared" si="0"/>
        <v>6492.465709887646</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67"/>
      <c r="J42" s="268"/>
      <c r="K42" s="269">
        <f>VLOOKUP(A42,EQUIPOS!A12:D169,4,FALSE)</f>
        <v>302981.73312809004</v>
      </c>
      <c r="L42" s="270"/>
      <c r="M42" s="271">
        <v>10</v>
      </c>
      <c r="N42" s="272">
        <f t="shared" si="0"/>
        <v>30298.173312809005</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320"/>
      <c r="C44" s="321"/>
      <c r="D44" s="321"/>
      <c r="E44" s="321"/>
      <c r="F44" s="321"/>
      <c r="G44" s="321"/>
      <c r="H44" s="322"/>
      <c r="I44" s="267"/>
      <c r="J44" s="268"/>
      <c r="K44" s="269"/>
      <c r="L44" s="270"/>
      <c r="M44" s="271"/>
      <c r="N44" s="272"/>
    </row>
    <row r="45" spans="1:14">
      <c r="B45" s="872"/>
      <c r="C45" s="873"/>
      <c r="D45" s="873"/>
      <c r="E45" s="873"/>
      <c r="F45" s="873"/>
      <c r="G45" s="873"/>
      <c r="H45" s="874"/>
      <c r="I45" s="875"/>
      <c r="J45" s="876"/>
      <c r="K45" s="269"/>
      <c r="L45" s="877"/>
      <c r="M45" s="878"/>
      <c r="N45" s="272"/>
    </row>
    <row r="46" spans="1:14">
      <c r="B46" s="872"/>
      <c r="C46" s="873"/>
      <c r="D46" s="873"/>
      <c r="E46" s="879"/>
      <c r="F46" s="873"/>
      <c r="G46" s="873"/>
      <c r="H46" s="874"/>
      <c r="I46" s="36"/>
      <c r="J46" s="37"/>
      <c r="K46" s="274"/>
      <c r="L46" s="276"/>
      <c r="M46" s="277"/>
      <c r="N46" s="278"/>
    </row>
    <row r="47" spans="1:14">
      <c r="B47" s="880" t="s">
        <v>952</v>
      </c>
      <c r="C47" s="881"/>
      <c r="D47" s="881"/>
      <c r="E47" s="38"/>
      <c r="F47" s="39"/>
      <c r="G47" s="39"/>
      <c r="H47" s="40"/>
      <c r="I47" s="36"/>
      <c r="J47" s="37"/>
      <c r="K47" s="279"/>
      <c r="L47" s="276"/>
      <c r="M47" s="401">
        <v>0.1</v>
      </c>
      <c r="N47" s="344">
        <f>N81*M47</f>
        <v>959.29946129502503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172414.44460225131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t="s">
        <v>772</v>
      </c>
      <c r="B54" s="43" t="str">
        <f>VLOOKUP(A54,MATERIALES!A5:D372,3,FALSE)</f>
        <v>Agregado Petreo para Triturar (Crudo)</v>
      </c>
      <c r="C54" s="281"/>
      <c r="D54" s="281"/>
      <c r="E54" s="281"/>
      <c r="F54" s="281"/>
      <c r="G54" s="281"/>
      <c r="H54" s="281"/>
      <c r="I54" s="268"/>
      <c r="J54" s="224" t="str">
        <f>VLOOKUP(A54,MATERIALES!A8:D644,2,FALSE)</f>
        <v>m3</v>
      </c>
      <c r="K54" s="282">
        <v>1.4</v>
      </c>
      <c r="L54" s="267"/>
      <c r="M54" s="402">
        <f>VLOOKUP(A54,MATERIALES!A5:D394,4,FALSE)</f>
        <v>21986.864932562228</v>
      </c>
      <c r="N54" s="272">
        <f>K54*M54</f>
        <v>30781.610905587117</v>
      </c>
    </row>
    <row r="55" spans="1:14">
      <c r="A55" s="108" t="s">
        <v>774</v>
      </c>
      <c r="B55" s="43" t="str">
        <f>VLOOKUP(A55,MATERIALES!A6:D372,3,FALSE)</f>
        <v>Agua</v>
      </c>
      <c r="C55" s="281"/>
      <c r="D55" s="281"/>
      <c r="E55" s="281"/>
      <c r="F55" s="281"/>
      <c r="G55" s="281"/>
      <c r="H55" s="281"/>
      <c r="I55" s="268"/>
      <c r="J55" s="224" t="str">
        <f>VLOOKUP(A55,MATERIALES!A9:D645,2,FALSE)</f>
        <v>lt</v>
      </c>
      <c r="K55" s="282">
        <v>25</v>
      </c>
      <c r="L55" s="267"/>
      <c r="M55" s="402">
        <f>VLOOKUP(A55,MATERIALES!A6:D395,4,FALSE)</f>
        <v>43.973729865124461</v>
      </c>
      <c r="N55" s="272">
        <f>K55*M55</f>
        <v>1099.3432466281115</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5"/>
      <c r="C58" s="906"/>
      <c r="D58" s="906"/>
      <c r="E58" s="906"/>
      <c r="F58" s="906"/>
      <c r="G58" s="906"/>
      <c r="H58" s="906"/>
      <c r="I58" s="876"/>
      <c r="J58" s="42"/>
      <c r="K58" s="44"/>
      <c r="L58" s="907"/>
      <c r="M58" s="908"/>
      <c r="N58" s="45"/>
    </row>
    <row r="59" spans="1:14" ht="15.75" thickBot="1">
      <c r="B59" s="823" t="s">
        <v>953</v>
      </c>
      <c r="C59" s="824"/>
      <c r="D59" s="824"/>
      <c r="E59" s="824"/>
      <c r="F59" s="824"/>
      <c r="G59" s="824"/>
      <c r="H59" s="824"/>
      <c r="I59" s="824"/>
      <c r="J59" s="824"/>
      <c r="K59" s="824"/>
      <c r="L59" s="824"/>
      <c r="M59" s="825"/>
      <c r="N59" s="394">
        <f>SUM(N54:N58)</f>
        <v>31880.954152215229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0">
        <f>VLOOKUP(A64,TRANSPORTE!A5:D117,4,FALSE)</f>
        <v>1232.6264115798706</v>
      </c>
      <c r="M64" s="911"/>
      <c r="N64" s="287">
        <f>K64*L64</f>
        <v>1725.6769762118188</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0">
        <f>VLOOKUP(A65,TRANSPORTE!A6:D117,4,FALSE)</f>
        <v>1232.6264115798706</v>
      </c>
      <c r="M65" s="911"/>
      <c r="N65" s="287">
        <f>K65*L65</f>
        <v>1540.7830144748382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3266.459990686657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217154.85335810346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43430.970671620693</v>
      </c>
      <c r="M88" s="859"/>
      <c r="N88" s="51"/>
    </row>
    <row r="89" spans="1:14">
      <c r="B89" s="89" t="s">
        <v>973</v>
      </c>
      <c r="C89" s="90"/>
      <c r="D89" s="90"/>
      <c r="E89" s="90"/>
      <c r="F89" s="90"/>
      <c r="G89" s="90"/>
      <c r="H89" s="90"/>
      <c r="I89" s="87"/>
      <c r="J89" s="88"/>
      <c r="K89" s="304">
        <v>0.05</v>
      </c>
      <c r="L89" s="858">
        <f>N83*K89</f>
        <v>10857.742667905173</v>
      </c>
      <c r="M89" s="859"/>
      <c r="N89" s="51"/>
    </row>
    <row r="90" spans="1:14" ht="15.75" thickBot="1">
      <c r="B90" s="91" t="s">
        <v>974</v>
      </c>
      <c r="C90" s="92"/>
      <c r="D90" s="92"/>
      <c r="E90" s="92"/>
      <c r="F90" s="92"/>
      <c r="G90" s="92"/>
      <c r="H90" s="92"/>
      <c r="I90" s="93"/>
      <c r="J90" s="94"/>
      <c r="K90" s="305">
        <v>0.05</v>
      </c>
      <c r="L90" s="860">
        <f>N83*K90</f>
        <v>10857.742667905173</v>
      </c>
      <c r="M90" s="861"/>
      <c r="N90" s="51"/>
    </row>
    <row r="91" spans="1:14" ht="15.75" thickBot="1">
      <c r="B91" s="823" t="s">
        <v>953</v>
      </c>
      <c r="C91" s="824"/>
      <c r="D91" s="824"/>
      <c r="E91" s="824"/>
      <c r="F91" s="824"/>
      <c r="G91" s="824"/>
      <c r="H91" s="824"/>
      <c r="I91" s="824"/>
      <c r="J91" s="824"/>
      <c r="K91" s="824"/>
      <c r="L91" s="824"/>
      <c r="M91" s="825"/>
      <c r="N91" s="52">
        <f>L88+L89+L90</f>
        <v>65146.456007431036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282301.30936553451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9"/>
      <c r="K123" s="889"/>
      <c r="L123" s="889"/>
      <c r="M123" s="889"/>
      <c r="N123" s="890"/>
    </row>
    <row r="124" spans="2:14" ht="15.75" thickBot="1">
      <c r="B124" s="261" t="s">
        <v>2221</v>
      </c>
      <c r="C124" s="393"/>
      <c r="D124" s="393"/>
      <c r="E124" s="57"/>
      <c r="F124" s="57"/>
      <c r="G124" s="57"/>
      <c r="H124" s="57"/>
      <c r="I124" s="57"/>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148</v>
      </c>
      <c r="B36" s="872" t="str">
        <f>VLOOKUP(A36,EQUIPOS!A6:D154,3,FALSE)</f>
        <v>Cargador : Potencia en el volante 110 hp, Clasificación de RPM del motor 2300.</v>
      </c>
      <c r="C36" s="873"/>
      <c r="D36" s="873"/>
      <c r="E36" s="873"/>
      <c r="F36" s="873"/>
      <c r="G36" s="873"/>
      <c r="H36" s="874"/>
      <c r="I36" s="267"/>
      <c r="J36" s="268"/>
      <c r="K36" s="269">
        <f>VLOOKUP(A36,EQUIPOS!A6:D163,4,FALSE)</f>
        <v>148675.74459072077</v>
      </c>
      <c r="L36" s="270"/>
      <c r="M36" s="271">
        <v>30</v>
      </c>
      <c r="N36" s="272">
        <f>K36/M36</f>
        <v>4955.8581530240253</v>
      </c>
    </row>
    <row r="37" spans="1:14">
      <c r="A37" s="113" t="s">
        <v>173</v>
      </c>
      <c r="B37" s="872" t="str">
        <f>VLOOKUP(A37,EQUIPOS!A7:D154,3,FALSE)</f>
        <v>Compactador neumático de Potencia 70 HP, peso de 13 ton</v>
      </c>
      <c r="C37" s="873"/>
      <c r="D37" s="873"/>
      <c r="E37" s="873"/>
      <c r="F37" s="873"/>
      <c r="G37" s="873"/>
      <c r="H37" s="874"/>
      <c r="I37" s="267"/>
      <c r="J37" s="268"/>
      <c r="K37" s="269">
        <f>VLOOKUP(A37,EQUIPOS!A7:D164,4,FALSE)</f>
        <v>135992.70604690647</v>
      </c>
      <c r="L37" s="270"/>
      <c r="M37" s="271">
        <v>10</v>
      </c>
      <c r="N37" s="272">
        <f t="shared" ref="N37:N43" si="0">K37/M37</f>
        <v>13599.270604690648</v>
      </c>
    </row>
    <row r="38" spans="1:14">
      <c r="A38" t="s">
        <v>284</v>
      </c>
      <c r="B38" s="872" t="str">
        <f>VLOOKUP(A38,EQUIPOS!A8:D154,3,FALSE)</f>
        <v>Planta de asfalto en caliente</v>
      </c>
      <c r="C38" s="873"/>
      <c r="D38" s="873"/>
      <c r="E38" s="873"/>
      <c r="F38" s="873"/>
      <c r="G38" s="873"/>
      <c r="H38" s="874"/>
      <c r="I38" s="267"/>
      <c r="J38" s="268"/>
      <c r="K38" s="269">
        <f>VLOOKUP(A38,EQUIPOS!A8:D165,4,FALSE)</f>
        <v>953775.20690438268</v>
      </c>
      <c r="L38" s="270"/>
      <c r="M38" s="271">
        <v>10</v>
      </c>
      <c r="N38" s="272">
        <f t="shared" si="0"/>
        <v>95377.520690438265</v>
      </c>
    </row>
    <row r="39" spans="1:14">
      <c r="A39" t="s">
        <v>290</v>
      </c>
      <c r="B39" s="872" t="str">
        <f>VLOOKUP(A39,EQUIPOS!A9:D154,3,FALSE)</f>
        <v>Planta trituradora</v>
      </c>
      <c r="C39" s="873"/>
      <c r="D39" s="873"/>
      <c r="E39" s="873"/>
      <c r="F39" s="873"/>
      <c r="G39" s="873"/>
      <c r="H39" s="874"/>
      <c r="I39" s="267"/>
      <c r="J39" s="268"/>
      <c r="K39" s="269">
        <f>VLOOKUP(A39,EQUIPOS!A9:D166,4,FALSE)</f>
        <v>16831.327180665576</v>
      </c>
      <c r="L39" s="270"/>
      <c r="M39" s="271">
        <v>30</v>
      </c>
      <c r="N39" s="272">
        <f t="shared" si="0"/>
        <v>561.04423935551915</v>
      </c>
    </row>
    <row r="40" spans="1:14">
      <c r="A40" t="s">
        <v>316</v>
      </c>
      <c r="B40" s="872" t="str">
        <f>VLOOKUP(A40,EQUIPOS!A10:D154,3,FALSE)</f>
        <v>Retroexcavadora Tipo E-200 o  Equivalente</v>
      </c>
      <c r="C40" s="873"/>
      <c r="D40" s="873"/>
      <c r="E40" s="873"/>
      <c r="F40" s="873"/>
      <c r="G40" s="873"/>
      <c r="H40" s="874"/>
      <c r="I40" s="267"/>
      <c r="J40" s="268"/>
      <c r="K40" s="269">
        <f>VLOOKUP(A40,EQUIPOS!A10:D167,4,FALSE)</f>
        <v>172716.37565149719</v>
      </c>
      <c r="L40" s="270"/>
      <c r="M40" s="271">
        <v>30</v>
      </c>
      <c r="N40" s="272">
        <f t="shared" si="0"/>
        <v>5757.2125217165731</v>
      </c>
    </row>
    <row r="41" spans="1:14">
      <c r="A41" t="s">
        <v>358</v>
      </c>
      <c r="B41" s="872" t="str">
        <f>VLOOKUP(A41,EQUIPOS!A11:D155,3,FALSE)</f>
        <v xml:space="preserve">Terminadora de asfalto (Finisher), potencia en el volante 174 HP, R=20M3/H, velocidad de desplazamiento 114 m/min
</v>
      </c>
      <c r="C41" s="873"/>
      <c r="D41" s="873"/>
      <c r="E41" s="873"/>
      <c r="F41" s="873"/>
      <c r="G41" s="873"/>
      <c r="H41" s="874"/>
      <c r="I41" s="267"/>
      <c r="J41" s="268"/>
      <c r="K41" s="269">
        <f>VLOOKUP(A41,EQUIPOS!A11:D168,4,FALSE)</f>
        <v>302981.73312809004</v>
      </c>
      <c r="L41" s="270"/>
      <c r="M41" s="271">
        <v>10</v>
      </c>
      <c r="N41" s="272">
        <f t="shared" si="0"/>
        <v>30298.173312809005</v>
      </c>
    </row>
    <row r="42" spans="1:14">
      <c r="A42" t="s">
        <v>166</v>
      </c>
      <c r="B42" s="872" t="str">
        <f>VLOOKUP(A42,EQUIPOS!A12:D156,3,FALSE)</f>
        <v>Compactador de Rodillo POTENCIA: 99HP, PESO: 8 ton</v>
      </c>
      <c r="C42" s="873"/>
      <c r="D42" s="873"/>
      <c r="E42" s="873"/>
      <c r="F42" s="873"/>
      <c r="G42" s="873"/>
      <c r="H42" s="874"/>
      <c r="I42" s="267"/>
      <c r="J42" s="268"/>
      <c r="K42" s="269">
        <f>VLOOKUP(A42,EQUIPOS!A12:D169,4,FALSE)</f>
        <v>117736.66844565606</v>
      </c>
      <c r="L42" s="270"/>
      <c r="M42" s="271">
        <v>10</v>
      </c>
      <c r="N42" s="272">
        <f t="shared" si="0"/>
        <v>11773.666844565607</v>
      </c>
    </row>
    <row r="43" spans="1:14">
      <c r="A43" t="s">
        <v>373</v>
      </c>
      <c r="B43" s="872" t="str">
        <f>VLOOKUP(A43,EQUIPOS!A13:D157,3,FALSE)</f>
        <v>Volqueta 6 m3</v>
      </c>
      <c r="C43" s="873"/>
      <c r="D43" s="873"/>
      <c r="E43" s="873"/>
      <c r="F43" s="873"/>
      <c r="G43" s="873"/>
      <c r="H43" s="874"/>
      <c r="I43" s="267"/>
      <c r="J43" s="268"/>
      <c r="K43" s="269">
        <f>VLOOKUP(A43,EQUIPOS!A13:D170,4,FALSE)</f>
        <v>65028.703023714399</v>
      </c>
      <c r="L43" s="270"/>
      <c r="M43" s="271">
        <v>10</v>
      </c>
      <c r="N43" s="272">
        <f t="shared" si="0"/>
        <v>6502.8703023714397</v>
      </c>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1226.0150703310451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170051.63173930213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772</v>
      </c>
      <c r="B53" s="43" t="str">
        <f>VLOOKUP(A53,MATERIALES!A5:D372,3,FALSE)</f>
        <v>Agregado Petreo para Triturar (Crudo)</v>
      </c>
      <c r="C53" s="281"/>
      <c r="D53" s="281"/>
      <c r="E53" s="281"/>
      <c r="F53" s="281"/>
      <c r="G53" s="281"/>
      <c r="H53" s="281"/>
      <c r="I53" s="268"/>
      <c r="J53" s="224" t="str">
        <f>VLOOKUP(A53,MATERIALES!A7:D643,2,FALSE)</f>
        <v>m3</v>
      </c>
      <c r="K53" s="282">
        <v>1.4</v>
      </c>
      <c r="L53" s="267"/>
      <c r="M53" s="402">
        <f>VLOOKUP(A53,MATERIALES!A5:D394,4,FALSE)</f>
        <v>21986.864932562228</v>
      </c>
      <c r="N53" s="272">
        <f>K53*M53</f>
        <v>30781.610905587117</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30781.610905587117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0">
        <f>VLOOKUP(A63,TRANSPORTE!A5:D117,4,FALSE)</f>
        <v>1232.6264115798706</v>
      </c>
      <c r="M63" s="911"/>
      <c r="N63" s="287">
        <f>K63*L63</f>
        <v>1725.6769762118188</v>
      </c>
    </row>
    <row r="64" spans="1:14">
      <c r="A64" t="s">
        <v>1293</v>
      </c>
      <c r="B64" s="46" t="str">
        <f>VLOOKUP(A64,TRANSPORTE!A6:D117,3,FALSE)</f>
        <v>Transporte de mezcla</v>
      </c>
      <c r="C64" s="47"/>
      <c r="D64" s="47"/>
      <c r="E64" s="47"/>
      <c r="F64" s="47"/>
      <c r="G64" s="47"/>
      <c r="H64" s="311" t="s">
        <v>1468</v>
      </c>
      <c r="I64" s="279">
        <v>1.25</v>
      </c>
      <c r="J64" s="286">
        <v>1</v>
      </c>
      <c r="K64" s="279">
        <f>I64*J64</f>
        <v>1.25</v>
      </c>
      <c r="L64" s="910">
        <f>VLOOKUP(A64,TRANSPORTE!A6:D117,4,FALSE)</f>
        <v>1232.6264115798706</v>
      </c>
      <c r="M64" s="911"/>
      <c r="N64" s="287">
        <f>K64*L64</f>
        <v>1540.7830144748382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3266.459990686657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12260.15070331045</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216359.85333888634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43271.97066777727</v>
      </c>
      <c r="M87" s="859"/>
      <c r="N87" s="51"/>
    </row>
    <row r="88" spans="1:14">
      <c r="B88" s="89" t="s">
        <v>973</v>
      </c>
      <c r="C88" s="90"/>
      <c r="D88" s="90"/>
      <c r="E88" s="90"/>
      <c r="F88" s="90"/>
      <c r="G88" s="90"/>
      <c r="H88" s="90"/>
      <c r="I88" s="87"/>
      <c r="J88" s="88"/>
      <c r="K88" s="304">
        <v>0.05</v>
      </c>
      <c r="L88" s="858">
        <f>N82*K88</f>
        <v>10817.992666944318</v>
      </c>
      <c r="M88" s="859"/>
      <c r="N88" s="51"/>
    </row>
    <row r="89" spans="1:14" ht="15.75" thickBot="1">
      <c r="B89" s="91" t="s">
        <v>974</v>
      </c>
      <c r="C89" s="92"/>
      <c r="D89" s="92"/>
      <c r="E89" s="92"/>
      <c r="F89" s="92"/>
      <c r="G89" s="92"/>
      <c r="H89" s="92"/>
      <c r="I89" s="93"/>
      <c r="J89" s="94"/>
      <c r="K89" s="305">
        <v>0.05</v>
      </c>
      <c r="L89" s="860">
        <f>N82*K89</f>
        <v>10817.992666944318</v>
      </c>
      <c r="M89" s="861"/>
      <c r="N89" s="51"/>
    </row>
    <row r="90" spans="1:14" ht="15.75" thickBot="1">
      <c r="B90" s="823" t="s">
        <v>953</v>
      </c>
      <c r="C90" s="824"/>
      <c r="D90" s="824"/>
      <c r="E90" s="824"/>
      <c r="F90" s="824"/>
      <c r="G90" s="824"/>
      <c r="H90" s="824"/>
      <c r="I90" s="824"/>
      <c r="J90" s="824"/>
      <c r="K90" s="824"/>
      <c r="L90" s="824"/>
      <c r="M90" s="825"/>
      <c r="N90" s="52">
        <f>L87+L88+L89</f>
        <v>64907.956001665902</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281267.80934055225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VLOOKUP(A36,EQUIPOS!A6:D163,4,FALSE)</f>
        <v>51083.236577364332</v>
      </c>
      <c r="L36" s="270"/>
      <c r="M36" s="271">
        <v>150</v>
      </c>
      <c r="N36" s="272">
        <f>K36/M36</f>
        <v>340.55491051576223</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VLOOKUP(A37,EQUIPOS!A7:D164,4,FALSE)</f>
        <v>148675.74459072077</v>
      </c>
      <c r="L37" s="270"/>
      <c r="M37" s="271">
        <v>150</v>
      </c>
      <c r="N37" s="272">
        <f>K37/M37</f>
        <v>991.17163060480516</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VLOOKUP(A38,EQUIPOS!A8:D165,4,FALSE)</f>
        <v>444276.09905801673</v>
      </c>
      <c r="L38" s="270"/>
      <c r="M38" s="271">
        <v>150</v>
      </c>
      <c r="N38" s="272">
        <f>K38/M38</f>
        <v>2961.8406603867784</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2.0863498333333332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4295.6535513406798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0">
        <f>VLOOKUP(A58,TRANSPORTE!A5:D117,4,FALSE)</f>
        <v>1232.6264115798706</v>
      </c>
      <c r="M58" s="911"/>
      <c r="N58" s="287">
        <f>K58*L58</f>
        <v>160.24143350538318</v>
      </c>
    </row>
    <row r="59" spans="1:14">
      <c r="B59" s="46"/>
      <c r="C59" s="47"/>
      <c r="D59" s="47"/>
      <c r="E59" s="47"/>
      <c r="F59" s="47"/>
      <c r="G59" s="47"/>
      <c r="H59" s="311"/>
      <c r="I59" s="279"/>
      <c r="J59" s="286"/>
      <c r="K59" s="279"/>
      <c r="L59" s="910"/>
      <c r="M59" s="911"/>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160.24143350538318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208.63498333333331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4664.5299681793967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932.90599363587944</v>
      </c>
      <c r="M82" s="859"/>
      <c r="N82" s="51"/>
    </row>
    <row r="83" spans="1:14">
      <c r="B83" s="89" t="s">
        <v>973</v>
      </c>
      <c r="C83" s="90"/>
      <c r="D83" s="90"/>
      <c r="E83" s="90"/>
      <c r="F83" s="90"/>
      <c r="G83" s="90"/>
      <c r="H83" s="90"/>
      <c r="I83" s="87"/>
      <c r="J83" s="88"/>
      <c r="K83" s="304">
        <v>0.05</v>
      </c>
      <c r="L83" s="858">
        <f>N77*K83</f>
        <v>233.22649840896986</v>
      </c>
      <c r="M83" s="859"/>
      <c r="N83" s="51"/>
    </row>
    <row r="84" spans="1:14" ht="15.75" thickBot="1">
      <c r="B84" s="91" t="s">
        <v>974</v>
      </c>
      <c r="C84" s="92"/>
      <c r="D84" s="92"/>
      <c r="E84" s="92"/>
      <c r="F84" s="92"/>
      <c r="G84" s="92"/>
      <c r="H84" s="92"/>
      <c r="I84" s="93"/>
      <c r="J84" s="94"/>
      <c r="K84" s="305">
        <v>0.05</v>
      </c>
      <c r="L84" s="860">
        <f>N77*K84</f>
        <v>233.22649840896986</v>
      </c>
      <c r="M84" s="861"/>
      <c r="N84" s="51"/>
    </row>
    <row r="85" spans="1:14" ht="15.75" thickBot="1">
      <c r="B85" s="823" t="s">
        <v>953</v>
      </c>
      <c r="C85" s="824"/>
      <c r="D85" s="824"/>
      <c r="E85" s="824"/>
      <c r="F85" s="824"/>
      <c r="G85" s="824"/>
      <c r="H85" s="824"/>
      <c r="I85" s="824"/>
      <c r="J85" s="824"/>
      <c r="K85" s="824"/>
      <c r="L85" s="824"/>
      <c r="M85" s="825"/>
      <c r="N85" s="52">
        <f>L82+L83+L84</f>
        <v>1399.3589904538189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6063.8889586332152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topLeftCell="A37"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117</v>
      </c>
      <c r="B36" s="872" t="str">
        <f>VLOOKUP(A36,EQUIPOS!A6:D154,3,FALSE)</f>
        <v xml:space="preserve">Barredora mecánica de cepillo de 3658 mm ; 6 m3 </v>
      </c>
      <c r="C36" s="873"/>
      <c r="D36" s="873"/>
      <c r="E36" s="873"/>
      <c r="F36" s="873"/>
      <c r="G36" s="873"/>
      <c r="H36" s="874"/>
      <c r="I36" s="267"/>
      <c r="J36" s="268"/>
      <c r="K36" s="269">
        <f>VLOOKUP(A36,EQUIPOS!A6:D163,4,FALSE)</f>
        <v>51083.236577364332</v>
      </c>
      <c r="L36" s="270"/>
      <c r="M36" s="271">
        <v>300</v>
      </c>
      <c r="N36" s="272">
        <f>K36/M36</f>
        <v>170.27745525788112</v>
      </c>
    </row>
    <row r="37" spans="1:14">
      <c r="A37" s="113" t="s">
        <v>148</v>
      </c>
      <c r="B37" s="872" t="str">
        <f>VLOOKUP(A37,EQUIPOS!A7:D154,3,FALSE)</f>
        <v>Cargador : Potencia en el volante 110 hp, Clasificación de RPM del motor 2300.</v>
      </c>
      <c r="C37" s="873"/>
      <c r="D37" s="873"/>
      <c r="E37" s="873"/>
      <c r="F37" s="873"/>
      <c r="G37" s="873"/>
      <c r="H37" s="874"/>
      <c r="I37" s="267"/>
      <c r="J37" s="268"/>
      <c r="K37" s="269">
        <f>VLOOKUP(A37,EQUIPOS!A7:D164,4,FALSE)</f>
        <v>148675.74459072077</v>
      </c>
      <c r="L37" s="270"/>
      <c r="M37" s="271">
        <v>300</v>
      </c>
      <c r="N37" s="272">
        <f>K37/M37</f>
        <v>495.58581530240258</v>
      </c>
    </row>
    <row r="38" spans="1:14">
      <c r="A38" t="s">
        <v>236</v>
      </c>
      <c r="B38" s="872" t="str">
        <f>VLOOKUP(A38,EQUIPOS!A8:D154,3,FALSE)</f>
        <v>Fresadora de pavimento, potencia 255 HP, peso 19 Ton, PROFUNDIDAD DE CORTE 305 mm</v>
      </c>
      <c r="C38" s="873"/>
      <c r="D38" s="873"/>
      <c r="E38" s="873"/>
      <c r="F38" s="873"/>
      <c r="G38" s="873"/>
      <c r="H38" s="874"/>
      <c r="I38" s="267"/>
      <c r="J38" s="268"/>
      <c r="K38" s="269">
        <f>VLOOKUP(A38,EQUIPOS!A8:D165,4,FALSE)</f>
        <v>444276.09905801673</v>
      </c>
      <c r="L38" s="270"/>
      <c r="M38" s="271">
        <v>300</v>
      </c>
      <c r="N38" s="272">
        <f>K38/M38</f>
        <v>1480.9203301933892</v>
      </c>
    </row>
    <row r="39" spans="1:14">
      <c r="B39" s="872"/>
      <c r="C39" s="873"/>
      <c r="D39" s="873"/>
      <c r="E39" s="873"/>
      <c r="F39" s="873"/>
      <c r="G39" s="873"/>
      <c r="H39" s="874"/>
      <c r="I39" s="875"/>
      <c r="J39" s="876"/>
      <c r="K39" s="269"/>
      <c r="L39" s="877"/>
      <c r="M39" s="878"/>
      <c r="N39" s="272"/>
    </row>
    <row r="40" spans="1:14">
      <c r="B40" s="872"/>
      <c r="C40" s="873"/>
      <c r="D40" s="873"/>
      <c r="E40" s="879"/>
      <c r="F40" s="873"/>
      <c r="G40" s="873"/>
      <c r="H40" s="874"/>
      <c r="I40" s="36"/>
      <c r="J40" s="37"/>
      <c r="K40" s="274"/>
      <c r="L40" s="276"/>
      <c r="M40" s="277"/>
      <c r="N40" s="278"/>
    </row>
    <row r="41" spans="1:14">
      <c r="B41" s="880" t="s">
        <v>952</v>
      </c>
      <c r="C41" s="881"/>
      <c r="D41" s="881"/>
      <c r="E41" s="38"/>
      <c r="F41" s="39"/>
      <c r="G41" s="39"/>
      <c r="H41" s="40"/>
      <c r="I41" s="36"/>
      <c r="J41" s="37"/>
      <c r="K41" s="279"/>
      <c r="L41" s="276"/>
      <c r="M41" s="401">
        <v>0.01</v>
      </c>
      <c r="N41" s="344">
        <f>N75*M41</f>
        <v>1.0431749166666666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2147.8267756703399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0">
        <f>VLOOKUP(A58,TRANSPORTE!A5:D117,4,FALSE)</f>
        <v>1232.6264115798706</v>
      </c>
      <c r="M58" s="911"/>
      <c r="N58" s="287">
        <f>K58*L58</f>
        <v>80.120716752691592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80.120716752691592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104.31749166666665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2332.2649840896984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466.45299681793972</v>
      </c>
      <c r="M82" s="859"/>
      <c r="N82" s="51"/>
    </row>
    <row r="83" spans="1:14">
      <c r="B83" s="89" t="s">
        <v>973</v>
      </c>
      <c r="C83" s="90"/>
      <c r="D83" s="90"/>
      <c r="E83" s="90"/>
      <c r="F83" s="90"/>
      <c r="G83" s="90"/>
      <c r="H83" s="90"/>
      <c r="I83" s="87"/>
      <c r="J83" s="88"/>
      <c r="K83" s="304">
        <v>0.05</v>
      </c>
      <c r="L83" s="858">
        <f>N77*K83</f>
        <v>116.61324920448493</v>
      </c>
      <c r="M83" s="859"/>
      <c r="N83" s="51"/>
    </row>
    <row r="84" spans="1:14" ht="15.75" thickBot="1">
      <c r="B84" s="91" t="s">
        <v>974</v>
      </c>
      <c r="C84" s="92"/>
      <c r="D84" s="92"/>
      <c r="E84" s="92"/>
      <c r="F84" s="92"/>
      <c r="G84" s="92"/>
      <c r="H84" s="92"/>
      <c r="I84" s="93"/>
      <c r="J84" s="94"/>
      <c r="K84" s="305">
        <v>0.05</v>
      </c>
      <c r="L84" s="860">
        <f>N77*K84</f>
        <v>116.61324920448493</v>
      </c>
      <c r="M84" s="861"/>
      <c r="N84" s="51"/>
    </row>
    <row r="85" spans="1:14" ht="15.75" thickBot="1">
      <c r="B85" s="823" t="s">
        <v>953</v>
      </c>
      <c r="C85" s="824"/>
      <c r="D85" s="824"/>
      <c r="E85" s="824"/>
      <c r="F85" s="824"/>
      <c r="G85" s="824"/>
      <c r="H85" s="824"/>
      <c r="I85" s="824"/>
      <c r="J85" s="824"/>
      <c r="K85" s="824"/>
      <c r="L85" s="824"/>
      <c r="M85" s="825"/>
      <c r="N85" s="52">
        <f>L82+L83+L84</f>
        <v>699.67949522690947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3031.9444793166076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18</v>
      </c>
      <c r="N36" s="272">
        <f>K36/M36</f>
        <v>4018.3844428770349</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96941.444245205304</v>
      </c>
      <c r="L37" s="270"/>
      <c r="M37" s="271">
        <v>18</v>
      </c>
      <c r="N37" s="272">
        <f>K37/M37</f>
        <v>5385.6357914002947</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187282.66470829744</v>
      </c>
      <c r="L38" s="270"/>
      <c r="M38" s="271">
        <v>18</v>
      </c>
      <c r="N38" s="272">
        <f>K38/M38</f>
        <v>10404.592483794302</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439425.3566396737</v>
      </c>
      <c r="L39" s="877">
        <v>18</v>
      </c>
      <c r="M39" s="878"/>
      <c r="N39" s="272">
        <f>K39/L39</f>
        <v>24412.519813315204</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119028.53801460683</v>
      </c>
      <c r="L40" s="276"/>
      <c r="M40" s="277">
        <v>18</v>
      </c>
      <c r="N40" s="272">
        <f>K40/M40</f>
        <v>6612.6965563670465</v>
      </c>
    </row>
    <row r="41" spans="1:14">
      <c r="B41" s="880" t="s">
        <v>952</v>
      </c>
      <c r="C41" s="881"/>
      <c r="D41" s="881"/>
      <c r="E41" s="38"/>
      <c r="F41" s="39"/>
      <c r="G41" s="39"/>
      <c r="H41" s="40"/>
      <c r="I41" s="36"/>
      <c r="J41" s="37"/>
      <c r="K41" s="279"/>
      <c r="L41" s="276"/>
      <c r="M41" s="401">
        <v>0.01</v>
      </c>
      <c r="N41" s="344">
        <f>N75*M41</f>
        <v>33.488139834333886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50867.317227588217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802</v>
      </c>
      <c r="B48" s="43" t="str">
        <f>VLOOKUP(A48,MATERIALES!A5:D372,3,FALSE)</f>
        <v>Arena lavada</v>
      </c>
      <c r="C48" s="281"/>
      <c r="D48" s="281"/>
      <c r="E48" s="281"/>
      <c r="F48" s="281"/>
      <c r="G48" s="281"/>
      <c r="H48" s="281"/>
      <c r="I48" s="268"/>
      <c r="J48" s="224" t="str">
        <f>VLOOKUP(A48,MATERIALES!A4:D638,2,FALSE)</f>
        <v>m3</v>
      </c>
      <c r="K48" s="282">
        <v>3.5000000000000003E-2</v>
      </c>
      <c r="L48" s="267"/>
      <c r="M48" s="402">
        <f>VLOOKUP(A48,MATERIALES!A5:D394,4,FALSE)</f>
        <v>23547.932342774147</v>
      </c>
      <c r="N48" s="272">
        <f>K48*M48</f>
        <v>824.1776319970952</v>
      </c>
    </row>
    <row r="49" spans="1:14">
      <c r="A49" s="108" t="s">
        <v>763</v>
      </c>
      <c r="B49" s="43" t="str">
        <f>VLOOKUP(A49,MATERIALES!A6:D372,3,FALSE)</f>
        <v>Agregado petreo para mezclas asfálticas</v>
      </c>
      <c r="C49" s="281"/>
      <c r="D49" s="281"/>
      <c r="E49" s="281"/>
      <c r="F49" s="281"/>
      <c r="G49" s="281"/>
      <c r="H49" s="281"/>
      <c r="I49" s="268"/>
      <c r="J49" s="224" t="str">
        <f>VLOOKUP(A49,MATERIALES!A5:D639,2,FALSE)</f>
        <v>m3</v>
      </c>
      <c r="K49" s="282">
        <v>0.25</v>
      </c>
      <c r="L49" s="267"/>
      <c r="M49" s="402">
        <f>VLOOKUP(A49,MATERIALES!A6:D395,4,FALSE)</f>
        <v>63410.118465509469</v>
      </c>
      <c r="N49" s="272">
        <f>K49*M49</f>
        <v>15852.529616377367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5"/>
      <c r="C52" s="906"/>
      <c r="D52" s="906"/>
      <c r="E52" s="906"/>
      <c r="F52" s="906"/>
      <c r="G52" s="906"/>
      <c r="H52" s="906"/>
      <c r="I52" s="876"/>
      <c r="J52" s="42"/>
      <c r="K52" s="44"/>
      <c r="L52" s="907"/>
      <c r="M52" s="908"/>
      <c r="N52" s="45"/>
    </row>
    <row r="53" spans="1:14" ht="15.75" thickBot="1">
      <c r="B53" s="823" t="s">
        <v>953</v>
      </c>
      <c r="C53" s="824"/>
      <c r="D53" s="824"/>
      <c r="E53" s="824"/>
      <c r="F53" s="824"/>
      <c r="G53" s="824"/>
      <c r="H53" s="824"/>
      <c r="I53" s="824"/>
      <c r="J53" s="824"/>
      <c r="K53" s="824"/>
      <c r="L53" s="824"/>
      <c r="M53" s="825"/>
      <c r="N53" s="394">
        <f>SUM(N48:N52)</f>
        <v>16676.707248374463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0">
        <f>VLOOKUP(A58,TRANSPORTE!A5:D117,4,FALSE)</f>
        <v>1232.6264115798706</v>
      </c>
      <c r="M58" s="911"/>
      <c r="N58" s="287">
        <f>K58*L58</f>
        <v>351.29852730026317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351.29852730026317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3348.8139834333888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71244.136986696321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14248.827397339264</v>
      </c>
      <c r="M82" s="859"/>
      <c r="N82" s="51"/>
    </row>
    <row r="83" spans="1:14">
      <c r="B83" s="89" t="s">
        <v>973</v>
      </c>
      <c r="C83" s="90"/>
      <c r="D83" s="90"/>
      <c r="E83" s="90"/>
      <c r="F83" s="90"/>
      <c r="G83" s="90"/>
      <c r="H83" s="90"/>
      <c r="I83" s="87"/>
      <c r="J83" s="88"/>
      <c r="K83" s="304">
        <v>0.05</v>
      </c>
      <c r="L83" s="858">
        <f>N77*K83</f>
        <v>3562.2068493348161</v>
      </c>
      <c r="M83" s="859"/>
      <c r="N83" s="51"/>
    </row>
    <row r="84" spans="1:14" ht="15.75" thickBot="1">
      <c r="B84" s="91" t="s">
        <v>974</v>
      </c>
      <c r="C84" s="92"/>
      <c r="D84" s="92"/>
      <c r="E84" s="92"/>
      <c r="F84" s="92"/>
      <c r="G84" s="92"/>
      <c r="H84" s="92"/>
      <c r="I84" s="93"/>
      <c r="J84" s="94"/>
      <c r="K84" s="305">
        <v>0.05</v>
      </c>
      <c r="L84" s="860">
        <f>N77*K84</f>
        <v>3562.2068493348161</v>
      </c>
      <c r="M84" s="861"/>
      <c r="N84" s="51"/>
    </row>
    <row r="85" spans="1:14" ht="15.75" thickBot="1">
      <c r="B85" s="823" t="s">
        <v>953</v>
      </c>
      <c r="C85" s="824"/>
      <c r="D85" s="824"/>
      <c r="E85" s="824"/>
      <c r="F85" s="824"/>
      <c r="G85" s="824"/>
      <c r="H85" s="824"/>
      <c r="I85" s="824"/>
      <c r="J85" s="824"/>
      <c r="K85" s="824"/>
      <c r="L85" s="824"/>
      <c r="M85" s="825"/>
      <c r="N85" s="52">
        <f>L82+L83+L84</f>
        <v>21373.241096008896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92617.378082705225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9"/>
      <c r="K117" s="889"/>
      <c r="L117" s="889"/>
      <c r="M117" s="889"/>
      <c r="N117" s="890"/>
    </row>
    <row r="118" spans="2:14" ht="15.75" thickBot="1">
      <c r="B118" s="261" t="s">
        <v>2221</v>
      </c>
      <c r="C118" s="393"/>
      <c r="D118" s="393"/>
      <c r="E118" s="57"/>
      <c r="F118" s="57"/>
      <c r="G118" s="57"/>
      <c r="H118" s="57"/>
      <c r="I118" s="57"/>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topLeftCell="A25"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12</v>
      </c>
      <c r="N36" s="272">
        <f>K36/M36</f>
        <v>6027.5766643155521</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96941.444245205304</v>
      </c>
      <c r="L37" s="270"/>
      <c r="M37" s="271">
        <v>12</v>
      </c>
      <c r="N37" s="272">
        <f>K37/M37</f>
        <v>8078.453687100442</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187282.66470829744</v>
      </c>
      <c r="L38" s="270"/>
      <c r="M38" s="271">
        <v>12</v>
      </c>
      <c r="N38" s="272">
        <f>K38/M38</f>
        <v>15606.888725691453</v>
      </c>
    </row>
    <row r="39" spans="1:14">
      <c r="A39" s="113" t="s">
        <v>299</v>
      </c>
      <c r="B39" s="872" t="str">
        <f>VLOOKUP(A39,EQUIPOS!A7:D154,3,FALSE)</f>
        <v xml:space="preserve">Recicladora, potencia 430HP </v>
      </c>
      <c r="C39" s="873"/>
      <c r="D39" s="873"/>
      <c r="E39" s="873"/>
      <c r="F39" s="873"/>
      <c r="G39" s="873"/>
      <c r="H39" s="874"/>
      <c r="I39" s="267"/>
      <c r="J39" s="268"/>
      <c r="K39" s="269">
        <f>VLOOKUP(A39,EQUIPOS!A7:D164,4,FALSE)</f>
        <v>439425.3566396737</v>
      </c>
      <c r="L39" s="270"/>
      <c r="M39" s="271">
        <v>12</v>
      </c>
      <c r="N39" s="272">
        <f>K39/M39</f>
        <v>36618.779719972808</v>
      </c>
    </row>
    <row r="40" spans="1:14">
      <c r="A40" t="s">
        <v>365</v>
      </c>
      <c r="B40" s="872" t="str">
        <f>VLOOKUP(A40,EQUIPOS!A8:D154,3,FALSE)</f>
        <v xml:space="preserve">Vibrocompatador, potencia 153 HP, peso 10 Ton. </v>
      </c>
      <c r="C40" s="873"/>
      <c r="D40" s="873"/>
      <c r="E40" s="873"/>
      <c r="F40" s="873"/>
      <c r="G40" s="873"/>
      <c r="H40" s="874"/>
      <c r="I40" s="267"/>
      <c r="J40" s="268"/>
      <c r="K40" s="269">
        <f>VLOOKUP(A40,EQUIPOS!A8:D165,4,FALSE)</f>
        <v>119028.53801460683</v>
      </c>
      <c r="L40" s="270"/>
      <c r="M40" s="271">
        <v>12</v>
      </c>
      <c r="N40" s="272">
        <f>K40/M40</f>
        <v>9919.0448345505702</v>
      </c>
    </row>
    <row r="41" spans="1:14">
      <c r="B41" s="872"/>
      <c r="C41" s="873"/>
      <c r="D41" s="873"/>
      <c r="E41" s="873"/>
      <c r="F41" s="873"/>
      <c r="G41" s="873"/>
      <c r="H41" s="874"/>
      <c r="I41" s="875"/>
      <c r="J41" s="876"/>
      <c r="K41" s="269"/>
      <c r="L41" s="877"/>
      <c r="M41" s="878"/>
      <c r="N41" s="272"/>
    </row>
    <row r="42" spans="1:14">
      <c r="B42" s="872"/>
      <c r="C42" s="873"/>
      <c r="D42" s="873"/>
      <c r="E42" s="879"/>
      <c r="F42" s="873"/>
      <c r="G42" s="873"/>
      <c r="H42" s="874"/>
      <c r="I42" s="36"/>
      <c r="J42" s="37"/>
      <c r="K42" s="274"/>
      <c r="L42" s="276"/>
      <c r="M42" s="277"/>
      <c r="N42" s="278"/>
    </row>
    <row r="43" spans="1:14">
      <c r="B43" s="880" t="s">
        <v>952</v>
      </c>
      <c r="C43" s="958"/>
      <c r="D43" s="958"/>
      <c r="E43" s="38"/>
      <c r="F43" s="39"/>
      <c r="G43" s="39"/>
      <c r="H43" s="40"/>
      <c r="I43" s="36"/>
      <c r="J43" s="37"/>
      <c r="K43" s="279"/>
      <c r="L43" s="276"/>
      <c r="M43" s="401">
        <v>0.1</v>
      </c>
      <c r="N43" s="344">
        <f>N77*M43</f>
        <v>502.32209751500835</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76753.065729145834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t="s">
        <v>774</v>
      </c>
      <c r="B50" s="43" t="str">
        <f>VLOOKUP(A50,MATERIALES!A5:D372,3,FALSE)</f>
        <v>Agua</v>
      </c>
      <c r="C50" s="281"/>
      <c r="D50" s="281"/>
      <c r="E50" s="281"/>
      <c r="F50" s="281"/>
      <c r="G50" s="281"/>
      <c r="H50" s="281"/>
      <c r="I50" s="268"/>
      <c r="J50" s="224" t="str">
        <f>VLOOKUP(A50,MATERIALES!A4:D638,2,FALSE)</f>
        <v>lt</v>
      </c>
      <c r="K50" s="282">
        <v>75</v>
      </c>
      <c r="L50" s="267"/>
      <c r="M50" s="402">
        <f>VLOOKUP(A50,MATERIALES!A5:D394,4,FALSE)</f>
        <v>43.973729865124461</v>
      </c>
      <c r="N50" s="272">
        <f>K50*M50</f>
        <v>3298.0297398843345</v>
      </c>
    </row>
    <row r="51" spans="1:14">
      <c r="A51" t="s">
        <v>807</v>
      </c>
      <c r="B51" s="43" t="str">
        <f>VLOOKUP(A51,MATERIALES!A5:D372,3,FALSE)</f>
        <v xml:space="preserve">Cemento Asfáltico </v>
      </c>
      <c r="C51" s="281"/>
      <c r="D51" s="281"/>
      <c r="E51" s="281"/>
      <c r="F51" s="281"/>
      <c r="G51" s="281"/>
      <c r="H51" s="281"/>
      <c r="I51" s="268"/>
      <c r="J51" s="224" t="str">
        <f>VLOOKUP(A51,MATERIALES!A4:D638,2,FALSE)</f>
        <v>kg</v>
      </c>
      <c r="K51" s="282">
        <v>1.3</v>
      </c>
      <c r="L51" s="267"/>
      <c r="M51" s="402">
        <f>VLOOKUP(A51,MATERIALES!A5:D394,4,FALSE)</f>
        <v>2040.2020177591758</v>
      </c>
      <c r="N51" s="272">
        <f>K51*M51</f>
        <v>2652.2626230869287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5"/>
      <c r="C54" s="906"/>
      <c r="D54" s="906"/>
      <c r="E54" s="906"/>
      <c r="F54" s="906"/>
      <c r="G54" s="906"/>
      <c r="H54" s="906"/>
      <c r="I54" s="876"/>
      <c r="J54" s="42"/>
      <c r="K54" s="44"/>
      <c r="L54" s="907"/>
      <c r="M54" s="908"/>
      <c r="N54" s="45"/>
    </row>
    <row r="55" spans="1:14" ht="15.75" thickBot="1">
      <c r="B55" s="823" t="s">
        <v>953</v>
      </c>
      <c r="C55" s="824"/>
      <c r="D55" s="824"/>
      <c r="E55" s="824"/>
      <c r="F55" s="824"/>
      <c r="G55" s="824"/>
      <c r="H55" s="824"/>
      <c r="I55" s="824"/>
      <c r="J55" s="824"/>
      <c r="K55" s="824"/>
      <c r="L55" s="824"/>
      <c r="M55" s="825"/>
      <c r="N55" s="394">
        <f>SUM(N50:N54)</f>
        <v>5950.2923629712632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5023.2209751500832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N45+N55+N66+N77</f>
        <v>87726.579067267172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17545.315813453435</v>
      </c>
      <c r="M84" s="859"/>
      <c r="N84" s="51"/>
    </row>
    <row r="85" spans="1:14">
      <c r="B85" s="89" t="s">
        <v>973</v>
      </c>
      <c r="C85" s="90"/>
      <c r="D85" s="90"/>
      <c r="E85" s="90"/>
      <c r="F85" s="90"/>
      <c r="G85" s="90"/>
      <c r="H85" s="90"/>
      <c r="I85" s="87"/>
      <c r="J85" s="88"/>
      <c r="K85" s="304">
        <v>0.05</v>
      </c>
      <c r="L85" s="858">
        <f>N79*K85</f>
        <v>4386.3289533633588</v>
      </c>
      <c r="M85" s="859"/>
      <c r="N85" s="51"/>
    </row>
    <row r="86" spans="1:14" ht="15.75" thickBot="1">
      <c r="B86" s="91" t="s">
        <v>974</v>
      </c>
      <c r="C86" s="92"/>
      <c r="D86" s="92"/>
      <c r="E86" s="92"/>
      <c r="F86" s="92"/>
      <c r="G86" s="92"/>
      <c r="H86" s="92"/>
      <c r="I86" s="93"/>
      <c r="J86" s="94"/>
      <c r="K86" s="305">
        <v>0.05</v>
      </c>
      <c r="L86" s="860">
        <f>N79*K86</f>
        <v>4386.3289533633588</v>
      </c>
      <c r="M86" s="861"/>
      <c r="N86" s="51"/>
    </row>
    <row r="87" spans="1:14" ht="15.75" thickBot="1">
      <c r="B87" s="823" t="s">
        <v>953</v>
      </c>
      <c r="C87" s="824"/>
      <c r="D87" s="824"/>
      <c r="E87" s="824"/>
      <c r="F87" s="824"/>
      <c r="G87" s="824"/>
      <c r="H87" s="824"/>
      <c r="I87" s="824"/>
      <c r="J87" s="824"/>
      <c r="K87" s="824"/>
      <c r="L87" s="824"/>
      <c r="M87" s="825"/>
      <c r="N87" s="52">
        <f>L84+L85+L86</f>
        <v>26317.973720180151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114044.55278744732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9"/>
      <c r="K119" s="889"/>
      <c r="L119" s="889"/>
      <c r="M119" s="889"/>
      <c r="N119" s="890"/>
    </row>
    <row r="120" spans="2:14" ht="15.75" thickBot="1">
      <c r="B120" s="261" t="s">
        <v>2221</v>
      </c>
      <c r="C120" s="393"/>
      <c r="D120" s="393"/>
      <c r="E120" s="57"/>
      <c r="F120" s="57"/>
      <c r="G120" s="57"/>
      <c r="H120" s="57"/>
      <c r="I120" s="57"/>
      <c r="J120" s="891"/>
      <c r="K120" s="891"/>
      <c r="L120" s="891"/>
      <c r="M120" s="891"/>
      <c r="N120" s="89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topLeftCell="A34"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18</v>
      </c>
      <c r="N36" s="272">
        <f>K36/M36</f>
        <v>4018.3844428770349</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96941.444245205304</v>
      </c>
      <c r="L37" s="270"/>
      <c r="M37" s="271">
        <v>18</v>
      </c>
      <c r="N37" s="272">
        <f>K37/M37</f>
        <v>5385.6357914002947</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187282.66470829744</v>
      </c>
      <c r="L38" s="270"/>
      <c r="M38" s="271">
        <v>18</v>
      </c>
      <c r="N38" s="272">
        <f>K38/M38</f>
        <v>10404.592483794302</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439425.3566396737</v>
      </c>
      <c r="L39" s="877">
        <v>18</v>
      </c>
      <c r="M39" s="878"/>
      <c r="N39" s="272">
        <f>K39/L39</f>
        <v>24412.519813315204</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119028.53801460683</v>
      </c>
      <c r="L40" s="276"/>
      <c r="M40" s="277">
        <v>18</v>
      </c>
      <c r="N40" s="272">
        <f>K40/M40</f>
        <v>6612.6965563670465</v>
      </c>
    </row>
    <row r="41" spans="1:14">
      <c r="B41" s="320"/>
      <c r="C41" s="321"/>
      <c r="D41" s="321"/>
      <c r="E41" s="321"/>
      <c r="F41" s="323"/>
      <c r="G41" s="323"/>
      <c r="H41" s="125"/>
      <c r="I41" s="36"/>
      <c r="J41" s="37"/>
      <c r="K41" s="274"/>
      <c r="L41" s="276"/>
      <c r="M41" s="277"/>
      <c r="N41" s="272"/>
    </row>
    <row r="42" spans="1:14">
      <c r="B42" s="880" t="s">
        <v>952</v>
      </c>
      <c r="C42" s="881"/>
      <c r="D42" s="881"/>
      <c r="E42" s="38"/>
      <c r="F42" s="39"/>
      <c r="G42" s="39"/>
      <c r="H42" s="40"/>
      <c r="I42" s="36"/>
      <c r="J42" s="37"/>
      <c r="K42" s="279"/>
      <c r="L42" s="276"/>
      <c r="M42" s="401">
        <v>0.01</v>
      </c>
      <c r="N42" s="344">
        <f>N76*M42</f>
        <v>33.488139834333886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50867.317227588217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VLOOKUP(A49,MATERIALES!A5:D372,3,FALSE)</f>
        <v>Mezcla densa en Caliente MDC-25</v>
      </c>
      <c r="C49" s="281"/>
      <c r="D49" s="281"/>
      <c r="E49" s="281"/>
      <c r="F49" s="281"/>
      <c r="G49" s="281"/>
      <c r="H49" s="281"/>
      <c r="I49" s="268"/>
      <c r="J49" s="224" t="str">
        <f>VLOOKUP(A49,MATERIALES!A5:D639,2,FALSE)</f>
        <v>m3</v>
      </c>
      <c r="K49" s="282">
        <v>0.153</v>
      </c>
      <c r="L49" s="267"/>
      <c r="M49" s="402">
        <f>VLOOKUP(A49,MATERIALES!A5:D394,4,FALSE)</f>
        <v>405894.01680379815</v>
      </c>
      <c r="N49" s="272">
        <f>K49*M49</f>
        <v>62101.784570981115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62101.784570981115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1232.6264115798706</v>
      </c>
      <c r="M59" s="911"/>
      <c r="N59" s="287">
        <f>K59*L59</f>
        <v>188.59184097172019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188.59184097172019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3348.8139834333888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116506.50762297444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23301.301524594892</v>
      </c>
      <c r="M83" s="859"/>
      <c r="N83" s="51"/>
    </row>
    <row r="84" spans="1:14">
      <c r="B84" s="89" t="s">
        <v>973</v>
      </c>
      <c r="C84" s="90"/>
      <c r="D84" s="90"/>
      <c r="E84" s="90"/>
      <c r="F84" s="90"/>
      <c r="G84" s="90"/>
      <c r="H84" s="90"/>
      <c r="I84" s="87"/>
      <c r="J84" s="88"/>
      <c r="K84" s="304">
        <v>0.05</v>
      </c>
      <c r="L84" s="858">
        <f>N78*K84</f>
        <v>5825.325381148723</v>
      </c>
      <c r="M84" s="859"/>
      <c r="N84" s="51"/>
    </row>
    <row r="85" spans="1:14" ht="15.75" thickBot="1">
      <c r="B85" s="91" t="s">
        <v>974</v>
      </c>
      <c r="C85" s="92"/>
      <c r="D85" s="92"/>
      <c r="E85" s="92"/>
      <c r="F85" s="92"/>
      <c r="G85" s="92"/>
      <c r="H85" s="92"/>
      <c r="I85" s="93"/>
      <c r="J85" s="94"/>
      <c r="K85" s="305">
        <v>0.05</v>
      </c>
      <c r="L85" s="860">
        <f>N78*K85</f>
        <v>5825.325381148723</v>
      </c>
      <c r="M85" s="861"/>
      <c r="N85" s="51"/>
    </row>
    <row r="86" spans="1:14" ht="15.75" thickBot="1">
      <c r="B86" s="823" t="s">
        <v>953</v>
      </c>
      <c r="C86" s="824"/>
      <c r="D86" s="824"/>
      <c r="E86" s="824"/>
      <c r="F86" s="824"/>
      <c r="G86" s="824"/>
      <c r="H86" s="824"/>
      <c r="I86" s="824"/>
      <c r="J86" s="824"/>
      <c r="K86" s="824"/>
      <c r="L86" s="824"/>
      <c r="M86" s="825"/>
      <c r="N86" s="52">
        <f>L83+L84+L85</f>
        <v>34951.952286892338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151458.4599098668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18</v>
      </c>
      <c r="N36" s="272">
        <f>K36/M36</f>
        <v>4018.3844428770349</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96941.444245205304</v>
      </c>
      <c r="L37" s="270"/>
      <c r="M37" s="271">
        <v>18</v>
      </c>
      <c r="N37" s="272">
        <f>K37/M37</f>
        <v>5385.6357914002947</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187282.66470829744</v>
      </c>
      <c r="L38" s="270"/>
      <c r="M38" s="271">
        <v>18</v>
      </c>
      <c r="N38" s="272">
        <f>K38/M38</f>
        <v>10404.592483794302</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439425.3566396737</v>
      </c>
      <c r="L39" s="877">
        <v>18</v>
      </c>
      <c r="M39" s="878"/>
      <c r="N39" s="272">
        <f>K39/L39</f>
        <v>24412.519813315204</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119028.53801460683</v>
      </c>
      <c r="L40" s="276"/>
      <c r="M40" s="277">
        <v>18</v>
      </c>
      <c r="N40" s="272">
        <f>K40/M40</f>
        <v>6612.6965563670465</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33.488139834333886</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50867.317227588217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VLOOKUP(A49,MATERIALES!A4:D372,3,FALSE)</f>
        <v>Mezcla densa en Caliente MDC-19</v>
      </c>
      <c r="C49" s="281"/>
      <c r="D49" s="281"/>
      <c r="E49" s="281"/>
      <c r="F49" s="281"/>
      <c r="G49" s="281"/>
      <c r="H49" s="281"/>
      <c r="I49" s="268"/>
      <c r="J49" s="224" t="str">
        <f>VLOOKUP(A49,MATERIALES!A5:D639,2,FALSE)</f>
        <v>m3</v>
      </c>
      <c r="K49" s="282">
        <v>0.153</v>
      </c>
      <c r="L49" s="267"/>
      <c r="M49" s="402">
        <f>VLOOKUP(A49,MATERIALES!A5:D394,4,FALSE)</f>
        <v>406553.62275177496</v>
      </c>
      <c r="N49" s="272">
        <f>K49*M49</f>
        <v>62202.704281021572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62202.704281021572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1232.6264115798706</v>
      </c>
      <c r="M59" s="911"/>
      <c r="N59" s="287">
        <f>K59*L59</f>
        <v>188.59184097172019</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188.59184097172019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3348.8139834333888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116607.4273330149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23321.485466602982</v>
      </c>
      <c r="M83" s="859"/>
      <c r="N83" s="51"/>
    </row>
    <row r="84" spans="1:14">
      <c r="B84" s="89" t="s">
        <v>973</v>
      </c>
      <c r="C84" s="90"/>
      <c r="D84" s="90"/>
      <c r="E84" s="90"/>
      <c r="F84" s="90"/>
      <c r="G84" s="90"/>
      <c r="H84" s="90"/>
      <c r="I84" s="87"/>
      <c r="J84" s="88"/>
      <c r="K84" s="304">
        <v>0.05</v>
      </c>
      <c r="L84" s="858">
        <f>N78*K84</f>
        <v>5830.3713666507456</v>
      </c>
      <c r="M84" s="859"/>
      <c r="N84" s="51"/>
    </row>
    <row r="85" spans="1:14" ht="15.75" thickBot="1">
      <c r="B85" s="91" t="s">
        <v>974</v>
      </c>
      <c r="C85" s="92"/>
      <c r="D85" s="92"/>
      <c r="E85" s="92"/>
      <c r="F85" s="92"/>
      <c r="G85" s="92"/>
      <c r="H85" s="92"/>
      <c r="I85" s="93"/>
      <c r="J85" s="94"/>
      <c r="K85" s="305">
        <v>0.05</v>
      </c>
      <c r="L85" s="860">
        <f>N78*K85</f>
        <v>5830.3713666507456</v>
      </c>
      <c r="M85" s="861"/>
      <c r="N85" s="51"/>
    </row>
    <row r="86" spans="1:14" ht="15.75" thickBot="1">
      <c r="B86" s="823" t="s">
        <v>953</v>
      </c>
      <c r="C86" s="824"/>
      <c r="D86" s="824"/>
      <c r="E86" s="824"/>
      <c r="F86" s="824"/>
      <c r="G86" s="824"/>
      <c r="H86" s="824"/>
      <c r="I86" s="824"/>
      <c r="J86" s="824"/>
      <c r="K86" s="824"/>
      <c r="L86" s="824"/>
      <c r="M86" s="825"/>
      <c r="N86" s="52">
        <f>L83+L84+L85</f>
        <v>34982.228199904472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151589.65553291937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15</v>
      </c>
      <c r="N36" s="272">
        <f>K36/M36</f>
        <v>4822.0613314524417</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96941.444245205304</v>
      </c>
      <c r="L37" s="270"/>
      <c r="M37" s="271">
        <v>15</v>
      </c>
      <c r="N37" s="272">
        <f>K37/M37</f>
        <v>6462.7629496803538</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187282.66470829744</v>
      </c>
      <c r="L38" s="270"/>
      <c r="M38" s="271">
        <v>15</v>
      </c>
      <c r="N38" s="272">
        <f>K38/M38</f>
        <v>12485.510980553163</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439425.3566396737</v>
      </c>
      <c r="L39" s="877">
        <v>15</v>
      </c>
      <c r="M39" s="878"/>
      <c r="N39" s="272">
        <f>K39/L39</f>
        <v>29295.023775978247</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119028.53801460683</v>
      </c>
      <c r="L40" s="276"/>
      <c r="M40" s="277">
        <v>15</v>
      </c>
      <c r="N40" s="272">
        <f>K40/M40</f>
        <v>7935.2358676404556</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40.185767801200662</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61040.780673105859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565</v>
      </c>
      <c r="B49" s="43" t="str">
        <f>VLOOKUP(A49,MATERIALES!A4:D372,3,FALSE)</f>
        <v>Mezcla densa en Caliente MDC-25</v>
      </c>
      <c r="C49" s="281"/>
      <c r="D49" s="281"/>
      <c r="E49" s="281"/>
      <c r="F49" s="281"/>
      <c r="G49" s="281"/>
      <c r="H49" s="281"/>
      <c r="I49" s="268"/>
      <c r="J49" s="224" t="str">
        <f>VLOOKUP(A49,MATERIALES!A5:D639,2,FALSE)</f>
        <v>m3</v>
      </c>
      <c r="K49" s="282">
        <v>0.153</v>
      </c>
      <c r="L49" s="267"/>
      <c r="M49" s="402">
        <f>VLOOKUP(A49,MATERIALES!A5:D394,4,FALSE)</f>
        <v>405894.01680379815</v>
      </c>
      <c r="N49" s="272">
        <f>K49*M49</f>
        <v>62101.784570981115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62101.784570981115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0">
        <f>VLOOKUP(A59,TRANSPORTE!A5:D117,4,FALSE)</f>
        <v>1232.6264115798706</v>
      </c>
      <c r="M59" s="911"/>
      <c r="N59" s="287">
        <f>K59*L59</f>
        <v>188.59184097172019</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188.59184097172019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4018.5767801200664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127349.73386517877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25469.946773035757</v>
      </c>
      <c r="M83" s="859"/>
      <c r="N83" s="51"/>
    </row>
    <row r="84" spans="1:14">
      <c r="B84" s="89" t="s">
        <v>973</v>
      </c>
      <c r="C84" s="90"/>
      <c r="D84" s="90"/>
      <c r="E84" s="90"/>
      <c r="F84" s="90"/>
      <c r="G84" s="90"/>
      <c r="H84" s="90"/>
      <c r="I84" s="87"/>
      <c r="J84" s="88"/>
      <c r="K84" s="304">
        <v>0.05</v>
      </c>
      <c r="L84" s="858">
        <f>N78*K84</f>
        <v>6367.4866932589393</v>
      </c>
      <c r="M84" s="859"/>
      <c r="N84" s="51"/>
    </row>
    <row r="85" spans="1:14" ht="15.75" thickBot="1">
      <c r="B85" s="91" t="s">
        <v>974</v>
      </c>
      <c r="C85" s="92"/>
      <c r="D85" s="92"/>
      <c r="E85" s="92"/>
      <c r="F85" s="92"/>
      <c r="G85" s="92"/>
      <c r="H85" s="92"/>
      <c r="I85" s="93"/>
      <c r="J85" s="94"/>
      <c r="K85" s="305">
        <v>0.05</v>
      </c>
      <c r="L85" s="860">
        <f>N78*K85</f>
        <v>6367.4866932589393</v>
      </c>
      <c r="M85" s="861"/>
      <c r="N85" s="51"/>
    </row>
    <row r="86" spans="1:14" ht="15.75" thickBot="1">
      <c r="B86" s="823" t="s">
        <v>953</v>
      </c>
      <c r="C86" s="824"/>
      <c r="D86" s="824"/>
      <c r="E86" s="824"/>
      <c r="F86" s="824"/>
      <c r="G86" s="824"/>
      <c r="H86" s="824"/>
      <c r="I86" s="824"/>
      <c r="J86" s="824"/>
      <c r="K86" s="824"/>
      <c r="L86" s="824"/>
      <c r="M86" s="825"/>
      <c r="N86" s="52">
        <f>L83+L84+L85</f>
        <v>38204.920159553636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165554.65402473242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271">
        <v>15</v>
      </c>
      <c r="N36" s="272">
        <f>K36/M36</f>
        <v>4822.0613314524417</v>
      </c>
    </row>
    <row r="37" spans="1:14">
      <c r="A37" s="113" t="s">
        <v>154</v>
      </c>
      <c r="B37" s="872" t="str">
        <f>VLOOKUP(A37,EQUIPOS!A7:D154,3,FALSE)</f>
        <v>Carrotanque Irrigador de asfalto, 1000 GALONES DE CAPACIDAD</v>
      </c>
      <c r="C37" s="873"/>
      <c r="D37" s="873"/>
      <c r="E37" s="873"/>
      <c r="F37" s="873"/>
      <c r="G37" s="873"/>
      <c r="H37" s="874"/>
      <c r="I37" s="267"/>
      <c r="J37" s="268"/>
      <c r="K37" s="269">
        <f>VLOOKUP(A37,EQUIPOS!A7:D164,4,FALSE)</f>
        <v>96941.444245205304</v>
      </c>
      <c r="L37" s="270"/>
      <c r="M37" s="271">
        <v>15</v>
      </c>
      <c r="N37" s="272">
        <f>K37/M37</f>
        <v>6462.7629496803538</v>
      </c>
    </row>
    <row r="38" spans="1:14">
      <c r="A38" t="s">
        <v>269</v>
      </c>
      <c r="B38" s="872" t="str">
        <f>VLOOKUP(A38,EQUIPOS!A8:D154,3,FALSE)</f>
        <v>Motoniveladora  potencia 215 HP, ancho de cuchilla 4,27 m, peso 18 ton.</v>
      </c>
      <c r="C38" s="873"/>
      <c r="D38" s="873"/>
      <c r="E38" s="873"/>
      <c r="F38" s="873"/>
      <c r="G38" s="873"/>
      <c r="H38" s="874"/>
      <c r="I38" s="267"/>
      <c r="J38" s="268"/>
      <c r="K38" s="269">
        <f>VLOOKUP(A38,EQUIPOS!A8:D165,4,FALSE)</f>
        <v>187282.66470829744</v>
      </c>
      <c r="L38" s="270"/>
      <c r="M38" s="271">
        <v>15</v>
      </c>
      <c r="N38" s="272">
        <f>K38/M38</f>
        <v>12485.510980553163</v>
      </c>
    </row>
    <row r="39" spans="1:14">
      <c r="A39" t="s">
        <v>299</v>
      </c>
      <c r="B39" s="872" t="str">
        <f>VLOOKUP(A39,EQUIPOS!A9:D154,3,FALSE)</f>
        <v xml:space="preserve">Recicladora, potencia 430HP </v>
      </c>
      <c r="C39" s="873"/>
      <c r="D39" s="873"/>
      <c r="E39" s="873"/>
      <c r="F39" s="873"/>
      <c r="G39" s="873"/>
      <c r="H39" s="874"/>
      <c r="I39" s="875"/>
      <c r="J39" s="876"/>
      <c r="K39" s="269">
        <f>VLOOKUP(A39,EQUIPOS!A9:D166,4,FALSE)</f>
        <v>439425.3566396737</v>
      </c>
      <c r="L39" s="877">
        <v>15</v>
      </c>
      <c r="M39" s="878"/>
      <c r="N39" s="272">
        <f>K39/L39</f>
        <v>29295.023775978247</v>
      </c>
    </row>
    <row r="40" spans="1:14">
      <c r="A40" t="s">
        <v>365</v>
      </c>
      <c r="B40" s="872" t="str">
        <f>VLOOKUP(A40,EQUIPOS!A10:D154,3,FALSE)</f>
        <v xml:space="preserve">Vibrocompatador, potencia 153 HP, peso 10 Ton. </v>
      </c>
      <c r="C40" s="873"/>
      <c r="D40" s="873"/>
      <c r="E40" s="873"/>
      <c r="F40" s="873"/>
      <c r="G40" s="873"/>
      <c r="H40" s="874"/>
      <c r="I40" s="36"/>
      <c r="J40" s="37"/>
      <c r="K40" s="269">
        <f>VLOOKUP(A40,EQUIPOS!A10:D167,4,FALSE)</f>
        <v>119028.53801460683</v>
      </c>
      <c r="L40" s="276"/>
      <c r="M40" s="277">
        <v>15</v>
      </c>
      <c r="N40" s="272">
        <f>K40/M40</f>
        <v>7935.2358676404556</v>
      </c>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40.185767801200662</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61040.780673105859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563</v>
      </c>
      <c r="B49" s="43" t="str">
        <f>VLOOKUP(A49,MATERIALES!A4:D372,3,FALSE)</f>
        <v>Mezcla densa en Caliente MDC-19</v>
      </c>
      <c r="C49" s="281"/>
      <c r="D49" s="281"/>
      <c r="E49" s="281"/>
      <c r="F49" s="281"/>
      <c r="G49" s="281"/>
      <c r="H49" s="281"/>
      <c r="I49" s="268"/>
      <c r="J49" s="224" t="str">
        <f>VLOOKUP(A49,MATERIALES!A5:D639,2,FALSE)</f>
        <v>m3</v>
      </c>
      <c r="K49" s="282">
        <v>0.153</v>
      </c>
      <c r="L49" s="267"/>
      <c r="M49" s="402">
        <f>VLOOKUP(A49,MATERIALES!A5:D394,4,FALSE)</f>
        <v>406553.62275177496</v>
      </c>
      <c r="N49" s="272">
        <f>K49*M49</f>
        <v>62202.704281021572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62202.704281021572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0">
        <f>VLOOKUP(A59,TRANSPORTE!A5:D117,4,FALSE)</f>
        <v>1232.6264115798706</v>
      </c>
      <c r="M59" s="911"/>
      <c r="N59" s="287">
        <f>K59*L59</f>
        <v>188.59184097172019</v>
      </c>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188.59184097172019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4018.5767801200664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127450.65357521923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25490.130715043848</v>
      </c>
      <c r="M83" s="859"/>
      <c r="N83" s="51"/>
    </row>
    <row r="84" spans="1:14">
      <c r="B84" s="89" t="s">
        <v>973</v>
      </c>
      <c r="C84" s="90"/>
      <c r="D84" s="90"/>
      <c r="E84" s="90"/>
      <c r="F84" s="90"/>
      <c r="G84" s="90"/>
      <c r="H84" s="90"/>
      <c r="I84" s="87"/>
      <c r="J84" s="88"/>
      <c r="K84" s="304">
        <v>0.05</v>
      </c>
      <c r="L84" s="858">
        <f>N78*K84</f>
        <v>6372.532678760962</v>
      </c>
      <c r="M84" s="859"/>
      <c r="N84" s="51"/>
    </row>
    <row r="85" spans="1:14" ht="15.75" thickBot="1">
      <c r="B85" s="91" t="s">
        <v>974</v>
      </c>
      <c r="C85" s="92"/>
      <c r="D85" s="92"/>
      <c r="E85" s="92"/>
      <c r="F85" s="92"/>
      <c r="G85" s="92"/>
      <c r="H85" s="92"/>
      <c r="I85" s="93"/>
      <c r="J85" s="94"/>
      <c r="K85" s="305">
        <v>0.05</v>
      </c>
      <c r="L85" s="860">
        <f>N78*K85</f>
        <v>6372.532678760962</v>
      </c>
      <c r="M85" s="861"/>
      <c r="N85" s="51"/>
    </row>
    <row r="86" spans="1:14" ht="15.75" thickBot="1">
      <c r="B86" s="823" t="s">
        <v>953</v>
      </c>
      <c r="C86" s="824"/>
      <c r="D86" s="824"/>
      <c r="E86" s="824"/>
      <c r="F86" s="824"/>
      <c r="G86" s="824"/>
      <c r="H86" s="824"/>
      <c r="I86" s="824"/>
      <c r="J86" s="824"/>
      <c r="K86" s="824"/>
      <c r="L86" s="824"/>
      <c r="M86" s="825"/>
      <c r="N86" s="52">
        <f>L83+L84+L85</f>
        <v>38235.19607256577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165685.84964778501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topLeftCell="A22" zoomScale="78" zoomScaleNormal="78" workbookViewId="0">
      <selection activeCell="B49" sqref="B49"/>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t="s">
        <v>952</v>
      </c>
      <c r="C42" s="881"/>
      <c r="D42" s="881"/>
      <c r="E42" s="38"/>
      <c r="F42" s="39"/>
      <c r="G42" s="39"/>
      <c r="H42" s="40"/>
      <c r="I42" s="36"/>
      <c r="J42" s="37"/>
      <c r="K42" s="279"/>
      <c r="L42" s="276"/>
      <c r="M42" s="401">
        <v>0.01</v>
      </c>
      <c r="N42" s="344">
        <f>N76*M42</f>
        <v>4.82229213614408</v>
      </c>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887</v>
      </c>
      <c r="B49" s="43" t="str">
        <f>VLOOKUP(A49,MATERIALES!A4:D372,3,FALSE)</f>
        <v>Geotextil Nt Repav 450 O Similar (Proveedores Pavco, Lafayet, Geomatrix, Tensar, Omnes U Otros)</v>
      </c>
      <c r="C49" s="281"/>
      <c r="D49" s="281"/>
      <c r="E49" s="281"/>
      <c r="F49" s="281"/>
      <c r="G49" s="281"/>
      <c r="H49" s="281"/>
      <c r="I49" s="268"/>
      <c r="J49" s="224" t="str">
        <f>VLOOKUP(A49,MATERIALES!A5:D639,2,FALSE)</f>
        <v>m2</v>
      </c>
      <c r="K49" s="282">
        <v>1.0549999999999999</v>
      </c>
      <c r="L49" s="267"/>
      <c r="M49" s="402">
        <f>VLOOKUP(A49,MATERIALES!A5:D394,4,FALSE)</f>
        <v>6383.8862331694436</v>
      </c>
      <c r="N49" s="272">
        <f>K49*M49</f>
        <v>6734.9999759937627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6734.9999759937627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482.22921361440797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7222.0514817443145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1444.4102963488631</v>
      </c>
      <c r="M83" s="859"/>
      <c r="N83" s="51"/>
    </row>
    <row r="84" spans="1:14">
      <c r="B84" s="89" t="s">
        <v>973</v>
      </c>
      <c r="C84" s="90"/>
      <c r="D84" s="90"/>
      <c r="E84" s="90"/>
      <c r="F84" s="90"/>
      <c r="G84" s="90"/>
      <c r="H84" s="90"/>
      <c r="I84" s="87"/>
      <c r="J84" s="88"/>
      <c r="K84" s="304">
        <v>0.05</v>
      </c>
      <c r="L84" s="858">
        <f>N78*K84</f>
        <v>361.10257408721577</v>
      </c>
      <c r="M84" s="859"/>
      <c r="N84" s="51"/>
    </row>
    <row r="85" spans="1:14" ht="15.75" thickBot="1">
      <c r="B85" s="91" t="s">
        <v>974</v>
      </c>
      <c r="C85" s="92"/>
      <c r="D85" s="92"/>
      <c r="E85" s="92"/>
      <c r="F85" s="92"/>
      <c r="G85" s="92"/>
      <c r="H85" s="92"/>
      <c r="I85" s="93"/>
      <c r="J85" s="94"/>
      <c r="K85" s="305">
        <v>0.05</v>
      </c>
      <c r="L85" s="860">
        <f>N78*K85</f>
        <v>361.10257408721577</v>
      </c>
      <c r="M85" s="861"/>
      <c r="N85" s="51"/>
    </row>
    <row r="86" spans="1:14" ht="15.75" thickBot="1">
      <c r="B86" s="823" t="s">
        <v>953</v>
      </c>
      <c r="C86" s="824"/>
      <c r="D86" s="824"/>
      <c r="E86" s="824"/>
      <c r="F86" s="824"/>
      <c r="G86" s="824"/>
      <c r="H86" s="824"/>
      <c r="I86" s="824"/>
      <c r="J86" s="824"/>
      <c r="K86" s="824"/>
      <c r="L86" s="824"/>
      <c r="M86" s="825"/>
      <c r="N86" s="52">
        <f>L83+L84+L85</f>
        <v>2166.6154445232946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9388.6669262676096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9"/>
      <c r="K118" s="889"/>
      <c r="L118" s="889"/>
      <c r="M118" s="889"/>
      <c r="N118" s="890"/>
    </row>
    <row r="119" spans="2:14" ht="15.75" thickBot="1">
      <c r="B119" s="261" t="s">
        <v>2221</v>
      </c>
      <c r="C119" s="393"/>
      <c r="D119" s="393"/>
      <c r="E119" s="57"/>
      <c r="F119" s="57"/>
      <c r="G119" s="57"/>
      <c r="H119" s="57"/>
      <c r="I119" s="57"/>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164</v>
      </c>
      <c r="B36" s="872" t="str">
        <f>VLOOKUP(A36,EQUIPOS!A6:D154,3,FALSE)</f>
        <v>Compactador manual de rodillo</v>
      </c>
      <c r="C36" s="873"/>
      <c r="D36" s="873"/>
      <c r="E36" s="873"/>
      <c r="F36" s="873"/>
      <c r="G36" s="873"/>
      <c r="H36" s="874"/>
      <c r="I36" s="267"/>
      <c r="J36" s="268"/>
      <c r="K36" s="269">
        <f>VLOOKUP(A36,EQUIPOS!A6:D163,4,FALSE)</f>
        <v>46820.666177074359</v>
      </c>
      <c r="L36" s="270"/>
      <c r="M36" s="271">
        <v>2</v>
      </c>
      <c r="N36" s="272">
        <f>K36/M36</f>
        <v>23410.33308853718</v>
      </c>
    </row>
    <row r="37" spans="1:14">
      <c r="A37" s="113" t="s">
        <v>180</v>
      </c>
      <c r="B37" s="872" t="str">
        <f>VLOOKUP(A37,EQUIPOS!A7:D154,3,FALSE)</f>
        <v>Compresor 120 HP, con martillo.</v>
      </c>
      <c r="C37" s="873"/>
      <c r="D37" s="873"/>
      <c r="E37" s="873"/>
      <c r="F37" s="873"/>
      <c r="G37" s="873"/>
      <c r="H37" s="874"/>
      <c r="I37" s="267"/>
      <c r="J37" s="268"/>
      <c r="K37" s="269">
        <f>VLOOKUP(A37,EQUIPOS!A7:D164,4,FALSE)</f>
        <v>73585.417778535033</v>
      </c>
      <c r="L37" s="270"/>
      <c r="M37" s="271">
        <v>4</v>
      </c>
      <c r="N37" s="272">
        <f>K37/M37</f>
        <v>18396.354444633758</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15104.824434415523</v>
      </c>
      <c r="L38" s="270"/>
      <c r="M38" s="271">
        <v>10</v>
      </c>
      <c r="N38" s="272">
        <f>K38/M38</f>
        <v>1510.4824434415523</v>
      </c>
    </row>
    <row r="39" spans="1:14">
      <c r="A39" t="s">
        <v>303</v>
      </c>
      <c r="B39" s="872" t="str">
        <f>VLOOKUP(A39,EQUIPOS!A9:D154,3,FALSE)</f>
        <v>Retrocargador, pala de 1,1 m3 de capacidad, profundidad de excavación de 4.400 mm y una altura de 5.680 mm</v>
      </c>
      <c r="C39" s="873"/>
      <c r="D39" s="873"/>
      <c r="E39" s="873"/>
      <c r="F39" s="873"/>
      <c r="G39" s="873"/>
      <c r="H39" s="874"/>
      <c r="I39" s="267"/>
      <c r="J39" s="268"/>
      <c r="K39" s="269">
        <f>VLOOKUP(A39,EQUIPOS!A9:D166,4,FALSE)</f>
        <v>119989.96680335197</v>
      </c>
      <c r="L39" s="270"/>
      <c r="M39" s="271">
        <v>10</v>
      </c>
      <c r="N39" s="272">
        <f>K39/M39</f>
        <v>11998.996680335196</v>
      </c>
    </row>
    <row r="40" spans="1:14">
      <c r="A40" t="s">
        <v>129</v>
      </c>
      <c r="B40" s="872" t="str">
        <f>VLOOKUP(A40,EQUIPOS!A10:D154,3,FALSE)</f>
        <v xml:space="preserve">Buldozer, Potencia al volante de 140 HP, motor de 2200 RPM, longitud de hoja 4,80m. </v>
      </c>
      <c r="C40" s="873"/>
      <c r="D40" s="873"/>
      <c r="E40" s="873"/>
      <c r="F40" s="873"/>
      <c r="G40" s="873"/>
      <c r="H40" s="874"/>
      <c r="I40" s="267"/>
      <c r="J40" s="268"/>
      <c r="K40" s="269">
        <f>VLOOKUP(A40,EQUIPOS!A10:D167,4,FALSE)</f>
        <v>174487.28440137475</v>
      </c>
      <c r="L40" s="270"/>
      <c r="M40" s="271">
        <v>100</v>
      </c>
      <c r="N40" s="272">
        <f>K40/M40</f>
        <v>1744.8728440137475</v>
      </c>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N80*M46</f>
        <v>1506.9662925450248</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58568.005793506454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442</v>
      </c>
      <c r="B53" s="43" t="str">
        <f>VLOOKUP(A53,MATERIALES!A5:D372,3,FALSE)</f>
        <v>Derechos de explotación y/o disposición de materiales</v>
      </c>
      <c r="C53" s="281"/>
      <c r="D53" s="281"/>
      <c r="E53" s="281"/>
      <c r="F53" s="281"/>
      <c r="G53" s="281"/>
      <c r="H53" s="281"/>
      <c r="I53" s="268"/>
      <c r="J53" s="224" t="str">
        <f>VLOOKUP(A53,MATERIALES!A7:D643,2,FALSE)</f>
        <v>m3</v>
      </c>
      <c r="K53" s="282">
        <v>1</v>
      </c>
      <c r="L53" s="267"/>
      <c r="M53" s="402">
        <f>VLOOKUP(A53,MATERIALES!A5:D394,4,FALSE)</f>
        <v>5886.9830856935369</v>
      </c>
      <c r="N53" s="272">
        <f>K53*M53</f>
        <v>5886.9830856935369</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5886.9830856935369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0">
        <f>VLOOKUP(A63,TRANSPORTE!A5:D117,4,FALSE)</f>
        <v>1232.6264115798706</v>
      </c>
      <c r="M63" s="911"/>
      <c r="N63" s="287">
        <f>K63*L63</f>
        <v>1602.4143350538318</v>
      </c>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f>N63+N64+N65+N66+N67</f>
        <v>1602.4143350538318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127"/>
    </row>
    <row r="80" spans="1:15" ht="15.75" thickBot="1">
      <c r="B80" s="912" t="s">
        <v>953</v>
      </c>
      <c r="C80" s="866"/>
      <c r="D80" s="866"/>
      <c r="E80" s="866"/>
      <c r="F80" s="866"/>
      <c r="G80" s="866"/>
      <c r="H80" s="866"/>
      <c r="I80" s="866"/>
      <c r="J80" s="866"/>
      <c r="K80" s="866"/>
      <c r="L80" s="866"/>
      <c r="M80" s="867"/>
      <c r="N80" s="460">
        <f>SUM(N74:N79)</f>
        <v>15069.662925450248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81127.066139704068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16225.413227940815</v>
      </c>
      <c r="M87" s="859"/>
      <c r="N87" s="51"/>
    </row>
    <row r="88" spans="1:14">
      <c r="B88" s="89" t="s">
        <v>973</v>
      </c>
      <c r="C88" s="90"/>
      <c r="D88" s="90"/>
      <c r="E88" s="90"/>
      <c r="F88" s="90"/>
      <c r="G88" s="90"/>
      <c r="H88" s="90"/>
      <c r="I88" s="87"/>
      <c r="J88" s="88"/>
      <c r="K88" s="304">
        <v>0.05</v>
      </c>
      <c r="L88" s="858">
        <f>N82*K88</f>
        <v>4056.3533069852037</v>
      </c>
      <c r="M88" s="859"/>
      <c r="N88" s="51"/>
    </row>
    <row r="89" spans="1:14" ht="15.75" thickBot="1">
      <c r="B89" s="91" t="s">
        <v>974</v>
      </c>
      <c r="C89" s="92"/>
      <c r="D89" s="92"/>
      <c r="E89" s="92"/>
      <c r="F89" s="92"/>
      <c r="G89" s="92"/>
      <c r="H89" s="92"/>
      <c r="I89" s="93"/>
      <c r="J89" s="94"/>
      <c r="K89" s="305">
        <v>0.05</v>
      </c>
      <c r="L89" s="860">
        <f>N82*K89</f>
        <v>4056.3533069852037</v>
      </c>
      <c r="M89" s="861"/>
      <c r="N89" s="51"/>
    </row>
    <row r="90" spans="1:14" ht="15.75" thickBot="1">
      <c r="B90" s="823" t="s">
        <v>953</v>
      </c>
      <c r="C90" s="824"/>
      <c r="D90" s="824"/>
      <c r="E90" s="824"/>
      <c r="F90" s="824"/>
      <c r="G90" s="824"/>
      <c r="H90" s="824"/>
      <c r="I90" s="824"/>
      <c r="J90" s="824"/>
      <c r="K90" s="824"/>
      <c r="L90" s="824"/>
      <c r="M90" s="825"/>
      <c r="N90" s="52">
        <f>L87+L88+L89</f>
        <v>24338.119841911226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105465.1859816153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topLeftCell="A37"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6502.8703023714397</v>
      </c>
      <c r="L36" s="270"/>
      <c r="M36" s="271">
        <v>2</v>
      </c>
      <c r="N36" s="272">
        <f>K36/M36</f>
        <v>3251.4351511857199</v>
      </c>
    </row>
    <row r="37" spans="1:14">
      <c r="A37" s="113" t="s">
        <v>303</v>
      </c>
      <c r="B37" s="872" t="str">
        <f>VLOOKUP(A37,EQUIPOS!A7:D154,3,FALSE)</f>
        <v>Retrocargador, pala de 1,1 m3 de capacidad, profundidad de excavación de 4.400 mm y una altura de 5.680 mm</v>
      </c>
      <c r="C37" s="873"/>
      <c r="D37" s="873"/>
      <c r="E37" s="873"/>
      <c r="F37" s="873"/>
      <c r="G37" s="873"/>
      <c r="H37" s="874"/>
      <c r="I37" s="267"/>
      <c r="J37" s="268"/>
      <c r="K37" s="269">
        <f>VLOOKUP(A37,EQUIPOS!A7:D164,4,FALSE)</f>
        <v>119989.96680335197</v>
      </c>
      <c r="L37" s="270"/>
      <c r="M37" s="271">
        <v>10</v>
      </c>
      <c r="N37" s="272">
        <f>K37/M37</f>
        <v>11998.996680335196</v>
      </c>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301.39325850900497</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15551.825090029921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6027.8651701800991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21579.69026021002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4315.9380520420045</v>
      </c>
      <c r="M87" s="859"/>
      <c r="N87" s="51"/>
    </row>
    <row r="88" spans="1:14">
      <c r="B88" s="89" t="s">
        <v>973</v>
      </c>
      <c r="C88" s="90"/>
      <c r="D88" s="90"/>
      <c r="E88" s="90"/>
      <c r="F88" s="90"/>
      <c r="G88" s="90"/>
      <c r="H88" s="90"/>
      <c r="I88" s="87"/>
      <c r="J88" s="88"/>
      <c r="K88" s="304">
        <v>0.05</v>
      </c>
      <c r="L88" s="858">
        <f>N82*K88</f>
        <v>1078.9845130105011</v>
      </c>
      <c r="M88" s="859"/>
      <c r="N88" s="51"/>
    </row>
    <row r="89" spans="1:14" ht="15.75" thickBot="1">
      <c r="B89" s="91" t="s">
        <v>974</v>
      </c>
      <c r="C89" s="92"/>
      <c r="D89" s="92"/>
      <c r="E89" s="92"/>
      <c r="F89" s="92"/>
      <c r="G89" s="92"/>
      <c r="H89" s="92"/>
      <c r="I89" s="93"/>
      <c r="J89" s="94"/>
      <c r="K89" s="305">
        <v>0.05</v>
      </c>
      <c r="L89" s="860">
        <f>N82*K89</f>
        <v>1078.9845130105011</v>
      </c>
      <c r="M89" s="861"/>
      <c r="N89" s="51"/>
    </row>
    <row r="90" spans="1:14" ht="15.75" thickBot="1">
      <c r="B90" s="823" t="s">
        <v>953</v>
      </c>
      <c r="C90" s="824"/>
      <c r="D90" s="824"/>
      <c r="E90" s="824"/>
      <c r="F90" s="824"/>
      <c r="G90" s="824"/>
      <c r="H90" s="824"/>
      <c r="I90" s="824"/>
      <c r="J90" s="824"/>
      <c r="K90" s="824"/>
      <c r="L90" s="824"/>
      <c r="M90" s="825"/>
      <c r="N90" s="52">
        <f>L87+L88+L89</f>
        <v>6473.9070780630072</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28053.597338273026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VLOOKUP(A36,EQUIPOS!A6:D163,4,FALSE)</f>
        <v>2098.6124966720481</v>
      </c>
      <c r="L36" s="270"/>
      <c r="M36" s="271">
        <v>60</v>
      </c>
      <c r="N36" s="272">
        <f>K36/M36</f>
        <v>34.976874944534138</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60</v>
      </c>
      <c r="N37" s="272">
        <f>K37/M37</f>
        <v>1040.4592483794304</v>
      </c>
    </row>
    <row r="38" spans="1:14">
      <c r="A38" t="s">
        <v>138</v>
      </c>
      <c r="B38" s="872" t="str">
        <f>VLOOKUP(A38,EQUIPOS!A8:D154,3,FALSE)</f>
        <v>Camioneta D-300</v>
      </c>
      <c r="C38" s="873"/>
      <c r="D38" s="873"/>
      <c r="E38" s="873"/>
      <c r="F38" s="873"/>
      <c r="G38" s="873"/>
      <c r="H38" s="874"/>
      <c r="I38" s="267"/>
      <c r="J38" s="268"/>
      <c r="K38" s="269">
        <f>VLOOKUP(A38,EQUIPOS!A8:D165,4,FALSE)</f>
        <v>46855.151369968131</v>
      </c>
      <c r="L38" s="270"/>
      <c r="M38" s="271">
        <v>60</v>
      </c>
      <c r="N38" s="272">
        <f>K38/M38</f>
        <v>780.91918949946887</v>
      </c>
    </row>
    <row r="39" spans="1:14">
      <c r="B39" s="872"/>
      <c r="C39" s="873"/>
      <c r="D39" s="873"/>
      <c r="E39" s="873"/>
      <c r="F39" s="873"/>
      <c r="G39" s="873"/>
      <c r="H39" s="874"/>
      <c r="I39" s="267"/>
      <c r="J39" s="268"/>
      <c r="K39" s="269"/>
      <c r="L39" s="270"/>
      <c r="M39" s="271"/>
      <c r="N39" s="272"/>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N80*M46</f>
        <v>24.152836834834165</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1880.5081496582677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860</v>
      </c>
      <c r="B53" s="43" t="str">
        <f>VLOOKUP(A53,MATERIALES!A5:D372,3,FALSE)</f>
        <v>Emulsión CRR-2</v>
      </c>
      <c r="C53" s="281"/>
      <c r="D53" s="281"/>
      <c r="E53" s="281"/>
      <c r="F53" s="281"/>
      <c r="G53" s="281"/>
      <c r="H53" s="281"/>
      <c r="I53" s="268"/>
      <c r="J53" s="224" t="str">
        <f>VLOOKUP(A53,MATERIALES!A7:D643,2,FALSE)</f>
        <v>lt</v>
      </c>
      <c r="K53" s="282">
        <v>0.12</v>
      </c>
      <c r="L53" s="267"/>
      <c r="M53" s="402">
        <f>VLOOKUP(A53,MATERIALES!A5:D394,4,FALSE)</f>
        <v>1439.0403098361978</v>
      </c>
      <c r="N53" s="272">
        <f>K53*M53</f>
        <v>172.68483718034372</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5"/>
      <c r="C57" s="906"/>
      <c r="D57" s="906"/>
      <c r="E57" s="906"/>
      <c r="F57" s="906"/>
      <c r="G57" s="906"/>
      <c r="H57" s="906"/>
      <c r="I57" s="876"/>
      <c r="J57" s="42"/>
      <c r="K57" s="44"/>
      <c r="L57" s="907"/>
      <c r="M57" s="908"/>
      <c r="N57" s="45"/>
    </row>
    <row r="58" spans="1:14" ht="15.75" thickBot="1">
      <c r="B58" s="823" t="s">
        <v>953</v>
      </c>
      <c r="C58" s="824"/>
      <c r="D58" s="824"/>
      <c r="E58" s="824"/>
      <c r="F58" s="824"/>
      <c r="G58" s="824"/>
      <c r="H58" s="824"/>
      <c r="I58" s="824"/>
      <c r="J58" s="824"/>
      <c r="K58" s="824"/>
      <c r="L58" s="824"/>
      <c r="M58" s="825"/>
      <c r="N58" s="394">
        <f>SUM(N53:N57)</f>
        <v>172.68483718034372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B63" s="46"/>
      <c r="C63" s="317"/>
      <c r="D63" s="317"/>
      <c r="E63" s="317"/>
      <c r="F63" s="317"/>
      <c r="G63" s="31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1"/>
      <c r="M68" s="902"/>
      <c r="N68" s="127"/>
    </row>
    <row r="69" spans="1:15" ht="15.75" thickBot="1">
      <c r="B69" s="912" t="s">
        <v>953</v>
      </c>
      <c r="C69" s="866"/>
      <c r="D69" s="866"/>
      <c r="E69" s="866"/>
      <c r="F69" s="866"/>
      <c r="G69" s="866"/>
      <c r="H69" s="866"/>
      <c r="I69" s="866"/>
      <c r="J69" s="866"/>
      <c r="K69" s="866"/>
      <c r="L69" s="866"/>
      <c r="M69" s="867"/>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2" t="s">
        <v>963</v>
      </c>
      <c r="C73" s="863"/>
      <c r="D73" s="863"/>
      <c r="E73" s="863"/>
      <c r="F73" s="863"/>
      <c r="G73" s="863"/>
      <c r="H73" s="863"/>
      <c r="I73" s="73" t="s">
        <v>964</v>
      </c>
      <c r="J73" s="75" t="s">
        <v>1410</v>
      </c>
      <c r="K73" s="74" t="s">
        <v>966</v>
      </c>
      <c r="L73" s="864" t="s">
        <v>950</v>
      </c>
      <c r="M73" s="865"/>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9"/>
      <c r="C79" s="900"/>
      <c r="D79" s="900"/>
      <c r="E79" s="900"/>
      <c r="F79" s="900"/>
      <c r="G79" s="900"/>
      <c r="H79" s="900"/>
      <c r="I79" s="126"/>
      <c r="J79" s="126"/>
      <c r="K79" s="126"/>
      <c r="L79" s="913"/>
      <c r="M79" s="913"/>
      <c r="N79" s="45"/>
    </row>
    <row r="80" spans="1:15" ht="15.75" thickBot="1">
      <c r="B80" s="912" t="s">
        <v>953</v>
      </c>
      <c r="C80" s="866"/>
      <c r="D80" s="866"/>
      <c r="E80" s="866"/>
      <c r="F80" s="866"/>
      <c r="G80" s="866"/>
      <c r="H80" s="866"/>
      <c r="I80" s="866"/>
      <c r="J80" s="866"/>
      <c r="K80" s="866"/>
      <c r="L80" s="866"/>
      <c r="M80" s="867"/>
      <c r="N80" s="301">
        <f>SUM(N74:N79)</f>
        <v>483.05673669668329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2536.2497235352948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8" t="s">
        <v>969</v>
      </c>
      <c r="C86" s="869"/>
      <c r="D86" s="869"/>
      <c r="E86" s="869"/>
      <c r="F86" s="869"/>
      <c r="G86" s="869"/>
      <c r="H86" s="869"/>
      <c r="I86" s="314"/>
      <c r="J86" s="334"/>
      <c r="K86" s="302" t="s">
        <v>970</v>
      </c>
      <c r="L86" s="870" t="s">
        <v>971</v>
      </c>
      <c r="M86" s="871"/>
      <c r="N86" s="303"/>
    </row>
    <row r="87" spans="1:14">
      <c r="B87" s="856" t="s">
        <v>972</v>
      </c>
      <c r="C87" s="857"/>
      <c r="D87" s="857"/>
      <c r="E87" s="857"/>
      <c r="F87" s="857"/>
      <c r="G87" s="857"/>
      <c r="H87" s="857"/>
      <c r="I87" s="87"/>
      <c r="J87" s="88"/>
      <c r="K87" s="304">
        <v>0.2</v>
      </c>
      <c r="L87" s="858">
        <f>N82*K87</f>
        <v>507.249944707059</v>
      </c>
      <c r="M87" s="859"/>
      <c r="N87" s="51"/>
    </row>
    <row r="88" spans="1:14">
      <c r="B88" s="89" t="s">
        <v>973</v>
      </c>
      <c r="C88" s="90"/>
      <c r="D88" s="90"/>
      <c r="E88" s="90"/>
      <c r="F88" s="90"/>
      <c r="G88" s="90"/>
      <c r="H88" s="90"/>
      <c r="I88" s="87"/>
      <c r="J88" s="88"/>
      <c r="K88" s="304">
        <v>0.05</v>
      </c>
      <c r="L88" s="858">
        <f>N82*K88</f>
        <v>126.81248617676475</v>
      </c>
      <c r="M88" s="859"/>
      <c r="N88" s="51"/>
    </row>
    <row r="89" spans="1:14" ht="15.75" thickBot="1">
      <c r="B89" s="91" t="s">
        <v>974</v>
      </c>
      <c r="C89" s="92"/>
      <c r="D89" s="92"/>
      <c r="E89" s="92"/>
      <c r="F89" s="92"/>
      <c r="G89" s="92"/>
      <c r="H89" s="92"/>
      <c r="I89" s="93"/>
      <c r="J89" s="94"/>
      <c r="K89" s="305">
        <v>0.05</v>
      </c>
      <c r="L89" s="860">
        <f>N82*K89</f>
        <v>126.81248617676475</v>
      </c>
      <c r="M89" s="861"/>
      <c r="N89" s="51"/>
    </row>
    <row r="90" spans="1:14" ht="15.75" thickBot="1">
      <c r="B90" s="823" t="s">
        <v>953</v>
      </c>
      <c r="C90" s="824"/>
      <c r="D90" s="824"/>
      <c r="E90" s="824"/>
      <c r="F90" s="824"/>
      <c r="G90" s="824"/>
      <c r="H90" s="824"/>
      <c r="I90" s="824"/>
      <c r="J90" s="824"/>
      <c r="K90" s="824"/>
      <c r="L90" s="824"/>
      <c r="M90" s="825"/>
      <c r="N90" s="52">
        <f>L87+L88+L89</f>
        <v>760.87491706058847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3297.1246405958832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9"/>
      <c r="K122" s="889"/>
      <c r="L122" s="889"/>
      <c r="M122" s="889"/>
      <c r="N122" s="890"/>
    </row>
    <row r="123" spans="2:14" ht="15.75" thickBot="1">
      <c r="B123" s="261" t="s">
        <v>2221</v>
      </c>
      <c r="C123" s="393"/>
      <c r="D123" s="393"/>
      <c r="E123" s="57"/>
      <c r="F123" s="57"/>
      <c r="G123" s="57"/>
      <c r="H123" s="57"/>
      <c r="I123" s="57"/>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1603</v>
      </c>
      <c r="B36" s="872" t="str">
        <f>VLOOKUP(A36,EQUIPOS!A6:D154,3,FALSE)</f>
        <v>Derretidora de asfalto (crafco o similar)</v>
      </c>
      <c r="C36" s="873"/>
      <c r="D36" s="873"/>
      <c r="E36" s="873"/>
      <c r="F36" s="873"/>
      <c r="G36" s="873"/>
      <c r="H36" s="874"/>
      <c r="I36" s="267"/>
      <c r="J36" s="268"/>
      <c r="K36" s="269">
        <f>VLOOKUP(A36,EQUIPOS!A6:D163,4,FALSE)</f>
        <v>2098.6124966720481</v>
      </c>
      <c r="L36" s="270"/>
      <c r="M36" s="271">
        <v>60</v>
      </c>
      <c r="N36" s="272">
        <f t="shared" ref="N36:N39" si="0">K36/M36</f>
        <v>34.976874944534138</v>
      </c>
    </row>
    <row r="37" spans="1:14">
      <c r="A37" s="113" t="s">
        <v>324</v>
      </c>
      <c r="B37" s="872" t="str">
        <f>VLOOKUP(A37,EQUIPOS!A7:D154,3,FALSE)</f>
        <v xml:space="preserve">Ruteadora </v>
      </c>
      <c r="C37" s="873"/>
      <c r="D37" s="873"/>
      <c r="E37" s="873"/>
      <c r="F37" s="873"/>
      <c r="G37" s="873"/>
      <c r="H37" s="874"/>
      <c r="I37" s="267"/>
      <c r="J37" s="268"/>
      <c r="K37" s="269">
        <f>VLOOKUP(A37,EQUIPOS!A7:D164,4,FALSE)</f>
        <v>5074.1554834226472</v>
      </c>
      <c r="L37" s="270"/>
      <c r="M37" s="271">
        <v>60</v>
      </c>
      <c r="N37" s="272">
        <f t="shared" si="0"/>
        <v>84.569258057044124</v>
      </c>
    </row>
    <row r="38" spans="1:14">
      <c r="A38" t="s">
        <v>176</v>
      </c>
      <c r="B38" s="872" t="str">
        <f>VLOOKUP(A38,EQUIPOS!A8:D154,3,FALSE)</f>
        <v xml:space="preserve">Compresor (barrido y soplado)
</v>
      </c>
      <c r="C38" s="873"/>
      <c r="D38" s="873"/>
      <c r="E38" s="873"/>
      <c r="F38" s="873"/>
      <c r="G38" s="873"/>
      <c r="H38" s="874"/>
      <c r="I38" s="267"/>
      <c r="J38" s="268"/>
      <c r="K38" s="269">
        <f>VLOOKUP(A38,EQUIPOS!A8:D165,4,FALSE)</f>
        <v>62427.55490276582</v>
      </c>
      <c r="L38" s="270"/>
      <c r="M38" s="271">
        <v>60</v>
      </c>
      <c r="N38" s="272">
        <f t="shared" si="0"/>
        <v>1040.4592483794304</v>
      </c>
    </row>
    <row r="39" spans="1:14">
      <c r="A39" t="s">
        <v>138</v>
      </c>
      <c r="B39" s="872" t="str">
        <f>VLOOKUP(A39,EQUIPOS!A9:D154,3,FALSE)</f>
        <v>Camioneta D-300</v>
      </c>
      <c r="C39" s="873"/>
      <c r="D39" s="873"/>
      <c r="E39" s="873"/>
      <c r="F39" s="873"/>
      <c r="G39" s="873"/>
      <c r="H39" s="874"/>
      <c r="I39" s="267"/>
      <c r="J39" s="268"/>
      <c r="K39" s="269">
        <f>VLOOKUP(A39,EQUIPOS!A9:D166,4,FALSE)</f>
        <v>46855.151369968131</v>
      </c>
      <c r="L39" s="270"/>
      <c r="M39" s="271">
        <v>60</v>
      </c>
      <c r="N39" s="272">
        <f t="shared" si="0"/>
        <v>780.91918949946887</v>
      </c>
    </row>
    <row r="40" spans="1:14">
      <c r="B40" s="872"/>
      <c r="C40" s="873"/>
      <c r="D40" s="873"/>
      <c r="E40" s="873"/>
      <c r="F40" s="873"/>
      <c r="G40" s="873"/>
      <c r="H40" s="874"/>
      <c r="I40" s="267"/>
      <c r="J40" s="268"/>
      <c r="K40" s="269"/>
      <c r="L40" s="270"/>
      <c r="M40" s="271"/>
      <c r="N40" s="272"/>
    </row>
    <row r="41" spans="1:14">
      <c r="B41" s="872"/>
      <c r="C41" s="873"/>
      <c r="D41" s="873"/>
      <c r="E41" s="873"/>
      <c r="F41" s="873"/>
      <c r="G41" s="873"/>
      <c r="H41" s="874"/>
      <c r="I41" s="267"/>
      <c r="J41" s="268"/>
      <c r="K41" s="269"/>
      <c r="L41" s="270"/>
      <c r="M41" s="271"/>
      <c r="N41" s="272"/>
    </row>
    <row r="42" spans="1:14">
      <c r="B42" s="872"/>
      <c r="C42" s="873"/>
      <c r="D42" s="873"/>
      <c r="E42" s="873"/>
      <c r="F42" s="873"/>
      <c r="G42" s="873"/>
      <c r="H42" s="874"/>
      <c r="I42" s="267"/>
      <c r="J42" s="268"/>
      <c r="K42" s="269"/>
      <c r="L42" s="270"/>
      <c r="M42" s="271"/>
      <c r="N42" s="272"/>
    </row>
    <row r="43" spans="1:14">
      <c r="B43" s="872"/>
      <c r="C43" s="873"/>
      <c r="D43" s="873"/>
      <c r="E43" s="873"/>
      <c r="F43" s="873"/>
      <c r="G43" s="873"/>
      <c r="H43" s="874"/>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0.05</v>
      </c>
      <c r="N46" s="344">
        <f>N84*M46</f>
        <v>24.152836834834165</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1965.0774077153117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t="s">
        <v>799</v>
      </c>
      <c r="B53" s="43" t="str">
        <f>VLOOKUP(A53,MATERIALES!A5:D372,3,FALSE)</f>
        <v>Arena de Trituración</v>
      </c>
      <c r="C53" s="281"/>
      <c r="D53" s="281"/>
      <c r="E53" s="281"/>
      <c r="F53" s="281"/>
      <c r="G53" s="281"/>
      <c r="H53" s="281"/>
      <c r="I53" s="268"/>
      <c r="J53" s="224" t="str">
        <f>VLOOKUP(A53,MATERIALES!A7:D643,2,FALSE)</f>
        <v>m3</v>
      </c>
      <c r="K53" s="282">
        <v>7.0000000000000001E-3</v>
      </c>
      <c r="L53" s="267"/>
      <c r="M53" s="402">
        <f>VLOOKUP(A53,MATERIALES!A5:D394,4,FALSE)</f>
        <v>34269.277355514801</v>
      </c>
      <c r="N53" s="272">
        <f t="shared" ref="N53:N54" si="1">K53*M53</f>
        <v>239.8849414886036</v>
      </c>
    </row>
    <row r="54" spans="1:14">
      <c r="A54" s="116" t="s">
        <v>860</v>
      </c>
      <c r="B54" s="43" t="str">
        <f>VLOOKUP(A54,MATERIALES!A6:D372,3,FALSE)</f>
        <v>Emulsión CRR-2</v>
      </c>
      <c r="C54" s="281"/>
      <c r="D54" s="281"/>
      <c r="E54" s="281"/>
      <c r="F54" s="281"/>
      <c r="G54" s="281"/>
      <c r="H54" s="281"/>
      <c r="I54" s="268"/>
      <c r="J54" s="224" t="str">
        <f>VLOOKUP(A54,MATERIALES!A8:D644,2,FALSE)</f>
        <v>lt</v>
      </c>
      <c r="K54" s="282">
        <v>0.12</v>
      </c>
      <c r="L54" s="267"/>
      <c r="M54" s="402">
        <f>VLOOKUP(A54,MATERIALES!A6:D395,4,FALSE)</f>
        <v>1439.0403098361978</v>
      </c>
      <c r="N54" s="272">
        <f t="shared" si="1"/>
        <v>172.68483718034372</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5"/>
      <c r="C61" s="906"/>
      <c r="D61" s="906"/>
      <c r="E61" s="906"/>
      <c r="F61" s="906"/>
      <c r="G61" s="906"/>
      <c r="H61" s="906"/>
      <c r="I61" s="876"/>
      <c r="J61" s="42"/>
      <c r="K61" s="44"/>
      <c r="L61" s="907"/>
      <c r="M61" s="908"/>
      <c r="N61" s="45"/>
    </row>
    <row r="62" spans="1:14" ht="15.75" thickBot="1">
      <c r="B62" s="823" t="s">
        <v>953</v>
      </c>
      <c r="C62" s="824"/>
      <c r="D62" s="824"/>
      <c r="E62" s="824"/>
      <c r="F62" s="824"/>
      <c r="G62" s="824"/>
      <c r="H62" s="824"/>
      <c r="I62" s="824"/>
      <c r="J62" s="824"/>
      <c r="K62" s="824"/>
      <c r="L62" s="824"/>
      <c r="M62" s="825"/>
      <c r="N62" s="394">
        <f>SUM(N53:N61)</f>
        <v>412.56977866894732</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9" t="s">
        <v>961</v>
      </c>
      <c r="M66" s="888"/>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0">
        <f>VLOOKUP(A67,TRANSPORTE!A6:D120,4,FALSE)</f>
        <v>1232.6264115798706</v>
      </c>
      <c r="M67" s="911"/>
      <c r="N67" s="287">
        <f>L67*K67</f>
        <v>8.6283848810590946</v>
      </c>
    </row>
    <row r="68" spans="1:15">
      <c r="B68" s="46"/>
      <c r="C68" s="47"/>
      <c r="D68" s="47"/>
      <c r="E68" s="47"/>
      <c r="F68" s="47"/>
      <c r="G68" s="47"/>
      <c r="H68" s="311"/>
      <c r="I68" s="279"/>
      <c r="J68" s="286"/>
      <c r="K68" s="279"/>
      <c r="L68" s="910"/>
      <c r="M68" s="911"/>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1"/>
      <c r="M72" s="902"/>
      <c r="N72" s="127"/>
    </row>
    <row r="73" spans="1:15" ht="15.75" thickBot="1">
      <c r="B73" s="912" t="s">
        <v>953</v>
      </c>
      <c r="C73" s="866"/>
      <c r="D73" s="866"/>
      <c r="E73" s="866"/>
      <c r="F73" s="866"/>
      <c r="G73" s="866"/>
      <c r="H73" s="866"/>
      <c r="I73" s="866"/>
      <c r="J73" s="866"/>
      <c r="K73" s="866"/>
      <c r="L73" s="866"/>
      <c r="M73" s="867"/>
      <c r="N73" s="104">
        <f>N67+N68+N69+N70+N71</f>
        <v>8.6283848810590946</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2" t="s">
        <v>963</v>
      </c>
      <c r="C77" s="863"/>
      <c r="D77" s="863"/>
      <c r="E77" s="863"/>
      <c r="F77" s="863"/>
      <c r="G77" s="863"/>
      <c r="H77" s="863"/>
      <c r="I77" s="73" t="s">
        <v>964</v>
      </c>
      <c r="J77" s="75" t="s">
        <v>1410</v>
      </c>
      <c r="K77" s="74" t="s">
        <v>966</v>
      </c>
      <c r="L77" s="864" t="s">
        <v>950</v>
      </c>
      <c r="M77" s="865"/>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9"/>
      <c r="C83" s="900"/>
      <c r="D83" s="900"/>
      <c r="E83" s="900"/>
      <c r="F83" s="900"/>
      <c r="G83" s="900"/>
      <c r="H83" s="900"/>
      <c r="I83" s="126"/>
      <c r="J83" s="126"/>
      <c r="K83" s="126"/>
      <c r="L83" s="913"/>
      <c r="M83" s="913"/>
      <c r="N83" s="45"/>
    </row>
    <row r="84" spans="1:14" ht="15.75" thickBot="1">
      <c r="B84" s="912" t="s">
        <v>953</v>
      </c>
      <c r="C84" s="866"/>
      <c r="D84" s="866"/>
      <c r="E84" s="866"/>
      <c r="F84" s="866"/>
      <c r="G84" s="866"/>
      <c r="H84" s="866"/>
      <c r="I84" s="866"/>
      <c r="J84" s="866"/>
      <c r="K84" s="866"/>
      <c r="L84" s="866"/>
      <c r="M84" s="867"/>
      <c r="N84" s="301">
        <f>SUM(N78:N83)</f>
        <v>483.05673669668329</v>
      </c>
    </row>
    <row r="85" spans="1:14" ht="15.75" thickBot="1">
      <c r="B85" s="33"/>
      <c r="C85" s="34"/>
      <c r="D85" s="34"/>
      <c r="E85" s="34"/>
      <c r="F85" s="34"/>
      <c r="G85" s="34"/>
      <c r="H85" s="34"/>
      <c r="I85" s="34"/>
      <c r="J85" s="34"/>
      <c r="K85" s="34"/>
      <c r="L85" s="34"/>
      <c r="M85" s="34"/>
      <c r="N85" s="35"/>
    </row>
    <row r="86" spans="1:14" ht="15.75" thickBot="1">
      <c r="B86" s="823" t="s">
        <v>967</v>
      </c>
      <c r="C86" s="824"/>
      <c r="D86" s="824"/>
      <c r="E86" s="824"/>
      <c r="F86" s="824"/>
      <c r="G86" s="824"/>
      <c r="H86" s="824"/>
      <c r="I86" s="824"/>
      <c r="J86" s="824"/>
      <c r="K86" s="824"/>
      <c r="L86" s="824"/>
      <c r="M86" s="825"/>
      <c r="N86" s="99">
        <f>N48+N62+N73+N84</f>
        <v>2869.3323079620013</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8" t="s">
        <v>969</v>
      </c>
      <c r="C90" s="869"/>
      <c r="D90" s="869"/>
      <c r="E90" s="869"/>
      <c r="F90" s="869"/>
      <c r="G90" s="869"/>
      <c r="H90" s="869"/>
      <c r="I90" s="314"/>
      <c r="J90" s="334"/>
      <c r="K90" s="302" t="s">
        <v>970</v>
      </c>
      <c r="L90" s="870" t="s">
        <v>971</v>
      </c>
      <c r="M90" s="871"/>
      <c r="N90" s="303"/>
    </row>
    <row r="91" spans="1:14">
      <c r="B91" s="856" t="s">
        <v>972</v>
      </c>
      <c r="C91" s="857"/>
      <c r="D91" s="857"/>
      <c r="E91" s="857"/>
      <c r="F91" s="857"/>
      <c r="G91" s="857"/>
      <c r="H91" s="857"/>
      <c r="I91" s="87"/>
      <c r="J91" s="88"/>
      <c r="K91" s="304">
        <v>0.2</v>
      </c>
      <c r="L91" s="858">
        <f>N86*K91</f>
        <v>573.86646159240024</v>
      </c>
      <c r="M91" s="859"/>
      <c r="N91" s="51"/>
    </row>
    <row r="92" spans="1:14">
      <c r="B92" s="89" t="s">
        <v>973</v>
      </c>
      <c r="C92" s="90"/>
      <c r="D92" s="90"/>
      <c r="E92" s="90"/>
      <c r="F92" s="90"/>
      <c r="G92" s="90"/>
      <c r="H92" s="90"/>
      <c r="I92" s="87"/>
      <c r="J92" s="88"/>
      <c r="K92" s="304">
        <v>0.05</v>
      </c>
      <c r="L92" s="858">
        <f>N86*K92</f>
        <v>143.46661539810006</v>
      </c>
      <c r="M92" s="859"/>
      <c r="N92" s="51"/>
    </row>
    <row r="93" spans="1:14" ht="15.75" thickBot="1">
      <c r="B93" s="91" t="s">
        <v>974</v>
      </c>
      <c r="C93" s="92"/>
      <c r="D93" s="92"/>
      <c r="E93" s="92"/>
      <c r="F93" s="92"/>
      <c r="G93" s="92"/>
      <c r="H93" s="92"/>
      <c r="I93" s="93"/>
      <c r="J93" s="94"/>
      <c r="K93" s="305">
        <v>0.05</v>
      </c>
      <c r="L93" s="860">
        <f>N86*K93</f>
        <v>143.46661539810006</v>
      </c>
      <c r="M93" s="861"/>
      <c r="N93" s="51"/>
    </row>
    <row r="94" spans="1:14" ht="15.75" thickBot="1">
      <c r="B94" s="823" t="s">
        <v>953</v>
      </c>
      <c r="C94" s="824"/>
      <c r="D94" s="824"/>
      <c r="E94" s="824"/>
      <c r="F94" s="824"/>
      <c r="G94" s="824"/>
      <c r="H94" s="824"/>
      <c r="I94" s="824"/>
      <c r="J94" s="824"/>
      <c r="K94" s="824"/>
      <c r="L94" s="824"/>
      <c r="M94" s="825"/>
      <c r="N94" s="52">
        <f>L91+L92+L93</f>
        <v>860.79969238860042</v>
      </c>
    </row>
    <row r="95" spans="1:14" ht="15.75" thickBot="1">
      <c r="B95" s="33"/>
      <c r="C95" s="34"/>
      <c r="D95" s="34"/>
      <c r="E95" s="34"/>
      <c r="F95" s="34"/>
      <c r="G95" s="34"/>
      <c r="H95" s="34"/>
      <c r="I95" s="34"/>
      <c r="J95" s="34"/>
      <c r="K95" s="34"/>
      <c r="L95" s="34"/>
      <c r="M95" s="34"/>
      <c r="N95" s="35"/>
    </row>
    <row r="96" spans="1:14" ht="15.75" thickBot="1">
      <c r="A96" t="s">
        <v>2016</v>
      </c>
      <c r="B96" s="823" t="s">
        <v>975</v>
      </c>
      <c r="C96" s="824"/>
      <c r="D96" s="824"/>
      <c r="E96" s="824"/>
      <c r="F96" s="824"/>
      <c r="G96" s="824"/>
      <c r="H96" s="824"/>
      <c r="I96" s="824"/>
      <c r="J96" s="824"/>
      <c r="K96" s="824"/>
      <c r="L96" s="824"/>
      <c r="M96" s="825"/>
      <c r="N96" s="188">
        <f>N86+N94</f>
        <v>3730.1320003506016</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6" t="s">
        <v>2218</v>
      </c>
      <c r="C113" s="827"/>
      <c r="D113" s="827"/>
      <c r="E113" s="827"/>
      <c r="F113" s="827"/>
      <c r="G113" s="827"/>
      <c r="H113" s="827"/>
      <c r="I113" s="827"/>
      <c r="J113" s="827"/>
      <c r="K113" s="827"/>
      <c r="L113" s="827"/>
      <c r="M113" s="827"/>
      <c r="N113" s="828"/>
    </row>
    <row r="114" spans="2:14" ht="15" customHeight="1">
      <c r="B114" s="826"/>
      <c r="C114" s="827"/>
      <c r="D114" s="827"/>
      <c r="E114" s="827"/>
      <c r="F114" s="827"/>
      <c r="G114" s="827"/>
      <c r="H114" s="827"/>
      <c r="I114" s="827"/>
      <c r="J114" s="827"/>
      <c r="K114" s="827"/>
      <c r="L114" s="827"/>
      <c r="M114" s="827"/>
      <c r="N114" s="828"/>
    </row>
    <row r="115" spans="2:14" ht="30" customHeight="1">
      <c r="B115" s="829" t="s">
        <v>2219</v>
      </c>
      <c r="C115" s="830"/>
      <c r="D115" s="830"/>
      <c r="E115" s="830"/>
      <c r="F115" s="830"/>
      <c r="G115" s="830"/>
      <c r="H115" s="830"/>
      <c r="I115" s="830"/>
      <c r="J115" s="830"/>
      <c r="K115" s="830"/>
      <c r="L115" s="830"/>
      <c r="M115" s="830"/>
      <c r="N115" s="831"/>
    </row>
    <row r="116" spans="2:14">
      <c r="B116" s="829"/>
      <c r="C116" s="830"/>
      <c r="D116" s="830"/>
      <c r="E116" s="830"/>
      <c r="F116" s="830"/>
      <c r="G116" s="830"/>
      <c r="H116" s="830"/>
      <c r="I116" s="830"/>
      <c r="J116" s="830"/>
      <c r="K116" s="830"/>
      <c r="L116" s="830"/>
      <c r="M116" s="830"/>
      <c r="N116" s="831"/>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9"/>
      <c r="K126" s="889"/>
      <c r="L126" s="889"/>
      <c r="M126" s="889"/>
      <c r="N126" s="890"/>
    </row>
    <row r="127" spans="2:14" ht="15.75" thickBot="1">
      <c r="B127" s="261" t="s">
        <v>2221</v>
      </c>
      <c r="C127" s="393"/>
      <c r="D127" s="393"/>
      <c r="E127" s="57"/>
      <c r="F127" s="57"/>
      <c r="G127" s="57"/>
      <c r="H127" s="57"/>
      <c r="I127" s="57"/>
      <c r="J127" s="891"/>
      <c r="K127" s="891"/>
      <c r="L127" s="891"/>
      <c r="M127" s="891"/>
      <c r="N127" s="89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1898.2467781229516</v>
      </c>
      <c r="L36" s="270"/>
      <c r="M36" s="271">
        <v>6.25</v>
      </c>
      <c r="N36" s="272">
        <f t="shared" ref="N36:N41" si="0">K36/M36</f>
        <v>303.71948449967226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50</v>
      </c>
      <c r="N37" s="272">
        <f t="shared" si="0"/>
        <v>1248.5510980553163</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15104.824434415523</v>
      </c>
      <c r="L38" s="270"/>
      <c r="M38" s="271">
        <v>3.75</v>
      </c>
      <c r="N38" s="272">
        <f t="shared" si="0"/>
        <v>4027.9531825108061</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VLOOKUP(A39,EQUIPOS!A9:D166,4,FALSE)</f>
        <v>1508.6659101501741</v>
      </c>
      <c r="L39" s="270"/>
      <c r="M39" s="271">
        <v>6.25</v>
      </c>
      <c r="N39" s="272">
        <f t="shared" si="0"/>
        <v>241.38654562402786</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VLOOKUP(A40,EQUIPOS!A10:D167,4,FALSE)</f>
        <v>8756.3971323082951</v>
      </c>
      <c r="L40" s="270"/>
      <c r="M40" s="271">
        <v>6.25</v>
      </c>
      <c r="N40" s="272">
        <f t="shared" si="0"/>
        <v>1401.0235411693272</v>
      </c>
    </row>
    <row r="41" spans="1:14">
      <c r="A41" t="s">
        <v>363</v>
      </c>
      <c r="B41" s="872" t="str">
        <f>VLOOKUP(A41,EQUIPOS!A11:D155,3,FALSE)</f>
        <v>Vibrador de concreto, Motor de 3 hp a 18.000 rpm Mangueras de 4 mt</v>
      </c>
      <c r="C41" s="873"/>
      <c r="D41" s="873"/>
      <c r="E41" s="873"/>
      <c r="F41" s="873"/>
      <c r="G41" s="873"/>
      <c r="H41" s="874"/>
      <c r="I41" s="267"/>
      <c r="J41" s="268"/>
      <c r="K41" s="269">
        <f>VLOOKUP(A41,EQUIPOS!A11:D168,4,FALSE)</f>
        <v>16213.476467496665</v>
      </c>
      <c r="L41" s="270"/>
      <c r="M41" s="271">
        <v>6.25</v>
      </c>
      <c r="N41" s="272">
        <f t="shared" si="0"/>
        <v>2594.1562347994663</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1089.639417228816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10906.429503887433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VLOOKUP(A53,MATERIALES!A5:D372,3,FALSE)</f>
        <v>Barras de transferencia de carga (1'')</v>
      </c>
      <c r="C53" s="281"/>
      <c r="D53" s="281"/>
      <c r="E53" s="281"/>
      <c r="F53" s="281"/>
      <c r="G53" s="281"/>
      <c r="H53" s="281"/>
      <c r="I53" s="268"/>
      <c r="J53" s="224" t="str">
        <f>VLOOKUP(A53,MATERIALES!A7:D643,2,FALSE)</f>
        <v>kg</v>
      </c>
      <c r="K53" s="407">
        <v>6.1342592592592586</v>
      </c>
      <c r="L53" s="267"/>
      <c r="M53" s="402">
        <f>VLOOKUP(A53,MATERIALES!A5:D394,4,FALSE)</f>
        <v>3109.3109814519194</v>
      </c>
      <c r="N53" s="272">
        <f>K53*M53</f>
        <v>19073.319677887928</v>
      </c>
    </row>
    <row r="54" spans="1:14">
      <c r="A54" s="144" t="s">
        <v>384</v>
      </c>
      <c r="B54" s="43" t="str">
        <f>VLOOKUP(A54,MATERIALES!A6:D372,3,FALSE)</f>
        <v>Barras de unión de 1/2´´</v>
      </c>
      <c r="C54" s="281"/>
      <c r="D54" s="281"/>
      <c r="E54" s="281"/>
      <c r="F54" s="281"/>
      <c r="G54" s="281"/>
      <c r="H54" s="281"/>
      <c r="I54" s="268"/>
      <c r="J54" s="224" t="str">
        <f>VLOOKUP(A54,MATERIALES!A8:D644,2,FALSE)</f>
        <v>kg</v>
      </c>
      <c r="K54" s="282">
        <v>0.37037037037037041</v>
      </c>
      <c r="L54" s="267"/>
      <c r="M54" s="402">
        <f>VLOOKUP(A54,MATERIALES!A6:D395,4,FALSE)</f>
        <v>3082.9249112941006</v>
      </c>
      <c r="N54" s="272">
        <f>K54*M54</f>
        <v>1141.8240412200373</v>
      </c>
    </row>
    <row r="55" spans="1:14">
      <c r="A55" s="144" t="s">
        <v>417</v>
      </c>
      <c r="B55" s="43" t="str">
        <f>VLOOKUP(A55,MATERIALES!A6:D372,3,FALSE)</f>
        <v>Cintilla De Poliuretano (Sikarod) (Pavimentos De Concreto Hidráulico)</v>
      </c>
      <c r="C55" s="281"/>
      <c r="D55" s="281"/>
      <c r="E55" s="281"/>
      <c r="F55" s="281"/>
      <c r="G55" s="281"/>
      <c r="H55" s="281"/>
      <c r="I55" s="268"/>
      <c r="J55" s="224" t="str">
        <f>VLOOKUP(A55,MATERIALES!A9:D645,2,FALSE)</f>
        <v>m</v>
      </c>
      <c r="K55" s="282">
        <v>1.1111111111111112</v>
      </c>
      <c r="L55" s="267"/>
      <c r="M55" s="402">
        <f>VLOOKUP(A55,MATERIALES!A6:D396,4,FALSE)</f>
        <v>1006.9984139113501</v>
      </c>
      <c r="N55" s="272">
        <f>K55*M55</f>
        <v>1118.8871265681669</v>
      </c>
    </row>
    <row r="56" spans="1:14">
      <c r="A56" s="144" t="s">
        <v>646</v>
      </c>
      <c r="B56" s="43" t="str">
        <f>VLOOKUP(A56,MATERIALES!A6:D372,3,FALSE)</f>
        <v>Sello de silicona o sellador autonivelante</v>
      </c>
      <c r="C56" s="281"/>
      <c r="D56" s="281"/>
      <c r="E56" s="281"/>
      <c r="F56" s="281"/>
      <c r="G56" s="281"/>
      <c r="H56" s="281"/>
      <c r="I56" s="268"/>
      <c r="J56" s="224" t="str">
        <f>VLOOKUP(A56,MATERIALES!A10:D646,2,FALSE)</f>
        <v>m</v>
      </c>
      <c r="K56" s="282">
        <v>1.1111111111111112</v>
      </c>
      <c r="L56" s="267"/>
      <c r="M56" s="402">
        <f>VLOOKUP(A56,MATERIALES!A6:D397,4,FALSE)</f>
        <v>2410.2001339074714</v>
      </c>
      <c r="N56" s="272">
        <f>K56*M56</f>
        <v>2678.0001487860795</v>
      </c>
    </row>
    <row r="57" spans="1:14">
      <c r="A57" s="144" t="s">
        <v>778</v>
      </c>
      <c r="B57" s="905" t="str">
        <f>VLOOKUP(A57,MATERIALES!A7:D372,3,FALSE)</f>
        <v>Antisol blanco (presentación 20 kg)</v>
      </c>
      <c r="C57" s="906" t="e">
        <f>VLOOKUP(B57,MATERIALES!B7:E372,3,FALSE)</f>
        <v>#N/A</v>
      </c>
      <c r="D57" s="906" t="e">
        <f>VLOOKUP(C57,MATERIALES!C7:F372,3,FALSE)</f>
        <v>#N/A</v>
      </c>
      <c r="E57" s="906" t="e">
        <f>VLOOKUP(D57,MATERIALES!D7:G372,3,FALSE)</f>
        <v>#N/A</v>
      </c>
      <c r="F57" s="906" t="e">
        <f>VLOOKUP(E57,MATERIALES!E7:H372,3,FALSE)</f>
        <v>#N/A</v>
      </c>
      <c r="G57" s="906" t="e">
        <f>VLOOKUP(F57,MATERIALES!F7:I372,3,FALSE)</f>
        <v>#N/A</v>
      </c>
      <c r="H57" s="906" t="e">
        <f>VLOOKUP(G57,MATERIALES!G7:J372,3,FALSE)</f>
        <v>#N/A</v>
      </c>
      <c r="I57" s="906" t="e">
        <f>VLOOKUP(H57,MATERIALES!H7:K372,3,FALSE)</f>
        <v>#N/A</v>
      </c>
      <c r="J57" s="311" t="str">
        <f>VLOOKUP(A57,MATERIALES!A11:D647,2,FALSE)</f>
        <v>kg</v>
      </c>
      <c r="K57" s="44">
        <v>1.1200000000000001</v>
      </c>
      <c r="L57" s="910">
        <f>VLOOKUP(A57,MATERIALES!A4:D372,4,FALSE)</f>
        <v>6134.3353161848618</v>
      </c>
      <c r="M57" s="911"/>
      <c r="N57" s="272">
        <f>K57*L57</f>
        <v>6870.4555541270456</v>
      </c>
    </row>
    <row r="58" spans="1:14">
      <c r="A58" s="144" t="s">
        <v>838</v>
      </c>
      <c r="B58" s="316" t="str">
        <f>VLOOKUP(A58,MATERIALES!A8:D372,3,FALSE)</f>
        <v>Concreto hidráulico para pavimento MR-43</v>
      </c>
      <c r="C58" s="317"/>
      <c r="D58" s="317"/>
      <c r="E58" s="317"/>
      <c r="F58" s="317"/>
      <c r="G58" s="317"/>
      <c r="H58" s="317"/>
      <c r="I58" s="317"/>
      <c r="J58" s="311" t="str">
        <f>VLOOKUP(A58,MATERIALES!A11:D648,2,FALSE)</f>
        <v>m3</v>
      </c>
      <c r="K58" s="44">
        <v>1.01</v>
      </c>
      <c r="L58" s="318"/>
      <c r="M58" s="414">
        <f>VLOOKUP(A58,MATERIALES!A8:D399,4,FALSE)</f>
        <v>422642.51116617746</v>
      </c>
      <c r="N58" s="272">
        <f>K58*M58</f>
        <v>426868.93627783924</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457751.42282642849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1232.6264115798706</v>
      </c>
      <c r="M66" s="911"/>
      <c r="N66" s="287">
        <f>K66*L66</f>
        <v>1244.9526756956693</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1244.9526756956693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SUM(N77:N82)</f>
        <v>10896.394172288159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480799.19917829975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96159.83983565995</v>
      </c>
      <c r="M90" s="859"/>
      <c r="N90" s="51"/>
    </row>
    <row r="91" spans="1:14">
      <c r="B91" s="89" t="s">
        <v>973</v>
      </c>
      <c r="C91" s="90"/>
      <c r="D91" s="90"/>
      <c r="E91" s="90"/>
      <c r="F91" s="90"/>
      <c r="G91" s="90"/>
      <c r="H91" s="90"/>
      <c r="I91" s="87"/>
      <c r="J91" s="88"/>
      <c r="K91" s="304">
        <v>0.05</v>
      </c>
      <c r="L91" s="858">
        <f>N85*K91</f>
        <v>24039.959958914988</v>
      </c>
      <c r="M91" s="859"/>
      <c r="N91" s="51"/>
    </row>
    <row r="92" spans="1:14" ht="15.75" thickBot="1">
      <c r="B92" s="91" t="s">
        <v>974</v>
      </c>
      <c r="C92" s="92"/>
      <c r="D92" s="92"/>
      <c r="E92" s="92"/>
      <c r="F92" s="92"/>
      <c r="G92" s="92"/>
      <c r="H92" s="92"/>
      <c r="I92" s="93"/>
      <c r="J92" s="94"/>
      <c r="K92" s="305">
        <v>0.05</v>
      </c>
      <c r="L92" s="860">
        <f>N85*K92</f>
        <v>24039.959958914988</v>
      </c>
      <c r="M92" s="861"/>
      <c r="N92" s="51"/>
    </row>
    <row r="93" spans="1:14" ht="15.75" thickBot="1">
      <c r="B93" s="823" t="s">
        <v>953</v>
      </c>
      <c r="C93" s="824"/>
      <c r="D93" s="824"/>
      <c r="E93" s="824"/>
      <c r="F93" s="824"/>
      <c r="G93" s="824"/>
      <c r="H93" s="824"/>
      <c r="I93" s="824"/>
      <c r="J93" s="824"/>
      <c r="K93" s="824"/>
      <c r="L93" s="824"/>
      <c r="M93" s="825"/>
      <c r="N93" s="52">
        <f>L90+L91+L92</f>
        <v>144239.75975348993</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625038.95893178973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topLeftCell="A28"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5.75" hidden="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1898.2467781229516</v>
      </c>
      <c r="L36" s="270"/>
      <c r="M36" s="271">
        <v>6.25</v>
      </c>
      <c r="N36" s="272">
        <f t="shared" ref="N36:N41" si="0">K36/M36</f>
        <v>303.71948449967226</v>
      </c>
    </row>
    <row r="37" spans="1:14">
      <c r="A37" s="113" t="s">
        <v>176</v>
      </c>
      <c r="B37" s="872" t="str">
        <f>VLOOKUP(A37,EQUIPOS!A7:D154,3,FALSE)</f>
        <v xml:space="preserve">Compresor (barrido y soplado)
</v>
      </c>
      <c r="C37" s="873"/>
      <c r="D37" s="873"/>
      <c r="E37" s="873"/>
      <c r="F37" s="873"/>
      <c r="G37" s="873"/>
      <c r="H37" s="874"/>
      <c r="I37" s="267"/>
      <c r="J37" s="268"/>
      <c r="K37" s="269">
        <f>VLOOKUP(A37,EQUIPOS!A7:D164,4,FALSE)</f>
        <v>62427.55490276582</v>
      </c>
      <c r="L37" s="270"/>
      <c r="M37" s="271">
        <v>50</v>
      </c>
      <c r="N37" s="272">
        <f t="shared" si="0"/>
        <v>1248.5510980553163</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67"/>
      <c r="J38" s="268"/>
      <c r="K38" s="269">
        <f>VLOOKUP(A38,EQUIPOS!A8:D165,4,FALSE)</f>
        <v>15104.824434415523</v>
      </c>
      <c r="L38" s="270"/>
      <c r="M38" s="271">
        <v>3.75</v>
      </c>
      <c r="N38" s="272">
        <f t="shared" si="0"/>
        <v>4027.9531825108061</v>
      </c>
    </row>
    <row r="39" spans="1:14">
      <c r="A39" t="s">
        <v>228</v>
      </c>
      <c r="B39" s="872" t="str">
        <f>VLOOKUP(A39,EQUIPOS!A9:D154,3,FALSE)</f>
        <v xml:space="preserve">Formaleta metálica (concreto hidráulico)
</v>
      </c>
      <c r="C39" s="873"/>
      <c r="D39" s="873"/>
      <c r="E39" s="873"/>
      <c r="F39" s="873"/>
      <c r="G39" s="873"/>
      <c r="H39" s="874"/>
      <c r="I39" s="267"/>
      <c r="J39" s="268"/>
      <c r="K39" s="269">
        <f>VLOOKUP(A39,EQUIPOS!A9:D166,4,FALSE)</f>
        <v>1508.6659101501741</v>
      </c>
      <c r="L39" s="270"/>
      <c r="M39" s="271">
        <v>6.25</v>
      </c>
      <c r="N39" s="272">
        <f t="shared" si="0"/>
        <v>241.38654562402786</v>
      </c>
    </row>
    <row r="40" spans="1:14">
      <c r="A40" t="s">
        <v>301</v>
      </c>
      <c r="B40" s="872" t="str">
        <f>VLOOKUP(A40,EQUIPOS!A10:D154,3,FALSE)</f>
        <v>Regla vibratoria, de longitud de 3 a 5 m, motor de 3600 rpm, potencia 6 HP</v>
      </c>
      <c r="C40" s="873"/>
      <c r="D40" s="873"/>
      <c r="E40" s="873"/>
      <c r="F40" s="873"/>
      <c r="G40" s="873"/>
      <c r="H40" s="874"/>
      <c r="I40" s="267"/>
      <c r="J40" s="268"/>
      <c r="K40" s="269">
        <f>VLOOKUP(A40,EQUIPOS!A10:D167,4,FALSE)</f>
        <v>8756.3971323082951</v>
      </c>
      <c r="L40" s="270"/>
      <c r="M40" s="271">
        <v>6.25</v>
      </c>
      <c r="N40" s="272">
        <f t="shared" si="0"/>
        <v>1401.0235411693272</v>
      </c>
    </row>
    <row r="41" spans="1:14">
      <c r="A41" t="s">
        <v>363</v>
      </c>
      <c r="B41" s="872" t="str">
        <f>VLOOKUP(A41,EQUIPOS!A11:D155,3,FALSE)</f>
        <v>Vibrador de concreto, Motor de 3 hp a 18.000 rpm Mangueras de 4 mt</v>
      </c>
      <c r="C41" s="873"/>
      <c r="D41" s="873"/>
      <c r="E41" s="873"/>
      <c r="F41" s="873"/>
      <c r="G41" s="873"/>
      <c r="H41" s="874"/>
      <c r="I41" s="267"/>
      <c r="J41" s="268"/>
      <c r="K41" s="269">
        <f>VLOOKUP(A41,EQUIPOS!A11:D168,4,FALSE)</f>
        <v>16213.476467496665</v>
      </c>
      <c r="L41" s="270"/>
      <c r="M41" s="271">
        <v>6.25</v>
      </c>
      <c r="N41" s="272">
        <f t="shared" si="0"/>
        <v>2594.1562347994663</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2"/>
      <c r="C44" s="873"/>
      <c r="D44" s="873"/>
      <c r="E44" s="873"/>
      <c r="F44" s="873"/>
      <c r="G44" s="873"/>
      <c r="H44" s="874"/>
      <c r="I44" s="875"/>
      <c r="J44" s="876"/>
      <c r="K44" s="269"/>
      <c r="L44" s="877"/>
      <c r="M44" s="878"/>
      <c r="N44" s="272"/>
    </row>
    <row r="45" spans="1:14">
      <c r="B45" s="872"/>
      <c r="C45" s="873"/>
      <c r="D45" s="873"/>
      <c r="E45" s="879"/>
      <c r="F45" s="873"/>
      <c r="G45" s="873"/>
      <c r="H45" s="874"/>
      <c r="I45" s="36"/>
      <c r="J45" s="37"/>
      <c r="K45" s="274"/>
      <c r="L45" s="276"/>
      <c r="M45" s="277"/>
      <c r="N45" s="278"/>
    </row>
    <row r="46" spans="1:14">
      <c r="B46" s="880" t="s">
        <v>952</v>
      </c>
      <c r="C46" s="881"/>
      <c r="D46" s="881"/>
      <c r="E46" s="38"/>
      <c r="F46" s="39"/>
      <c r="G46" s="39"/>
      <c r="H46" s="40"/>
      <c r="I46" s="36"/>
      <c r="J46" s="37"/>
      <c r="K46" s="279"/>
      <c r="L46" s="276"/>
      <c r="M46" s="401">
        <v>0.1</v>
      </c>
      <c r="N46" s="344">
        <f>N83*M46</f>
        <v>1089.639417228816</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SUM(N36:N47)</f>
        <v>10906.429503887433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44" t="s">
        <v>382</v>
      </c>
      <c r="B53" s="43" t="str">
        <f>VLOOKUP(A53,MATERIALES!A5:D372,3,FALSE)</f>
        <v>Barras de transferencia de carga (1'')</v>
      </c>
      <c r="C53" s="281"/>
      <c r="D53" s="281"/>
      <c r="E53" s="281"/>
      <c r="F53" s="281"/>
      <c r="G53" s="281"/>
      <c r="H53" s="281"/>
      <c r="I53" s="268"/>
      <c r="J53" s="224" t="s">
        <v>377</v>
      </c>
      <c r="K53" s="282">
        <v>6.1342592592592586</v>
      </c>
      <c r="L53" s="267"/>
      <c r="M53" s="402">
        <f>VLOOKUP(A53,MATERIALES!A5:D394,4,FALSE)</f>
        <v>3109.3109814519194</v>
      </c>
      <c r="N53" s="272">
        <f>K53*M53</f>
        <v>19073.319677887928</v>
      </c>
    </row>
    <row r="54" spans="1:14">
      <c r="A54" s="144" t="s">
        <v>751</v>
      </c>
      <c r="B54" s="43" t="str">
        <f>VLOOKUP(A54,MATERIALES!A6:D372,3,FALSE)</f>
        <v>Aditivo Acelerante de Fraguado</v>
      </c>
      <c r="C54" s="281"/>
      <c r="D54" s="281"/>
      <c r="E54" s="281"/>
      <c r="F54" s="281"/>
      <c r="G54" s="281"/>
      <c r="H54" s="281"/>
      <c r="I54" s="268"/>
      <c r="J54" s="224" t="s">
        <v>377</v>
      </c>
      <c r="K54" s="282">
        <v>1.1200000000000001</v>
      </c>
      <c r="L54" s="267"/>
      <c r="M54" s="402">
        <f>VLOOKUP(A54,MATERIALES!A6:D395,4,FALSE)</f>
        <v>18075.401661059408</v>
      </c>
      <c r="N54" s="272">
        <f>K54*M54</f>
        <v>20244.44986038654</v>
      </c>
    </row>
    <row r="55" spans="1:14">
      <c r="A55" s="144" t="s">
        <v>384</v>
      </c>
      <c r="B55" s="43" t="str">
        <f>VLOOKUP(A55,MATERIALES!A6:D372,3,FALSE)</f>
        <v>Barras de unión de 1/2´´</v>
      </c>
      <c r="C55" s="281"/>
      <c r="D55" s="281"/>
      <c r="E55" s="281"/>
      <c r="F55" s="281"/>
      <c r="G55" s="281"/>
      <c r="H55" s="281"/>
      <c r="I55" s="268"/>
      <c r="J55" s="224" t="s">
        <v>377</v>
      </c>
      <c r="K55" s="282">
        <v>0.37037037037037041</v>
      </c>
      <c r="L55" s="267"/>
      <c r="M55" s="402">
        <f>VLOOKUP(A55,MATERIALES!A6:D396,4,FALSE)</f>
        <v>3082.9249112941006</v>
      </c>
      <c r="N55" s="272">
        <f>K55*M55</f>
        <v>1141.8240412200373</v>
      </c>
    </row>
    <row r="56" spans="1:14">
      <c r="A56" s="144" t="s">
        <v>417</v>
      </c>
      <c r="B56" s="43" t="str">
        <f>VLOOKUP(A56,MATERIALES!A6:D372,3,FALSE)</f>
        <v>Cintilla De Poliuretano (Sikarod) (Pavimentos De Concreto Hidráulico)</v>
      </c>
      <c r="C56" s="281"/>
      <c r="D56" s="281"/>
      <c r="E56" s="281"/>
      <c r="F56" s="281"/>
      <c r="G56" s="281"/>
      <c r="H56" s="281"/>
      <c r="I56" s="268"/>
      <c r="J56" s="224" t="s">
        <v>144</v>
      </c>
      <c r="K56" s="282">
        <v>1.1111111111111112</v>
      </c>
      <c r="L56" s="267"/>
      <c r="M56" s="402">
        <f>VLOOKUP(A56,MATERIALES!A6:D397,4,FALSE)</f>
        <v>1006.9984139113501</v>
      </c>
      <c r="N56" s="272">
        <f>K56*M56</f>
        <v>1118.8871265681669</v>
      </c>
    </row>
    <row r="57" spans="1:14">
      <c r="A57" s="144" t="s">
        <v>646</v>
      </c>
      <c r="B57" s="905" t="str">
        <f>VLOOKUP(A57,MATERIALES!A7:D372,3,FALSE)</f>
        <v>Sello de silicona o sellador autonivelante</v>
      </c>
      <c r="C57" s="906" t="e">
        <f>VLOOKUP(B57,MATERIALES!B7:E372,3,FALSE)</f>
        <v>#N/A</v>
      </c>
      <c r="D57" s="906" t="e">
        <f>VLOOKUP(C57,MATERIALES!C7:F372,3,FALSE)</f>
        <v>#N/A</v>
      </c>
      <c r="E57" s="906" t="e">
        <f>VLOOKUP(D57,MATERIALES!D7:G372,3,FALSE)</f>
        <v>#N/A</v>
      </c>
      <c r="F57" s="906" t="e">
        <f>VLOOKUP(E57,MATERIALES!E7:H372,3,FALSE)</f>
        <v>#N/A</v>
      </c>
      <c r="G57" s="906" t="e">
        <f>VLOOKUP(F57,MATERIALES!F7:I372,3,FALSE)</f>
        <v>#N/A</v>
      </c>
      <c r="H57" s="906" t="e">
        <f>VLOOKUP(G57,MATERIALES!G7:J372,3,FALSE)</f>
        <v>#N/A</v>
      </c>
      <c r="I57" s="906" t="e">
        <f>VLOOKUP(H57,MATERIALES!H7:K372,3,FALSE)</f>
        <v>#N/A</v>
      </c>
      <c r="J57" s="311" t="s">
        <v>144</v>
      </c>
      <c r="K57" s="44">
        <v>1.1111111111111112</v>
      </c>
      <c r="L57" s="910">
        <f>VLOOKUP(A57,MATERIALES!A4:D372,4,FALSE)</f>
        <v>2410.2001339074714</v>
      </c>
      <c r="M57" s="911"/>
      <c r="N57" s="272">
        <f>K57*L57</f>
        <v>2678.0001487860795</v>
      </c>
    </row>
    <row r="58" spans="1:14">
      <c r="A58" s="144" t="s">
        <v>778</v>
      </c>
      <c r="B58" s="316" t="str">
        <f>VLOOKUP(A58,MATERIALES!A8:D372,3,FALSE)</f>
        <v>Antisol blanco (presentación 20 kg)</v>
      </c>
      <c r="C58" s="317"/>
      <c r="D58" s="317"/>
      <c r="E58" s="317"/>
      <c r="F58" s="317"/>
      <c r="G58" s="317"/>
      <c r="H58" s="317"/>
      <c r="I58" s="317"/>
      <c r="J58" s="311" t="s">
        <v>377</v>
      </c>
      <c r="K58" s="44">
        <v>1.1200000000000001</v>
      </c>
      <c r="L58" s="415"/>
      <c r="M58" s="414">
        <f>VLOOKUP(A58,MATERIALES!A8:D399,4,FALSE)</f>
        <v>6134.3353161848618</v>
      </c>
      <c r="N58" s="272">
        <f>K58*M58</f>
        <v>6870.4555541270456</v>
      </c>
    </row>
    <row r="59" spans="1:14">
      <c r="A59" t="s">
        <v>838</v>
      </c>
      <c r="B59" s="316" t="str">
        <f>VLOOKUP(A59,MATERIALES!A9:D372,3,FALSE)</f>
        <v>Concreto hidráulico para pavimento MR-43</v>
      </c>
      <c r="C59" s="317"/>
      <c r="D59" s="317"/>
      <c r="E59" s="317"/>
      <c r="F59" s="317"/>
      <c r="G59" s="317"/>
      <c r="H59" s="317"/>
      <c r="I59" s="317"/>
      <c r="J59" s="311" t="s">
        <v>387</v>
      </c>
      <c r="K59" s="44">
        <v>1.01</v>
      </c>
      <c r="L59" s="415"/>
      <c r="M59" s="414">
        <f>VLOOKUP(A59,MATERIALES!A9:D400,4,FALSE)</f>
        <v>422642.51116617746</v>
      </c>
      <c r="N59" s="272">
        <f>K59*M59</f>
        <v>426868.93627783924</v>
      </c>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477995.87268681504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0">
        <f>VLOOKUP(A66,TRANSPORTE!A5:D117,4,FALSE)</f>
        <v>1232.6264115798706</v>
      </c>
      <c r="M66" s="911"/>
      <c r="N66" s="287">
        <f>K66*L66</f>
        <v>1244.9526756956693</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f>N66+N67+N68+N69+N70</f>
        <v>1244.9526756956693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45"/>
    </row>
    <row r="83" spans="1:14" ht="15.75" thickBot="1">
      <c r="B83" s="912" t="s">
        <v>953</v>
      </c>
      <c r="C83" s="866"/>
      <c r="D83" s="866"/>
      <c r="E83" s="866"/>
      <c r="F83" s="866"/>
      <c r="G83" s="866"/>
      <c r="H83" s="866"/>
      <c r="I83" s="866"/>
      <c r="J83" s="866"/>
      <c r="K83" s="866"/>
      <c r="L83" s="866"/>
      <c r="M83" s="867"/>
      <c r="N83" s="301">
        <f>SUM(N77:N82)</f>
        <v>10896.394172288159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501043.6490386863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100208.72980773727</v>
      </c>
      <c r="M90" s="859"/>
      <c r="N90" s="51"/>
    </row>
    <row r="91" spans="1:14">
      <c r="B91" s="89" t="s">
        <v>973</v>
      </c>
      <c r="C91" s="90"/>
      <c r="D91" s="90"/>
      <c r="E91" s="90"/>
      <c r="F91" s="90"/>
      <c r="G91" s="90"/>
      <c r="H91" s="90"/>
      <c r="I91" s="87"/>
      <c r="J91" s="88"/>
      <c r="K91" s="304">
        <v>0.05</v>
      </c>
      <c r="L91" s="858">
        <f>N85*K91</f>
        <v>25052.182451934317</v>
      </c>
      <c r="M91" s="859"/>
      <c r="N91" s="51"/>
    </row>
    <row r="92" spans="1:14" ht="15.75" thickBot="1">
      <c r="B92" s="91" t="s">
        <v>974</v>
      </c>
      <c r="C92" s="92"/>
      <c r="D92" s="92"/>
      <c r="E92" s="92"/>
      <c r="F92" s="92"/>
      <c r="G92" s="92"/>
      <c r="H92" s="92"/>
      <c r="I92" s="93"/>
      <c r="J92" s="94"/>
      <c r="K92" s="305">
        <v>0.05</v>
      </c>
      <c r="L92" s="860">
        <f>N85*K92</f>
        <v>25052.182451934317</v>
      </c>
      <c r="M92" s="861"/>
      <c r="N92" s="51"/>
    </row>
    <row r="93" spans="1:14" ht="15.75" thickBot="1">
      <c r="B93" s="823" t="s">
        <v>953</v>
      </c>
      <c r="C93" s="824"/>
      <c r="D93" s="824"/>
      <c r="E93" s="824"/>
      <c r="F93" s="824"/>
      <c r="G93" s="824"/>
      <c r="H93" s="824"/>
      <c r="I93" s="824"/>
      <c r="J93" s="824"/>
      <c r="K93" s="824"/>
      <c r="L93" s="824"/>
      <c r="M93" s="825"/>
      <c r="N93" s="52">
        <f>L90+L91+L92</f>
        <v>150313.0947116059</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651356.74375029223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9"/>
      <c r="K125" s="889"/>
      <c r="L125" s="889"/>
      <c r="M125" s="889"/>
      <c r="N125" s="890"/>
    </row>
    <row r="126" spans="2:14" ht="15.75" customHeight="1" thickBot="1">
      <c r="B126" s="261" t="s">
        <v>2221</v>
      </c>
      <c r="C126" s="393"/>
      <c r="D126" s="393"/>
      <c r="E126" s="57"/>
      <c r="F126" s="57"/>
      <c r="G126" s="57"/>
      <c r="H126" s="57"/>
      <c r="I126" s="57"/>
      <c r="J126" s="891"/>
      <c r="K126" s="891"/>
      <c r="L126" s="891"/>
      <c r="M126" s="891"/>
      <c r="N126" s="89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s="157" t="s">
        <v>1845</v>
      </c>
      <c r="B31" s="80" t="s">
        <v>1093</v>
      </c>
      <c r="C31" s="965" t="s">
        <v>1625</v>
      </c>
      <c r="D31" s="966"/>
      <c r="E31" s="966"/>
      <c r="F31" s="966"/>
      <c r="G31" s="966"/>
      <c r="H31" s="966"/>
      <c r="I31" s="966"/>
      <c r="J31" s="966"/>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824</v>
      </c>
      <c r="B49" s="43" t="str">
        <f>VLOOKUP(A49,MATERIALES!A4:D372,3,FALSE)</f>
        <v>Cemento Porthland Norma ASTM C150 Tipo _______</v>
      </c>
      <c r="C49" s="281"/>
      <c r="D49" s="281"/>
      <c r="E49" s="281"/>
      <c r="F49" s="281"/>
      <c r="G49" s="281"/>
      <c r="H49" s="281"/>
      <c r="I49" s="268"/>
      <c r="J49" s="416" t="str">
        <f>VLOOKUP(A49,MATERIALES!A5:D639,2,FALSE)</f>
        <v>kg</v>
      </c>
      <c r="K49" s="282">
        <v>1</v>
      </c>
      <c r="L49" s="267"/>
      <c r="M49" s="402">
        <f>VLOOKUP(A49,MATERIALES!A5:D394,4,FALSE)</f>
        <v>514.05290212330488</v>
      </c>
      <c r="N49" s="272">
        <f>K49*M49</f>
        <v>514.05290212330488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514.05290212330488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514.05290212330488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102.81058042466098</v>
      </c>
      <c r="M83" s="859"/>
      <c r="N83" s="51"/>
    </row>
    <row r="84" spans="1:14">
      <c r="B84" s="89" t="s">
        <v>973</v>
      </c>
      <c r="C84" s="90"/>
      <c r="D84" s="90"/>
      <c r="E84" s="90"/>
      <c r="F84" s="90"/>
      <c r="G84" s="90"/>
      <c r="H84" s="90"/>
      <c r="I84" s="87"/>
      <c r="J84" s="88"/>
      <c r="K84" s="304">
        <v>0.05</v>
      </c>
      <c r="L84" s="858">
        <f>N78*K84</f>
        <v>25.702645106165246</v>
      </c>
      <c r="M84" s="859"/>
      <c r="N84" s="51"/>
    </row>
    <row r="85" spans="1:14" ht="15.75" thickBot="1">
      <c r="B85" s="91" t="s">
        <v>974</v>
      </c>
      <c r="C85" s="92"/>
      <c r="D85" s="92"/>
      <c r="E85" s="92"/>
      <c r="F85" s="92"/>
      <c r="G85" s="92"/>
      <c r="H85" s="92"/>
      <c r="I85" s="93"/>
      <c r="J85" s="94"/>
      <c r="K85" s="305">
        <v>0.05</v>
      </c>
      <c r="L85" s="860">
        <f>N78*K85</f>
        <v>25.702645106165246</v>
      </c>
      <c r="M85" s="861"/>
      <c r="N85" s="51"/>
    </row>
    <row r="86" spans="1:14" ht="15.75" thickBot="1">
      <c r="B86" s="823" t="s">
        <v>953</v>
      </c>
      <c r="C86" s="824"/>
      <c r="D86" s="824"/>
      <c r="E86" s="824"/>
      <c r="F86" s="824"/>
      <c r="G86" s="824"/>
      <c r="H86" s="824"/>
      <c r="I86" s="824"/>
      <c r="J86" s="824"/>
      <c r="K86" s="824"/>
      <c r="L86" s="824"/>
      <c r="M86" s="825"/>
      <c r="N86" s="52">
        <f>L83+L84+L85</f>
        <v>154.21587063699147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668.26877276029632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9.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9"/>
      <c r="K118" s="889"/>
      <c r="L118" s="889"/>
      <c r="M118" s="889"/>
      <c r="N118" s="890"/>
    </row>
    <row r="119" spans="2:14" ht="15.75" customHeight="1" thickBot="1">
      <c r="B119" s="261" t="s">
        <v>2221</v>
      </c>
      <c r="C119" s="393"/>
      <c r="D119" s="393"/>
      <c r="E119" s="57"/>
      <c r="F119" s="57"/>
      <c r="G119" s="57"/>
      <c r="H119" s="57"/>
      <c r="I119" s="57"/>
      <c r="J119" s="891"/>
      <c r="K119" s="891"/>
      <c r="L119" s="891"/>
      <c r="M119" s="891"/>
      <c r="N119" s="89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1626</v>
      </c>
      <c r="C31" s="965" t="s">
        <v>2040</v>
      </c>
      <c r="D31" s="966"/>
      <c r="E31" s="966"/>
      <c r="F31" s="966"/>
      <c r="G31" s="966"/>
      <c r="H31" s="966"/>
      <c r="I31" s="966"/>
      <c r="J31" s="966"/>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826</v>
      </c>
      <c r="B49" s="43" t="str">
        <f>VLOOKUP(A49,MATERIALES!A4:D372,3,FALSE)</f>
        <v>Cemento Hidráulico adicionado, Norma ASTM C595 Tipo _______</v>
      </c>
      <c r="C49" s="281"/>
      <c r="D49" s="281"/>
      <c r="E49" s="281"/>
      <c r="F49" s="281"/>
      <c r="G49" s="281"/>
      <c r="H49" s="281"/>
      <c r="I49" s="268"/>
      <c r="J49" s="416" t="str">
        <f>VLOOKUP(A49,MATERIALES!A5:D639,2,FALSE)</f>
        <v>kg</v>
      </c>
      <c r="K49" s="282">
        <v>1</v>
      </c>
      <c r="L49" s="267"/>
      <c r="M49" s="402">
        <f>VLOOKUP(A49,MATERIALES!A5:D394,4,FALSE)</f>
        <v>514.05290212330488</v>
      </c>
      <c r="N49" s="272">
        <f>K49*M49</f>
        <v>514.05290212330488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514.05290212330488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514.05290212330488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102.81058042466098</v>
      </c>
      <c r="M83" s="859"/>
      <c r="N83" s="51"/>
    </row>
    <row r="84" spans="1:14">
      <c r="B84" s="89" t="s">
        <v>973</v>
      </c>
      <c r="C84" s="90"/>
      <c r="D84" s="90"/>
      <c r="E84" s="90"/>
      <c r="F84" s="90"/>
      <c r="G84" s="90"/>
      <c r="H84" s="90"/>
      <c r="I84" s="87"/>
      <c r="J84" s="88"/>
      <c r="K84" s="304">
        <v>0.05</v>
      </c>
      <c r="L84" s="858">
        <f>N78*K84</f>
        <v>25.702645106165246</v>
      </c>
      <c r="M84" s="859"/>
      <c r="N84" s="51"/>
    </row>
    <row r="85" spans="1:14" ht="15.75" thickBot="1">
      <c r="B85" s="91" t="s">
        <v>974</v>
      </c>
      <c r="C85" s="92"/>
      <c r="D85" s="92"/>
      <c r="E85" s="92"/>
      <c r="F85" s="92"/>
      <c r="G85" s="92"/>
      <c r="H85" s="92"/>
      <c r="I85" s="93"/>
      <c r="J85" s="94"/>
      <c r="K85" s="305">
        <v>0.05</v>
      </c>
      <c r="L85" s="860">
        <f>N78*K85</f>
        <v>25.702645106165246</v>
      </c>
      <c r="M85" s="861"/>
      <c r="N85" s="51"/>
    </row>
    <row r="86" spans="1:14" ht="15.75" thickBot="1">
      <c r="B86" s="823" t="s">
        <v>953</v>
      </c>
      <c r="C86" s="824"/>
      <c r="D86" s="824"/>
      <c r="E86" s="824"/>
      <c r="F86" s="824"/>
      <c r="G86" s="824"/>
      <c r="H86" s="824"/>
      <c r="I86" s="824"/>
      <c r="J86" s="824"/>
      <c r="K86" s="824"/>
      <c r="L86" s="824"/>
      <c r="M86" s="825"/>
      <c r="N86" s="52">
        <f>L83+L84+L85</f>
        <v>154.21587063699147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668.26877276029632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80" t="s">
        <v>1627</v>
      </c>
      <c r="C31" s="965" t="s">
        <v>2041</v>
      </c>
      <c r="D31" s="966"/>
      <c r="E31" s="966"/>
      <c r="F31" s="966"/>
      <c r="G31" s="966"/>
      <c r="H31" s="966"/>
      <c r="I31" s="966"/>
      <c r="J31" s="966"/>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271"/>
      <c r="N36" s="272"/>
    </row>
    <row r="37" spans="1:14">
      <c r="A37" s="113"/>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2"/>
    </row>
    <row r="39" spans="1:14">
      <c r="B39" s="872"/>
      <c r="C39" s="873"/>
      <c r="D39" s="873"/>
      <c r="E39" s="873"/>
      <c r="F39" s="873"/>
      <c r="G39" s="873"/>
      <c r="H39" s="874"/>
      <c r="I39" s="875"/>
      <c r="J39" s="876"/>
      <c r="K39" s="269"/>
      <c r="L39" s="877"/>
      <c r="M39" s="878"/>
      <c r="N39" s="272"/>
    </row>
    <row r="40" spans="1:14">
      <c r="B40" s="872"/>
      <c r="C40" s="873"/>
      <c r="D40" s="873"/>
      <c r="E40" s="873"/>
      <c r="F40" s="873"/>
      <c r="G40" s="873"/>
      <c r="H40" s="874"/>
      <c r="I40" s="36"/>
      <c r="J40" s="37"/>
      <c r="K40" s="269"/>
      <c r="L40" s="276"/>
      <c r="M40" s="277"/>
      <c r="N40" s="272"/>
    </row>
    <row r="41" spans="1:14">
      <c r="B41" s="320"/>
      <c r="C41" s="321"/>
      <c r="D41" s="321"/>
      <c r="E41" s="321"/>
      <c r="F41" s="323"/>
      <c r="G41" s="323"/>
      <c r="H41" s="125"/>
      <c r="I41" s="36"/>
      <c r="J41" s="37"/>
      <c r="K41" s="274"/>
      <c r="L41" s="276"/>
      <c r="M41" s="277"/>
      <c r="N41" s="278"/>
    </row>
    <row r="42" spans="1:14">
      <c r="B42" s="880"/>
      <c r="C42" s="881"/>
      <c r="D42" s="881"/>
      <c r="E42" s="38"/>
      <c r="F42" s="39"/>
      <c r="G42" s="39"/>
      <c r="H42" s="40"/>
      <c r="I42" s="36"/>
      <c r="J42" s="37"/>
      <c r="K42" s="279"/>
      <c r="L42" s="276"/>
      <c r="M42" s="401"/>
      <c r="N42" s="344"/>
    </row>
    <row r="43" spans="1:14" ht="15.75" thickBot="1">
      <c r="B43" s="872"/>
      <c r="C43" s="873"/>
      <c r="D43" s="873"/>
      <c r="E43" s="873"/>
      <c r="F43" s="873"/>
      <c r="G43" s="873"/>
      <c r="H43" s="874"/>
      <c r="I43" s="882"/>
      <c r="J43" s="883"/>
      <c r="K43" s="41"/>
      <c r="L43" s="884"/>
      <c r="M43" s="885"/>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8" t="s">
        <v>944</v>
      </c>
      <c r="C48" s="869"/>
      <c r="D48" s="869"/>
      <c r="E48" s="869"/>
      <c r="F48" s="869"/>
      <c r="G48" s="869"/>
      <c r="H48" s="869"/>
      <c r="I48" s="903"/>
      <c r="J48" s="315" t="s">
        <v>945</v>
      </c>
      <c r="K48" s="85" t="s">
        <v>946</v>
      </c>
      <c r="L48" s="904" t="s">
        <v>955</v>
      </c>
      <c r="M48" s="903"/>
      <c r="N48" s="86" t="s">
        <v>951</v>
      </c>
    </row>
    <row r="49" spans="1:14">
      <c r="A49" t="s">
        <v>804</v>
      </c>
      <c r="B49" s="43" t="str">
        <f>VLOOKUP(A49,MATERIALES!A4:D372,3,FALSE)</f>
        <v>Cemento gris</v>
      </c>
      <c r="C49" s="281"/>
      <c r="D49" s="281"/>
      <c r="E49" s="281"/>
      <c r="F49" s="281"/>
      <c r="G49" s="281"/>
      <c r="H49" s="281"/>
      <c r="I49" s="268"/>
      <c r="J49" s="416" t="str">
        <f>VLOOKUP(A49,MATERIALES!A5:D639,2,FALSE)</f>
        <v>kg</v>
      </c>
      <c r="K49" s="282">
        <v>1</v>
      </c>
      <c r="L49" s="267"/>
      <c r="M49" s="402">
        <f>VLOOKUP(A49,MATERIALES!A5:D394,4,FALSE)</f>
        <v>514.05290212330488</v>
      </c>
      <c r="N49" s="272">
        <f>K49*M49</f>
        <v>514.05290212330488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5"/>
      <c r="C53" s="906"/>
      <c r="D53" s="906"/>
      <c r="E53" s="906"/>
      <c r="F53" s="906"/>
      <c r="G53" s="906"/>
      <c r="H53" s="906"/>
      <c r="I53" s="876"/>
      <c r="J53" s="42"/>
      <c r="K53" s="44"/>
      <c r="L53" s="907"/>
      <c r="M53" s="908"/>
      <c r="N53" s="45"/>
    </row>
    <row r="54" spans="1:14" ht="15.75" thickBot="1">
      <c r="B54" s="823" t="s">
        <v>953</v>
      </c>
      <c r="C54" s="824"/>
      <c r="D54" s="824"/>
      <c r="E54" s="824"/>
      <c r="F54" s="824"/>
      <c r="G54" s="824"/>
      <c r="H54" s="824"/>
      <c r="I54" s="824"/>
      <c r="J54" s="824"/>
      <c r="K54" s="824"/>
      <c r="L54" s="824"/>
      <c r="M54" s="825"/>
      <c r="N54" s="394">
        <f>SUM(N49:N53)</f>
        <v>514.05290212330488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2:15" ht="15.75" thickBot="1">
      <c r="B65" s="912" t="s">
        <v>953</v>
      </c>
      <c r="C65" s="866"/>
      <c r="D65" s="866"/>
      <c r="E65" s="866"/>
      <c r="F65" s="866"/>
      <c r="G65" s="866"/>
      <c r="H65" s="866"/>
      <c r="I65" s="866"/>
      <c r="J65" s="866"/>
      <c r="K65" s="866"/>
      <c r="L65" s="866"/>
      <c r="M65" s="867"/>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9"/>
      <c r="C75" s="900"/>
      <c r="D75" s="900"/>
      <c r="E75" s="900"/>
      <c r="F75" s="900"/>
      <c r="G75" s="900"/>
      <c r="H75" s="900"/>
      <c r="I75" s="126"/>
      <c r="J75" s="126"/>
      <c r="K75" s="126"/>
      <c r="L75" s="913"/>
      <c r="M75" s="913"/>
      <c r="N75" s="45"/>
    </row>
    <row r="76" spans="2:15" ht="15.75" thickBot="1">
      <c r="B76" s="912" t="s">
        <v>953</v>
      </c>
      <c r="C76" s="866"/>
      <c r="D76" s="866"/>
      <c r="E76" s="866"/>
      <c r="F76" s="866"/>
      <c r="G76" s="866"/>
      <c r="H76" s="866"/>
      <c r="I76" s="866"/>
      <c r="J76" s="866"/>
      <c r="K76" s="866"/>
      <c r="L76" s="866"/>
      <c r="M76" s="867"/>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514.05290212330488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102.81058042466098</v>
      </c>
      <c r="M83" s="859"/>
      <c r="N83" s="51"/>
    </row>
    <row r="84" spans="1:14">
      <c r="B84" s="89" t="s">
        <v>973</v>
      </c>
      <c r="C84" s="90"/>
      <c r="D84" s="90"/>
      <c r="E84" s="90"/>
      <c r="F84" s="90"/>
      <c r="G84" s="90"/>
      <c r="H84" s="90"/>
      <c r="I84" s="87"/>
      <c r="J84" s="88"/>
      <c r="K84" s="304">
        <v>0.05</v>
      </c>
      <c r="L84" s="858">
        <f>N78*K84</f>
        <v>25.702645106165246</v>
      </c>
      <c r="M84" s="859"/>
      <c r="N84" s="51"/>
    </row>
    <row r="85" spans="1:14" ht="15.75" thickBot="1">
      <c r="B85" s="91" t="s">
        <v>974</v>
      </c>
      <c r="C85" s="92"/>
      <c r="D85" s="92"/>
      <c r="E85" s="92"/>
      <c r="F85" s="92"/>
      <c r="G85" s="92"/>
      <c r="H85" s="92"/>
      <c r="I85" s="93"/>
      <c r="J85" s="94"/>
      <c r="K85" s="305">
        <v>0.05</v>
      </c>
      <c r="L85" s="860">
        <f>N78*K85</f>
        <v>25.702645106165246</v>
      </c>
      <c r="M85" s="861"/>
      <c r="N85" s="51"/>
    </row>
    <row r="86" spans="1:14" ht="15.75" thickBot="1">
      <c r="B86" s="823" t="s">
        <v>953</v>
      </c>
      <c r="C86" s="824"/>
      <c r="D86" s="824"/>
      <c r="E86" s="824"/>
      <c r="F86" s="824"/>
      <c r="G86" s="824"/>
      <c r="H86" s="824"/>
      <c r="I86" s="824"/>
      <c r="J86" s="824"/>
      <c r="K86" s="824"/>
      <c r="L86" s="824"/>
      <c r="M86" s="825"/>
      <c r="N86" s="52">
        <f>L83+L84+L85</f>
        <v>154.21587063699147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668.26877276029632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24" zoomScale="78" zoomScaleNormal="78" workbookViewId="0">
      <selection activeCell="B48" sqref="B48"/>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1898.2467781229516</v>
      </c>
      <c r="L36" s="270"/>
      <c r="M36" s="271">
        <v>30</v>
      </c>
      <c r="N36" s="272">
        <f>K36/M36</f>
        <v>63.274892604098383</v>
      </c>
    </row>
    <row r="37" spans="1:14">
      <c r="A37" t="s">
        <v>363</v>
      </c>
      <c r="B37" s="872" t="str">
        <f>VLOOKUP(A37,EQUIPOS!A7:D154,3,FALSE)</f>
        <v>Vibrador de concreto, Motor de 3 hp a 18.000 rpm Mangueras de 4 mt</v>
      </c>
      <c r="C37" s="873"/>
      <c r="D37" s="873"/>
      <c r="E37" s="873"/>
      <c r="F37" s="873"/>
      <c r="G37" s="873"/>
      <c r="H37" s="874"/>
      <c r="I37" s="267"/>
      <c r="J37" s="268"/>
      <c r="K37" s="269">
        <f>VLOOKUP(A37,EQUIPOS!A7:D164,4,FALSE)</f>
        <v>16213.476467496665</v>
      </c>
      <c r="L37" s="270"/>
      <c r="M37" s="271">
        <v>30</v>
      </c>
      <c r="N37" s="272">
        <f>K37/M37</f>
        <v>540.4492155832221</v>
      </c>
    </row>
    <row r="38" spans="1:14">
      <c r="A38" t="s">
        <v>228</v>
      </c>
      <c r="B38" s="872" t="str">
        <f>VLOOKUP(A38,EQUIPOS!A8:D154,3,FALSE)</f>
        <v xml:space="preserve">Formaleta metálica (concreto hidráulico)
</v>
      </c>
      <c r="C38" s="873"/>
      <c r="D38" s="873"/>
      <c r="E38" s="873"/>
      <c r="F38" s="873"/>
      <c r="G38" s="873"/>
      <c r="H38" s="874"/>
      <c r="I38" s="875"/>
      <c r="J38" s="876"/>
      <c r="K38" s="269">
        <f>VLOOKUP(A38,EQUIPOS!A8:D165,4,FALSE)</f>
        <v>1508.6659101501741</v>
      </c>
      <c r="L38" s="877">
        <v>0.33329999999999999</v>
      </c>
      <c r="M38" s="878"/>
      <c r="N38" s="272">
        <f>K38/L38</f>
        <v>4526.4503754880716</v>
      </c>
    </row>
    <row r="39" spans="1:14">
      <c r="B39" s="872"/>
      <c r="C39" s="873"/>
      <c r="D39" s="873"/>
      <c r="E39" s="873"/>
      <c r="F39" s="873"/>
      <c r="G39" s="873"/>
      <c r="H39" s="874"/>
      <c r="I39" s="36"/>
      <c r="J39" s="37"/>
      <c r="K39" s="269"/>
      <c r="L39" s="276"/>
      <c r="M39" s="277"/>
      <c r="N39" s="272"/>
    </row>
    <row r="40" spans="1:14">
      <c r="B40" s="320"/>
      <c r="C40" s="321"/>
      <c r="D40" s="321"/>
      <c r="E40" s="323"/>
      <c r="F40" s="323"/>
      <c r="G40" s="323"/>
      <c r="H40" s="125"/>
      <c r="I40" s="36"/>
      <c r="J40" s="37"/>
      <c r="K40" s="274"/>
      <c r="L40" s="276"/>
      <c r="M40" s="277"/>
      <c r="N40" s="278"/>
    </row>
    <row r="41" spans="1:14">
      <c r="B41" s="880" t="s">
        <v>952</v>
      </c>
      <c r="C41" s="881"/>
      <c r="D41" s="881"/>
      <c r="E41" s="38"/>
      <c r="F41" s="39"/>
      <c r="G41" s="39"/>
      <c r="H41" s="40"/>
      <c r="I41" s="36"/>
      <c r="J41" s="37"/>
      <c r="K41" s="279"/>
      <c r="L41" s="276"/>
      <c r="M41" s="401">
        <v>0.1</v>
      </c>
      <c r="N41" s="344">
        <f>N72*M41</f>
        <v>253.08758483933667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5383.2620685147294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t="s">
        <v>838</v>
      </c>
      <c r="B48" s="43" t="str">
        <f>VLOOKUP(A48,MATERIALES!A5:D372,3,FALSE)</f>
        <v>Concreto hidráulico para pavimento MR-43</v>
      </c>
      <c r="C48" s="281"/>
      <c r="D48" s="281"/>
      <c r="E48" s="281"/>
      <c r="F48" s="281"/>
      <c r="G48" s="281"/>
      <c r="H48" s="281"/>
      <c r="I48" s="268"/>
      <c r="J48" s="224" t="str">
        <f>VLOOKUP(A48,MATERIALES!A4:D638,2,FALSE)</f>
        <v>m3</v>
      </c>
      <c r="K48" s="282">
        <v>1.01</v>
      </c>
      <c r="L48" s="267"/>
      <c r="M48" s="402">
        <f>VLOOKUP(A48,MATERIALES!A5:D394,4,FALSE)</f>
        <v>422642.51116617746</v>
      </c>
      <c r="N48" s="272">
        <f>K48*M48</f>
        <v>426868.93627783924</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5"/>
      <c r="C51" s="906"/>
      <c r="D51" s="906"/>
      <c r="E51" s="906"/>
      <c r="F51" s="906"/>
      <c r="G51" s="906"/>
      <c r="H51" s="906"/>
      <c r="I51" s="876"/>
      <c r="J51" s="42"/>
      <c r="K51" s="44"/>
      <c r="L51" s="907"/>
      <c r="M51" s="908"/>
      <c r="N51" s="45"/>
    </row>
    <row r="52" spans="1:14" ht="15.75" thickBot="1">
      <c r="B52" s="823" t="s">
        <v>953</v>
      </c>
      <c r="C52" s="824"/>
      <c r="D52" s="824"/>
      <c r="E52" s="824"/>
      <c r="F52" s="824"/>
      <c r="G52" s="824"/>
      <c r="H52" s="824"/>
      <c r="I52" s="824"/>
      <c r="J52" s="824"/>
      <c r="K52" s="824"/>
      <c r="L52" s="824"/>
      <c r="M52" s="825"/>
      <c r="N52" s="394">
        <f>SUM(N48:N51)</f>
        <v>426868.93627783924</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9" t="s">
        <v>961</v>
      </c>
      <c r="M56" s="888"/>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0">
        <f>VLOOKUP(A57,TRANSPORTE!A5:D117,4,FALSE)</f>
        <v>1232.6264115798706</v>
      </c>
      <c r="M57" s="911"/>
      <c r="N57" s="287">
        <f>K57*L57</f>
        <v>1244.9526756956693</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SUM(N57:N61)</f>
        <v>1244.9526756956693</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SUM(N67:N71)</f>
        <v>2530.8758483933666</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N43+N52+N62+N72</f>
        <v>436028.02687044296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87205.605374088598</v>
      </c>
      <c r="M79" s="859"/>
      <c r="N79" s="51"/>
    </row>
    <row r="80" spans="1:15">
      <c r="B80" s="89" t="s">
        <v>973</v>
      </c>
      <c r="C80" s="90"/>
      <c r="D80" s="90"/>
      <c r="E80" s="90"/>
      <c r="F80" s="90"/>
      <c r="G80" s="90"/>
      <c r="H80" s="90"/>
      <c r="I80" s="87"/>
      <c r="J80" s="88"/>
      <c r="K80" s="304">
        <v>0.05</v>
      </c>
      <c r="L80" s="858">
        <f>N74*K80</f>
        <v>21801.40134352215</v>
      </c>
      <c r="M80" s="859"/>
      <c r="N80" s="51"/>
    </row>
    <row r="81" spans="1:14" ht="15.75" thickBot="1">
      <c r="B81" s="91" t="s">
        <v>974</v>
      </c>
      <c r="C81" s="92"/>
      <c r="D81" s="92"/>
      <c r="E81" s="92"/>
      <c r="F81" s="92"/>
      <c r="G81" s="92"/>
      <c r="H81" s="92"/>
      <c r="I81" s="93"/>
      <c r="J81" s="94"/>
      <c r="K81" s="305">
        <v>0.05</v>
      </c>
      <c r="L81" s="860">
        <f>N74*K81</f>
        <v>21801.40134352215</v>
      </c>
      <c r="M81" s="861"/>
      <c r="N81" s="51"/>
    </row>
    <row r="82" spans="1:14" ht="15.75" thickBot="1">
      <c r="B82" s="823" t="s">
        <v>953</v>
      </c>
      <c r="C82" s="824"/>
      <c r="D82" s="824"/>
      <c r="E82" s="824"/>
      <c r="F82" s="824"/>
      <c r="G82" s="824"/>
      <c r="H82" s="824"/>
      <c r="I82" s="824"/>
      <c r="J82" s="824"/>
      <c r="K82" s="824"/>
      <c r="L82" s="824"/>
      <c r="M82" s="825"/>
      <c r="N82" s="52">
        <f>L79+L80+L81</f>
        <v>130808.40806113291</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566836.4349315759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topLeftCell="A28"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6502.8703023714397</v>
      </c>
      <c r="L36" s="270"/>
      <c r="M36" s="271">
        <v>37.5</v>
      </c>
      <c r="N36" s="272">
        <f>K36/M36</f>
        <v>173.40987472990506</v>
      </c>
    </row>
    <row r="37" spans="1:14">
      <c r="B37" s="872"/>
      <c r="C37" s="873"/>
      <c r="D37" s="873"/>
      <c r="E37" s="879"/>
      <c r="F37" s="873"/>
      <c r="G37" s="873"/>
      <c r="H37" s="874"/>
      <c r="I37" s="36"/>
      <c r="J37" s="37"/>
      <c r="K37" s="274"/>
      <c r="L37" s="276"/>
      <c r="M37" s="277"/>
      <c r="N37" s="278"/>
    </row>
    <row r="38" spans="1:14">
      <c r="B38" s="880" t="s">
        <v>952</v>
      </c>
      <c r="C38" s="881"/>
      <c r="D38" s="881"/>
      <c r="E38" s="38"/>
      <c r="F38" s="39"/>
      <c r="G38" s="39"/>
      <c r="H38" s="40"/>
      <c r="I38" s="36"/>
      <c r="J38" s="37"/>
      <c r="K38" s="279"/>
      <c r="L38" s="276"/>
      <c r="M38" s="469">
        <v>0.1</v>
      </c>
      <c r="N38" s="344">
        <f>N72*M38</f>
        <v>1214.8204072288161</v>
      </c>
    </row>
    <row r="39" spans="1:14" ht="15.75" thickBot="1">
      <c r="B39" s="872"/>
      <c r="C39" s="873"/>
      <c r="D39" s="873"/>
      <c r="E39" s="873"/>
      <c r="F39" s="873"/>
      <c r="G39" s="873"/>
      <c r="H39" s="874"/>
      <c r="I39" s="882"/>
      <c r="J39" s="883"/>
      <c r="K39" s="41"/>
      <c r="L39" s="884"/>
      <c r="M39" s="885"/>
      <c r="N39" s="105"/>
    </row>
    <row r="40" spans="1:14" ht="15.75" thickBot="1">
      <c r="B40" s="823" t="s">
        <v>953</v>
      </c>
      <c r="C40" s="824"/>
      <c r="D40" s="824"/>
      <c r="E40" s="824"/>
      <c r="F40" s="824"/>
      <c r="G40" s="824"/>
      <c r="H40" s="824"/>
      <c r="I40" s="824"/>
      <c r="J40" s="824"/>
      <c r="K40" s="824"/>
      <c r="L40" s="824"/>
      <c r="M40" s="825"/>
      <c r="N40" s="394">
        <f>SUM(N36:N39)</f>
        <v>1388.2302819587212</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8" t="s">
        <v>944</v>
      </c>
      <c r="C44" s="869"/>
      <c r="D44" s="869"/>
      <c r="E44" s="869"/>
      <c r="F44" s="869"/>
      <c r="G44" s="869"/>
      <c r="H44" s="869"/>
      <c r="I44" s="903"/>
      <c r="J44" s="315" t="s">
        <v>945</v>
      </c>
      <c r="K44" s="85" t="s">
        <v>946</v>
      </c>
      <c r="L44" s="904" t="s">
        <v>955</v>
      </c>
      <c r="M44" s="903"/>
      <c r="N44" s="86" t="s">
        <v>951</v>
      </c>
    </row>
    <row r="45" spans="1:14">
      <c r="A45" s="144" t="s">
        <v>755</v>
      </c>
      <c r="B45" s="43" t="str">
        <f>VLOOKUP(A45,MATERIALES!A5:D372,3,FALSE)</f>
        <v>Adoquín e=8cm</v>
      </c>
      <c r="C45" s="281"/>
      <c r="D45" s="281"/>
      <c r="E45" s="281"/>
      <c r="F45" s="281"/>
      <c r="G45" s="281"/>
      <c r="H45" s="281"/>
      <c r="I45" s="268"/>
      <c r="J45" s="224" t="str">
        <f>VLOOKUP(A45,MATERIALES!A1:D635,2,FALSE)</f>
        <v>m2</v>
      </c>
      <c r="K45" s="282">
        <v>1.03</v>
      </c>
      <c r="L45" s="267"/>
      <c r="M45" s="402">
        <f>VLOOKUP(A45,MATERIALES!A5:D394,4,FALSE)</f>
        <v>71457.311030827244</v>
      </c>
      <c r="N45" s="272">
        <f>K45*M45</f>
        <v>73601.030361752069</v>
      </c>
    </row>
    <row r="46" spans="1:14">
      <c r="A46" s="144" t="s">
        <v>797</v>
      </c>
      <c r="B46" s="43" t="str">
        <f>VLOOKUP(A46,MATERIALES!A6:D372,3,FALSE)</f>
        <v>Arena de sello (fina)</v>
      </c>
      <c r="C46" s="281"/>
      <c r="D46" s="281"/>
      <c r="E46" s="281"/>
      <c r="F46" s="281"/>
      <c r="G46" s="281"/>
      <c r="H46" s="281"/>
      <c r="I46" s="268"/>
      <c r="J46" s="224" t="str">
        <f>VLOOKUP(A46,MATERIALES!A2:D636,2,FALSE)</f>
        <v>m3</v>
      </c>
      <c r="K46" s="282">
        <v>0.01</v>
      </c>
      <c r="L46" s="267"/>
      <c r="M46" s="402">
        <f>VLOOKUP(A46,MATERIALES!A6:D395,4,FALSE)</f>
        <v>34269.277355514801</v>
      </c>
      <c r="N46" s="272">
        <f>K46*M46</f>
        <v>342.69277355514799</v>
      </c>
    </row>
    <row r="47" spans="1:14">
      <c r="A47" s="144" t="s">
        <v>800</v>
      </c>
      <c r="B47" s="43" t="str">
        <f>VLOOKUP(A47,MATERIALES!A6:D372,3,FALSE)</f>
        <v>Arena de soporte (media)</v>
      </c>
      <c r="C47" s="281"/>
      <c r="D47" s="281"/>
      <c r="E47" s="281"/>
      <c r="F47" s="281"/>
      <c r="G47" s="281"/>
      <c r="H47" s="281"/>
      <c r="I47" s="268"/>
      <c r="J47" s="224" t="str">
        <f>VLOOKUP(A47,MATERIALES!A3:D637,2,FALSE)</f>
        <v>m3</v>
      </c>
      <c r="K47" s="282">
        <v>0.05</v>
      </c>
      <c r="L47" s="267"/>
      <c r="M47" s="402">
        <f>VLOOKUP(A47,MATERIALES!A6:D396,4,FALSE)</f>
        <v>34324.244517846215</v>
      </c>
      <c r="N47" s="272">
        <f>K47*M47</f>
        <v>1716.2122258923109</v>
      </c>
    </row>
    <row r="48" spans="1:14">
      <c r="A48" t="s">
        <v>832</v>
      </c>
      <c r="B48" s="43" t="str">
        <f>VLOOKUP(A48,MATERIALES!A6:D372,3,FALSE)</f>
        <v>Concreto Resistencia  21 (Mpa)</v>
      </c>
      <c r="C48" s="317"/>
      <c r="D48" s="317"/>
      <c r="E48" s="317"/>
      <c r="F48" s="317"/>
      <c r="G48" s="317"/>
      <c r="H48" s="317"/>
      <c r="I48" s="317"/>
      <c r="J48" s="311" t="str">
        <f>VLOOKUP(A48,MATERIALES!A4:D638,2,FALSE)</f>
        <v>m3</v>
      </c>
      <c r="K48" s="44">
        <v>0.01</v>
      </c>
      <c r="L48" s="318"/>
      <c r="M48" s="402">
        <f>VLOOKUP(A48,MATERIALES!A6:D397,4,FALSE)</f>
        <v>364428.62177973019</v>
      </c>
      <c r="N48" s="272">
        <f>K48*M48</f>
        <v>3644.286217797302</v>
      </c>
    </row>
    <row r="49" spans="1:14" ht="15.75" thickBot="1">
      <c r="B49" s="309"/>
      <c r="C49" s="310"/>
      <c r="D49" s="310"/>
      <c r="E49" s="310"/>
      <c r="F49" s="310"/>
      <c r="G49" s="310"/>
      <c r="H49" s="310"/>
      <c r="I49" s="310"/>
      <c r="J49" s="126"/>
      <c r="K49" s="126"/>
      <c r="L49" s="325"/>
      <c r="M49" s="324"/>
      <c r="N49" s="127"/>
    </row>
    <row r="50" spans="1:14" ht="15.75" thickBot="1">
      <c r="B50" s="823" t="s">
        <v>953</v>
      </c>
      <c r="C50" s="824"/>
      <c r="D50" s="824"/>
      <c r="E50" s="824"/>
      <c r="F50" s="824"/>
      <c r="G50" s="824"/>
      <c r="H50" s="824"/>
      <c r="I50" s="824"/>
      <c r="J50" s="824"/>
      <c r="K50" s="824"/>
      <c r="L50" s="824"/>
      <c r="M50" s="825"/>
      <c r="N50" s="394">
        <f>SUM(N45:N49)</f>
        <v>79304.221578996818</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9" t="s">
        <v>961</v>
      </c>
      <c r="M54" s="888"/>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0">
        <f>VLOOKUP(A55,TRANSPORTE!A5:D117,4,FALSE)</f>
        <v>858.22158539634415</v>
      </c>
      <c r="M55" s="911"/>
      <c r="N55" s="287">
        <f>K55*L55</f>
        <v>789.56385856463669</v>
      </c>
    </row>
    <row r="56" spans="1:14">
      <c r="A56" t="s">
        <v>1227</v>
      </c>
      <c r="B56" s="46" t="str">
        <f>VLOOKUP(A56,TRANSPORTE!A6:D117,3,FALSE)</f>
        <v>Transporte de Arena</v>
      </c>
      <c r="C56" s="47"/>
      <c r="D56" s="47"/>
      <c r="E56" s="47"/>
      <c r="F56" s="47"/>
      <c r="G56" s="47"/>
      <c r="H56" s="311" t="s">
        <v>1468</v>
      </c>
      <c r="I56" s="279">
        <v>0.01</v>
      </c>
      <c r="J56" s="286">
        <v>1</v>
      </c>
      <c r="K56" s="279">
        <f>I56*J56</f>
        <v>0.01</v>
      </c>
      <c r="L56" s="910">
        <f>VLOOKUP(A56,TRANSPORTE!A6:D117,4,FALSE)</f>
        <v>1232.6264115798706</v>
      </c>
      <c r="M56" s="911"/>
      <c r="N56" s="287">
        <f>K56*L56</f>
        <v>12.326264115798706</v>
      </c>
    </row>
    <row r="57" spans="1:14">
      <c r="A57" t="s">
        <v>1227</v>
      </c>
      <c r="B57" s="46" t="str">
        <f>VLOOKUP(A57,TRANSPORTE!A6:D117,3,FALSE)</f>
        <v>Transporte de Arena</v>
      </c>
      <c r="C57" s="47"/>
      <c r="D57" s="47"/>
      <c r="E57" s="47"/>
      <c r="F57" s="47"/>
      <c r="G57" s="47"/>
      <c r="H57" s="311" t="s">
        <v>1468</v>
      </c>
      <c r="I57" s="279">
        <v>0.05</v>
      </c>
      <c r="J57" s="286">
        <v>1</v>
      </c>
      <c r="K57" s="279">
        <f>I57*J57</f>
        <v>0.05</v>
      </c>
      <c r="L57" s="910">
        <f>VLOOKUP(A57,TRANSPORTE!A6:D118,4,FALSE)</f>
        <v>1232.6264115798706</v>
      </c>
      <c r="M57" s="911"/>
      <c r="N57" s="287">
        <f>K57*L57</f>
        <v>61.631320578993531</v>
      </c>
    </row>
    <row r="58" spans="1:14">
      <c r="B58" s="46"/>
      <c r="C58" s="47"/>
      <c r="D58" s="47"/>
      <c r="E58" s="47"/>
      <c r="F58" s="47"/>
      <c r="G58" s="47"/>
      <c r="H58" s="311"/>
      <c r="I58" s="279"/>
      <c r="J58" s="286"/>
      <c r="K58" s="279"/>
      <c r="L58" s="910"/>
      <c r="M58" s="911"/>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1"/>
      <c r="M60" s="902"/>
      <c r="N60" s="127"/>
    </row>
    <row r="61" spans="1:14" ht="15.75" thickBot="1">
      <c r="B61" s="912" t="s">
        <v>953</v>
      </c>
      <c r="C61" s="866"/>
      <c r="D61" s="866"/>
      <c r="E61" s="866"/>
      <c r="F61" s="866"/>
      <c r="G61" s="866"/>
      <c r="H61" s="866"/>
      <c r="I61" s="866"/>
      <c r="J61" s="866"/>
      <c r="K61" s="866"/>
      <c r="L61" s="866"/>
      <c r="M61" s="867"/>
      <c r="N61" s="104">
        <f>N55+N56+N57+N58+N59</f>
        <v>863.52144325942891</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2" t="s">
        <v>963</v>
      </c>
      <c r="C65" s="863"/>
      <c r="D65" s="863"/>
      <c r="E65" s="863"/>
      <c r="F65" s="863"/>
      <c r="G65" s="863"/>
      <c r="H65" s="863"/>
      <c r="I65" s="73" t="s">
        <v>964</v>
      </c>
      <c r="J65" s="75" t="s">
        <v>1410</v>
      </c>
      <c r="K65" s="74" t="s">
        <v>966</v>
      </c>
      <c r="L65" s="864" t="s">
        <v>950</v>
      </c>
      <c r="M65" s="865"/>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9"/>
      <c r="C71" s="900"/>
      <c r="D71" s="900"/>
      <c r="E71" s="900"/>
      <c r="F71" s="900"/>
      <c r="G71" s="900"/>
      <c r="H71" s="900"/>
      <c r="I71" s="126"/>
      <c r="J71" s="126"/>
      <c r="K71" s="126"/>
      <c r="L71" s="913"/>
      <c r="M71" s="913"/>
      <c r="N71" s="45"/>
    </row>
    <row r="72" spans="1:15" ht="15.75" thickBot="1">
      <c r="B72" s="912" t="s">
        <v>953</v>
      </c>
      <c r="C72" s="866"/>
      <c r="D72" s="866"/>
      <c r="E72" s="866"/>
      <c r="F72" s="866"/>
      <c r="G72" s="866"/>
      <c r="H72" s="866"/>
      <c r="I72" s="866"/>
      <c r="J72" s="866"/>
      <c r="K72" s="866"/>
      <c r="L72" s="866"/>
      <c r="M72" s="867"/>
      <c r="N72" s="301">
        <f>SUM(N66:N71)</f>
        <v>12148.204072288159</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N40+N50+N61+N72</f>
        <v>93704.177376503125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8" t="s">
        <v>969</v>
      </c>
      <c r="C78" s="869"/>
      <c r="D78" s="869"/>
      <c r="E78" s="869"/>
      <c r="F78" s="869"/>
      <c r="G78" s="869"/>
      <c r="H78" s="869"/>
      <c r="I78" s="314"/>
      <c r="J78" s="334"/>
      <c r="K78" s="302" t="s">
        <v>970</v>
      </c>
      <c r="L78" s="870" t="s">
        <v>971</v>
      </c>
      <c r="M78" s="871"/>
      <c r="N78" s="303"/>
    </row>
    <row r="79" spans="1:15">
      <c r="B79" s="856" t="s">
        <v>972</v>
      </c>
      <c r="C79" s="857"/>
      <c r="D79" s="857"/>
      <c r="E79" s="857"/>
      <c r="F79" s="857"/>
      <c r="G79" s="857"/>
      <c r="H79" s="857"/>
      <c r="I79" s="87"/>
      <c r="J79" s="88"/>
      <c r="K79" s="304">
        <v>0.2</v>
      </c>
      <c r="L79" s="858">
        <f>N74*K79</f>
        <v>18740.835475300624</v>
      </c>
      <c r="M79" s="859"/>
      <c r="N79" s="51"/>
    </row>
    <row r="80" spans="1:15">
      <c r="B80" s="89" t="s">
        <v>973</v>
      </c>
      <c r="C80" s="90"/>
      <c r="D80" s="90"/>
      <c r="E80" s="90"/>
      <c r="F80" s="90"/>
      <c r="G80" s="90"/>
      <c r="H80" s="90"/>
      <c r="I80" s="87"/>
      <c r="J80" s="88"/>
      <c r="K80" s="304">
        <v>0.05</v>
      </c>
      <c r="L80" s="858">
        <f>N74*K80</f>
        <v>4685.2088688251561</v>
      </c>
      <c r="M80" s="859"/>
      <c r="N80" s="51"/>
    </row>
    <row r="81" spans="1:14" ht="15.75" thickBot="1">
      <c r="B81" s="91" t="s">
        <v>974</v>
      </c>
      <c r="C81" s="92"/>
      <c r="D81" s="92"/>
      <c r="E81" s="92"/>
      <c r="F81" s="92"/>
      <c r="G81" s="92"/>
      <c r="H81" s="92"/>
      <c r="I81" s="93"/>
      <c r="J81" s="94"/>
      <c r="K81" s="305">
        <v>0.05</v>
      </c>
      <c r="L81" s="860">
        <f>N74*K81</f>
        <v>4685.2088688251561</v>
      </c>
      <c r="M81" s="861"/>
      <c r="N81" s="51"/>
    </row>
    <row r="82" spans="1:14" ht="15.75" thickBot="1">
      <c r="B82" s="823" t="s">
        <v>953</v>
      </c>
      <c r="C82" s="824"/>
      <c r="D82" s="824"/>
      <c r="E82" s="824"/>
      <c r="F82" s="824"/>
      <c r="G82" s="824"/>
      <c r="H82" s="824"/>
      <c r="I82" s="824"/>
      <c r="J82" s="824"/>
      <c r="K82" s="824"/>
      <c r="L82" s="824"/>
      <c r="M82" s="825"/>
      <c r="N82" s="52">
        <f>L79+L80+L81</f>
        <v>28111.253212950938</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121815.43058945406</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3"/>
      <c r="K114" s="973"/>
      <c r="L114" s="973"/>
      <c r="M114" s="973"/>
      <c r="N114" s="974"/>
    </row>
    <row r="115" spans="2:14" ht="15.75" thickBot="1">
      <c r="B115" s="419" t="s">
        <v>2221</v>
      </c>
      <c r="C115" s="420"/>
      <c r="D115" s="420"/>
      <c r="E115" s="259"/>
      <c r="F115" s="259"/>
      <c r="G115" s="259"/>
      <c r="H115" s="259"/>
      <c r="I115" s="259"/>
      <c r="J115" s="975"/>
      <c r="K115" s="975"/>
      <c r="L115" s="975"/>
      <c r="M115" s="975"/>
      <c r="N115" s="97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topLeftCell="A19"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73585.417778535033</v>
      </c>
      <c r="L36" s="270"/>
      <c r="M36" s="271">
        <v>35</v>
      </c>
      <c r="N36" s="272">
        <f>K36/M36</f>
        <v>2102.4405079581438</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VLOOKUP(A37,EQUIPOS!A7:D164,4,FALSE)</f>
        <v>192862.14868984264</v>
      </c>
      <c r="L37" s="335"/>
      <c r="M37" s="336">
        <v>35</v>
      </c>
      <c r="N37" s="272">
        <f>K37/M37</f>
        <v>5510.3471054240754</v>
      </c>
    </row>
    <row r="38" spans="1:14">
      <c r="A38" s="113"/>
      <c r="B38" s="320"/>
      <c r="C38" s="321"/>
      <c r="D38" s="321"/>
      <c r="E38" s="323"/>
      <c r="F38" s="321"/>
      <c r="G38" s="321"/>
      <c r="H38" s="322"/>
      <c r="I38" s="328"/>
      <c r="J38" s="330"/>
      <c r="K38" s="269"/>
      <c r="L38" s="423"/>
      <c r="M38" s="424"/>
      <c r="N38" s="272"/>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N73*M40</f>
        <v>8.2809726290859995</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7621.0685860113053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4" t="s">
        <v>442</v>
      </c>
      <c r="B47" s="43" t="str">
        <f>VLOOKUP(A47,MATERIALES!A5:D372,3,FALSE)</f>
        <v>Derechos de explotación y/o disposición de materiales</v>
      </c>
      <c r="C47" s="281"/>
      <c r="D47" s="281"/>
      <c r="E47" s="281"/>
      <c r="F47" s="281"/>
      <c r="G47" s="281"/>
      <c r="H47" s="281"/>
      <c r="I47" s="268"/>
      <c r="J47" s="224" t="str">
        <f>VLOOKUP(A47,MATERIALES!A3:D637,2,FALSE)</f>
        <v>m3</v>
      </c>
      <c r="K47" s="282">
        <v>1.3</v>
      </c>
      <c r="L47" s="267"/>
      <c r="M47" s="402">
        <f>VLOOKUP(A47,MATERIALES!A5:D394,4,FALSE)</f>
        <v>5886.9830856935369</v>
      </c>
      <c r="N47" s="272">
        <f>K47*M47</f>
        <v>7653.0780114015979</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3" t="s">
        <v>953</v>
      </c>
      <c r="C51" s="824"/>
      <c r="D51" s="824"/>
      <c r="E51" s="824"/>
      <c r="F51" s="824"/>
      <c r="G51" s="824"/>
      <c r="H51" s="824"/>
      <c r="I51" s="824"/>
      <c r="J51" s="824"/>
      <c r="K51" s="824"/>
      <c r="L51" s="824"/>
      <c r="M51" s="825"/>
      <c r="N51" s="394">
        <f>SUM(N47:N50)</f>
        <v>7653.0780114015979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9" t="s">
        <v>961</v>
      </c>
      <c r="M55" s="888"/>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0">
        <f>VLOOKUP(A56,TRANSPORTE!A5:D117,4,FALSE)</f>
        <v>1232.6264115798706</v>
      </c>
      <c r="M56" s="911"/>
      <c r="N56" s="287">
        <f>K56*L56</f>
        <v>1602.4143350538318</v>
      </c>
    </row>
    <row r="57" spans="1:14">
      <c r="B57" s="46"/>
      <c r="C57" s="47"/>
      <c r="D57" s="47"/>
      <c r="E57" s="47"/>
      <c r="F57" s="47"/>
      <c r="G57" s="47"/>
      <c r="H57" s="311"/>
      <c r="I57" s="279"/>
      <c r="J57" s="286"/>
      <c r="K57" s="279"/>
      <c r="L57" s="910"/>
      <c r="M57" s="911"/>
      <c r="N57" s="287"/>
    </row>
    <row r="58" spans="1:14">
      <c r="B58" s="46"/>
      <c r="C58" s="47"/>
      <c r="D58" s="47"/>
      <c r="E58" s="47"/>
      <c r="F58" s="47"/>
      <c r="G58" s="4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1"/>
      <c r="M61" s="902"/>
      <c r="N61" s="127"/>
    </row>
    <row r="62" spans="1:14" ht="15.75" thickBot="1">
      <c r="B62" s="912" t="s">
        <v>953</v>
      </c>
      <c r="C62" s="866"/>
      <c r="D62" s="866"/>
      <c r="E62" s="866"/>
      <c r="F62" s="866"/>
      <c r="G62" s="866"/>
      <c r="H62" s="866"/>
      <c r="I62" s="866"/>
      <c r="J62" s="866"/>
      <c r="K62" s="866"/>
      <c r="L62" s="866"/>
      <c r="M62" s="867"/>
      <c r="N62" s="104">
        <f>N56+N57+N58+N59+N60</f>
        <v>1602.4143350538318</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2" t="s">
        <v>963</v>
      </c>
      <c r="C66" s="863"/>
      <c r="D66" s="863"/>
      <c r="E66" s="863"/>
      <c r="F66" s="863"/>
      <c r="G66" s="863"/>
      <c r="H66" s="863"/>
      <c r="I66" s="73" t="s">
        <v>964</v>
      </c>
      <c r="J66" s="75" t="s">
        <v>1410</v>
      </c>
      <c r="K66" s="74" t="s">
        <v>966</v>
      </c>
      <c r="L66" s="864" t="s">
        <v>950</v>
      </c>
      <c r="M66" s="865"/>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9"/>
      <c r="C72" s="900"/>
      <c r="D72" s="900"/>
      <c r="E72" s="900"/>
      <c r="F72" s="900"/>
      <c r="G72" s="900"/>
      <c r="H72" s="900"/>
      <c r="I72" s="126"/>
      <c r="J72" s="126"/>
      <c r="K72" s="126"/>
      <c r="L72" s="913"/>
      <c r="M72" s="913"/>
      <c r="N72" s="45"/>
    </row>
    <row r="73" spans="1:15" ht="15.75" thickBot="1">
      <c r="B73" s="912" t="s">
        <v>953</v>
      </c>
      <c r="C73" s="866"/>
      <c r="D73" s="866"/>
      <c r="E73" s="866"/>
      <c r="F73" s="866"/>
      <c r="G73" s="866"/>
      <c r="H73" s="866"/>
      <c r="I73" s="866"/>
      <c r="J73" s="866"/>
      <c r="K73" s="866"/>
      <c r="L73" s="866"/>
      <c r="M73" s="867"/>
      <c r="N73" s="301">
        <f>SUM(N67:N72)</f>
        <v>828.09726290859999</v>
      </c>
    </row>
    <row r="74" spans="1:15" ht="15.75" thickBot="1">
      <c r="B74" s="33"/>
      <c r="C74" s="34"/>
      <c r="D74" s="34"/>
      <c r="E74" s="34"/>
      <c r="F74" s="34"/>
      <c r="G74" s="34"/>
      <c r="H74" s="34"/>
      <c r="I74" s="34"/>
      <c r="J74" s="34"/>
      <c r="K74" s="34"/>
      <c r="L74" s="34"/>
      <c r="M74" s="34"/>
      <c r="N74" s="35"/>
    </row>
    <row r="75" spans="1:15" ht="15.75" thickBot="1">
      <c r="B75" s="823" t="s">
        <v>967</v>
      </c>
      <c r="C75" s="824"/>
      <c r="D75" s="824"/>
      <c r="E75" s="824"/>
      <c r="F75" s="824"/>
      <c r="G75" s="824"/>
      <c r="H75" s="824"/>
      <c r="I75" s="824"/>
      <c r="J75" s="824"/>
      <c r="K75" s="824"/>
      <c r="L75" s="824"/>
      <c r="M75" s="825"/>
      <c r="N75" s="99">
        <f>N42+N51+N62+N73</f>
        <v>17704.658195375334</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8" t="s">
        <v>969</v>
      </c>
      <c r="C79" s="869"/>
      <c r="D79" s="869"/>
      <c r="E79" s="869"/>
      <c r="F79" s="869"/>
      <c r="G79" s="869"/>
      <c r="H79" s="869"/>
      <c r="I79" s="314"/>
      <c r="J79" s="334"/>
      <c r="K79" s="302" t="s">
        <v>970</v>
      </c>
      <c r="L79" s="870" t="s">
        <v>971</v>
      </c>
      <c r="M79" s="871"/>
      <c r="N79" s="303"/>
    </row>
    <row r="80" spans="1:15">
      <c r="B80" s="856" t="s">
        <v>972</v>
      </c>
      <c r="C80" s="857"/>
      <c r="D80" s="857"/>
      <c r="E80" s="857"/>
      <c r="F80" s="857"/>
      <c r="G80" s="857"/>
      <c r="H80" s="857"/>
      <c r="I80" s="87"/>
      <c r="J80" s="88"/>
      <c r="K80" s="304">
        <v>0.2</v>
      </c>
      <c r="L80" s="858">
        <f>N75*K80</f>
        <v>3540.9316390750669</v>
      </c>
      <c r="M80" s="859"/>
      <c r="N80" s="51"/>
    </row>
    <row r="81" spans="1:14">
      <c r="B81" s="89" t="s">
        <v>973</v>
      </c>
      <c r="C81" s="90"/>
      <c r="D81" s="90"/>
      <c r="E81" s="90"/>
      <c r="F81" s="90"/>
      <c r="G81" s="90"/>
      <c r="H81" s="90"/>
      <c r="I81" s="87"/>
      <c r="J81" s="88"/>
      <c r="K81" s="304">
        <v>0.05</v>
      </c>
      <c r="L81" s="858">
        <f>N75*K81</f>
        <v>885.23290976876672</v>
      </c>
      <c r="M81" s="859"/>
      <c r="N81" s="51"/>
    </row>
    <row r="82" spans="1:14" ht="15.75" thickBot="1">
      <c r="B82" s="91" t="s">
        <v>974</v>
      </c>
      <c r="C82" s="92"/>
      <c r="D82" s="92"/>
      <c r="E82" s="92"/>
      <c r="F82" s="92"/>
      <c r="G82" s="92"/>
      <c r="H82" s="92"/>
      <c r="I82" s="93"/>
      <c r="J82" s="94"/>
      <c r="K82" s="305">
        <v>0.05</v>
      </c>
      <c r="L82" s="860">
        <f>N75*K82</f>
        <v>885.23290976876672</v>
      </c>
      <c r="M82" s="861"/>
      <c r="N82" s="51"/>
    </row>
    <row r="83" spans="1:14" ht="15.75" thickBot="1">
      <c r="B83" s="823" t="s">
        <v>953</v>
      </c>
      <c r="C83" s="824"/>
      <c r="D83" s="824"/>
      <c r="E83" s="824"/>
      <c r="F83" s="824"/>
      <c r="G83" s="824"/>
      <c r="H83" s="824"/>
      <c r="I83" s="824"/>
      <c r="J83" s="824"/>
      <c r="K83" s="824"/>
      <c r="L83" s="824"/>
      <c r="M83" s="825"/>
      <c r="N83" s="52">
        <f>L80+L81+L82</f>
        <v>5311.3974586126005</v>
      </c>
    </row>
    <row r="84" spans="1:14" ht="15.75" thickBot="1">
      <c r="B84" s="33"/>
      <c r="C84" s="34"/>
      <c r="D84" s="34"/>
      <c r="E84" s="34"/>
      <c r="F84" s="34"/>
      <c r="G84" s="34"/>
      <c r="H84" s="34"/>
      <c r="I84" s="34"/>
      <c r="J84" s="34"/>
      <c r="K84" s="34"/>
      <c r="L84" s="34"/>
      <c r="M84" s="34"/>
      <c r="N84" s="35"/>
    </row>
    <row r="85" spans="1:14" ht="15.75" thickBot="1">
      <c r="A85" t="s">
        <v>2016</v>
      </c>
      <c r="B85" s="823" t="s">
        <v>975</v>
      </c>
      <c r="C85" s="824"/>
      <c r="D85" s="824"/>
      <c r="E85" s="824"/>
      <c r="F85" s="824"/>
      <c r="G85" s="824"/>
      <c r="H85" s="824"/>
      <c r="I85" s="824"/>
      <c r="J85" s="824"/>
      <c r="K85" s="824"/>
      <c r="L85" s="824"/>
      <c r="M85" s="825"/>
      <c r="N85" s="188">
        <f>N75+N83</f>
        <v>23016.055653987933</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3"/>
      <c r="K115" s="973"/>
      <c r="L115" s="973"/>
      <c r="M115" s="973"/>
      <c r="N115" s="974"/>
    </row>
    <row r="116" spans="2:14" ht="15.75" thickBot="1">
      <c r="B116" s="419" t="s">
        <v>2221</v>
      </c>
      <c r="C116" s="420"/>
      <c r="D116" s="420"/>
      <c r="E116" s="259"/>
      <c r="F116" s="259"/>
      <c r="G116" s="259"/>
      <c r="H116" s="259"/>
      <c r="I116" s="259"/>
      <c r="J116" s="975"/>
      <c r="K116" s="975"/>
      <c r="L116" s="975"/>
      <c r="M116" s="975"/>
      <c r="N116" s="97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73585.417778535033</v>
      </c>
      <c r="L36" s="270"/>
      <c r="M36" s="271">
        <v>2.5</v>
      </c>
      <c r="N36" s="272">
        <f>K36/M36</f>
        <v>29434.167111414012</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VLOOKUP(A37,EQUIPOS!A7:D164,4,FALSE)</f>
        <v>174487.28440137475</v>
      </c>
      <c r="L37" s="335"/>
      <c r="M37" s="336">
        <v>100</v>
      </c>
      <c r="N37" s="272">
        <f>K37/M37</f>
        <v>1744.8728440137475</v>
      </c>
    </row>
    <row r="38" spans="1:14">
      <c r="A38" s="113" t="s">
        <v>312</v>
      </c>
      <c r="B38" s="872" t="str">
        <f>VLOOKUP(A38,EQUIPOS!A8:D154,3,FALSE)</f>
        <v>Retroexcavadora sobre oruga, potencia 138 HP, balde de 1,5 m3.</v>
      </c>
      <c r="C38" s="873"/>
      <c r="D38" s="873"/>
      <c r="E38" s="873"/>
      <c r="F38" s="873"/>
      <c r="G38" s="873"/>
      <c r="H38" s="874"/>
      <c r="I38" s="328"/>
      <c r="J38" s="330"/>
      <c r="K38" s="269">
        <f>VLOOKUP(A38,EQUIPOS!A8:D165,4,FALSE)</f>
        <v>192862.14868984264</v>
      </c>
      <c r="L38" s="423"/>
      <c r="M38" s="424">
        <v>16</v>
      </c>
      <c r="N38" s="272">
        <f>K38/M38</f>
        <v>12053.884293115165</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0.01</v>
      </c>
      <c r="N40" s="344">
        <f>N76*M40</f>
        <v>27.894392469875619</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43260.818641012804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376</v>
      </c>
      <c r="B47" s="43" t="str">
        <f>VLOOKUP(A47,MATERIALES!A5:D372,3,FALSE)</f>
        <v>Anfo</v>
      </c>
      <c r="C47" s="281"/>
      <c r="D47" s="281"/>
      <c r="E47" s="281"/>
      <c r="F47" s="281"/>
      <c r="G47" s="281"/>
      <c r="H47" s="281"/>
      <c r="I47" s="268"/>
      <c r="J47" s="224" t="str">
        <f>VLOOKUP(A47,MATERIALES!A3:D637,2,FALSE)</f>
        <v>kg</v>
      </c>
      <c r="K47" s="282">
        <v>0.3</v>
      </c>
      <c r="L47" s="267"/>
      <c r="M47" s="402">
        <f>VLOOKUP(A47,MATERIALES!A5:D394,4,FALSE)</f>
        <v>5428.556951849615</v>
      </c>
      <c r="N47" s="272">
        <f>K47*M47</f>
        <v>1628.5670855548844</v>
      </c>
    </row>
    <row r="48" spans="1:14">
      <c r="A48" s="146" t="s">
        <v>424</v>
      </c>
      <c r="B48" s="43" t="str">
        <f>VLOOKUP(A48,MATERIALES!A6:D372,3,FALSE)</f>
        <v>Cordón detonante</v>
      </c>
      <c r="C48" s="425"/>
      <c r="D48" s="425"/>
      <c r="E48" s="425"/>
      <c r="F48" s="425"/>
      <c r="G48" s="425"/>
      <c r="H48" s="425"/>
      <c r="I48" s="425"/>
      <c r="J48" s="311" t="str">
        <f>VLOOKUP(A48,MATERIALES!A4:D638,2,FALSE)</f>
        <v>m</v>
      </c>
      <c r="K48" s="397">
        <v>3</v>
      </c>
      <c r="L48" s="421"/>
      <c r="M48" s="402">
        <f>VLOOKUP(A48,MATERIALES!A6:D395,4,FALSE)</f>
        <v>1021.6563238663916</v>
      </c>
      <c r="N48" s="272">
        <f t="shared" ref="N48:N53" si="0">K48*M48</f>
        <v>3064.9689715991749</v>
      </c>
    </row>
    <row r="49" spans="1:14">
      <c r="A49" s="146" t="s">
        <v>453</v>
      </c>
      <c r="B49" s="43" t="str">
        <f>VLOOKUP(A49,MATERIALES!A6:D372,3,FALSE)</f>
        <v>Explosivos  75% (INDUGEL)</v>
      </c>
      <c r="C49" s="425"/>
      <c r="D49" s="425"/>
      <c r="E49" s="425"/>
      <c r="F49" s="425"/>
      <c r="G49" s="425"/>
      <c r="H49" s="425"/>
      <c r="I49" s="425"/>
      <c r="J49" s="312" t="str">
        <f>VLOOKUP(A49,MATERIALES!A5:D639,2,FALSE)</f>
        <v>lb</v>
      </c>
      <c r="K49" s="397">
        <v>0.25</v>
      </c>
      <c r="L49" s="421"/>
      <c r="M49" s="402">
        <f>VLOOKUP(A49,MATERIALES!A6:D396,4,FALSE)</f>
        <v>19249.522235323169</v>
      </c>
      <c r="N49" s="272">
        <f t="shared" si="0"/>
        <v>4812.3805588307923</v>
      </c>
    </row>
    <row r="50" spans="1:14">
      <c r="A50" s="146" t="s">
        <v>458</v>
      </c>
      <c r="B50" s="43" t="str">
        <f>VLOOKUP(A50,MATERIALES!A6:D372,3,FALSE)</f>
        <v>Fulminantes</v>
      </c>
      <c r="C50" s="425"/>
      <c r="D50" s="425"/>
      <c r="E50" s="425"/>
      <c r="F50" s="425"/>
      <c r="G50" s="425"/>
      <c r="H50" s="425"/>
      <c r="I50" s="425"/>
      <c r="J50" s="312" t="str">
        <f>VLOOKUP(A50,MATERIALES!A6:D640,2,FALSE)</f>
        <v>u</v>
      </c>
      <c r="K50" s="397">
        <v>1</v>
      </c>
      <c r="L50" s="421"/>
      <c r="M50" s="402">
        <f>VLOOKUP(A50,MATERIALES!A6:D397,4,FALSE)</f>
        <v>8130.0390723836699</v>
      </c>
      <c r="N50" s="272">
        <f t="shared" si="0"/>
        <v>8130.0390723836699</v>
      </c>
    </row>
    <row r="51" spans="1:14">
      <c r="A51" s="146" t="s">
        <v>552</v>
      </c>
      <c r="B51" s="43" t="str">
        <f>VLOOKUP(A51,MATERIALES!A7:D372,3,FALSE)</f>
        <v>Mecha Lenta</v>
      </c>
      <c r="C51" s="425"/>
      <c r="D51" s="425"/>
      <c r="E51" s="425"/>
      <c r="F51" s="425"/>
      <c r="G51" s="425"/>
      <c r="H51" s="425"/>
      <c r="I51" s="425"/>
      <c r="J51" s="312" t="str">
        <f>VLOOKUP(A51,MATERIALES!A6:D641,2,FALSE)</f>
        <v>m</v>
      </c>
      <c r="K51" s="397">
        <v>1</v>
      </c>
      <c r="L51" s="421"/>
      <c r="M51" s="402">
        <f>VLOOKUP(A51,MATERIALES!A7:D398,4,FALSE)</f>
        <v>981.16384761558948</v>
      </c>
      <c r="N51" s="272">
        <f t="shared" si="0"/>
        <v>981.16384761558948</v>
      </c>
    </row>
    <row r="52" spans="1:14">
      <c r="A52" s="146" t="s">
        <v>845</v>
      </c>
      <c r="B52" s="43" t="str">
        <f>VLOOKUP(A52,MATERIALES!A8:D372,3,FALSE)</f>
        <v>Escolta y transporte (una tarifa por cada m3 escoltado y transportado)</v>
      </c>
      <c r="C52" s="425"/>
      <c r="D52" s="425"/>
      <c r="E52" s="425"/>
      <c r="F52" s="425"/>
      <c r="G52" s="425"/>
      <c r="H52" s="425"/>
      <c r="I52" s="425"/>
      <c r="J52" s="312" t="str">
        <f>VLOOKUP(A52,MATERIALES!A6:D642,2,FALSE)</f>
        <v>kg</v>
      </c>
      <c r="K52" s="397">
        <v>0.45800000000000002</v>
      </c>
      <c r="L52" s="421"/>
      <c r="M52" s="402">
        <f>VLOOKUP(A52,MATERIALES!A8:D399,4,FALSE)</f>
        <v>5697.5342011595703</v>
      </c>
      <c r="N52" s="272">
        <f t="shared" si="0"/>
        <v>2609.4706641310831</v>
      </c>
    </row>
    <row r="53" spans="1:14" ht="15.75" thickBot="1">
      <c r="A53" t="s">
        <v>442</v>
      </c>
      <c r="B53" s="43" t="str">
        <f>VLOOKUP(A53,MATERIALES!A9:D372,3,FALSE)</f>
        <v>Derechos de explotación y/o disposición de materiales</v>
      </c>
      <c r="C53" s="310"/>
      <c r="D53" s="310"/>
      <c r="E53" s="310"/>
      <c r="F53" s="310"/>
      <c r="G53" s="310"/>
      <c r="H53" s="310"/>
      <c r="I53" s="310"/>
      <c r="J53" s="433" t="str">
        <f>VLOOKUP(A53,MATERIALES!A7:D643,2,FALSE)</f>
        <v>m3</v>
      </c>
      <c r="K53" s="126">
        <v>1.3</v>
      </c>
      <c r="L53" s="325"/>
      <c r="M53" s="402">
        <f>VLOOKUP(A53,MATERIALES!A9:D400,4,FALSE)</f>
        <v>5886.9830856935369</v>
      </c>
      <c r="N53" s="272">
        <f t="shared" si="0"/>
        <v>7653.0780114015979</v>
      </c>
    </row>
    <row r="54" spans="1:14" ht="15.75" thickBot="1">
      <c r="B54" s="823" t="s">
        <v>953</v>
      </c>
      <c r="C54" s="824"/>
      <c r="D54" s="824"/>
      <c r="E54" s="824"/>
      <c r="F54" s="824"/>
      <c r="G54" s="824"/>
      <c r="H54" s="824"/>
      <c r="I54" s="824"/>
      <c r="J54" s="824"/>
      <c r="K54" s="824"/>
      <c r="L54" s="824"/>
      <c r="M54" s="825"/>
      <c r="N54" s="394">
        <f>SUM(N47:N53)</f>
        <v>28879.668211516793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1232.6264115798706</v>
      </c>
      <c r="M59" s="911"/>
      <c r="N59" s="287">
        <f>K59*L59</f>
        <v>1602.4143350538318</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823" t="s">
        <v>953</v>
      </c>
      <c r="C76" s="824"/>
      <c r="D76" s="824"/>
      <c r="E76" s="824"/>
      <c r="F76" s="824"/>
      <c r="G76" s="824"/>
      <c r="H76" s="824"/>
      <c r="I76" s="866"/>
      <c r="J76" s="866"/>
      <c r="K76" s="866"/>
      <c r="L76" s="866"/>
      <c r="M76" s="867"/>
      <c r="N76" s="301">
        <f>SUM(N70:N75)</f>
        <v>2789.439246987562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76532.340434571001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15306.468086914201</v>
      </c>
      <c r="M83" s="859"/>
      <c r="N83" s="51"/>
    </row>
    <row r="84" spans="1:14">
      <c r="B84" s="89" t="s">
        <v>973</v>
      </c>
      <c r="C84" s="90"/>
      <c r="D84" s="90"/>
      <c r="E84" s="90"/>
      <c r="F84" s="90"/>
      <c r="G84" s="90"/>
      <c r="H84" s="90"/>
      <c r="I84" s="87"/>
      <c r="J84" s="88"/>
      <c r="K84" s="304">
        <v>0.05</v>
      </c>
      <c r="L84" s="858">
        <f>N78*K84</f>
        <v>3826.6170217285503</v>
      </c>
      <c r="M84" s="859"/>
      <c r="N84" s="51"/>
    </row>
    <row r="85" spans="1:14" ht="15.75" thickBot="1">
      <c r="B85" s="91" t="s">
        <v>974</v>
      </c>
      <c r="C85" s="92"/>
      <c r="D85" s="92"/>
      <c r="E85" s="92"/>
      <c r="F85" s="92"/>
      <c r="G85" s="92"/>
      <c r="H85" s="92"/>
      <c r="I85" s="93"/>
      <c r="J85" s="94"/>
      <c r="K85" s="305">
        <v>0.05</v>
      </c>
      <c r="L85" s="860">
        <f>N78*K85</f>
        <v>3826.6170217285503</v>
      </c>
      <c r="M85" s="861"/>
      <c r="N85" s="51"/>
    </row>
    <row r="86" spans="1:14" ht="15.75" thickBot="1">
      <c r="B86" s="823" t="s">
        <v>953</v>
      </c>
      <c r="C86" s="824"/>
      <c r="D86" s="824"/>
      <c r="E86" s="824"/>
      <c r="F86" s="824"/>
      <c r="G86" s="824"/>
      <c r="H86" s="824"/>
      <c r="I86" s="824"/>
      <c r="J86" s="824"/>
      <c r="K86" s="824"/>
      <c r="L86" s="824"/>
      <c r="M86" s="825"/>
      <c r="N86" s="52">
        <f>L83+L84+L85</f>
        <v>22959.702130371301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99492.042564942298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topLeftCell="A34"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73585.417778535033</v>
      </c>
      <c r="L36" s="270"/>
      <c r="M36" s="336">
        <v>2.5</v>
      </c>
      <c r="N36" s="272">
        <f>K36/M36</f>
        <v>29434.167111414012</v>
      </c>
    </row>
    <row r="37" spans="1:14">
      <c r="A37" s="113" t="s">
        <v>129</v>
      </c>
      <c r="B37" s="872" t="str">
        <f>VLOOKUP(A37,EQUIPOS!A7:D154,3,FALSE)</f>
        <v xml:space="preserve">Buldozer, Potencia al volante de 140 HP, motor de 2200 RPM, longitud de hoja 4,80m. </v>
      </c>
      <c r="C37" s="873"/>
      <c r="D37" s="873"/>
      <c r="E37" s="873"/>
      <c r="F37" s="873"/>
      <c r="G37" s="873"/>
      <c r="H37" s="874"/>
      <c r="I37" s="421"/>
      <c r="J37" s="422"/>
      <c r="K37" s="269">
        <f>VLOOKUP(A37,EQUIPOS!A7:D164,4,FALSE)</f>
        <v>174487.28440137475</v>
      </c>
      <c r="L37" s="335"/>
      <c r="M37" s="336">
        <v>100</v>
      </c>
      <c r="N37" s="272">
        <f>K37/M37</f>
        <v>1744.8728440137475</v>
      </c>
    </row>
    <row r="38" spans="1:14">
      <c r="A38" s="113" t="s">
        <v>261</v>
      </c>
      <c r="B38" s="872" t="str">
        <f>VLOOKUP(A38,EQUIPOS!A8:D154,3,FALSE)</f>
        <v xml:space="preserve">Motobomba 3 PULGADAS (incluye operario)
</v>
      </c>
      <c r="C38" s="873"/>
      <c r="D38" s="873"/>
      <c r="E38" s="873"/>
      <c r="F38" s="873"/>
      <c r="G38" s="873"/>
      <c r="H38" s="874"/>
      <c r="I38" s="328"/>
      <c r="J38" s="330"/>
      <c r="K38" s="269">
        <f>VLOOKUP(A38,EQUIPOS!A8:D165,4,FALSE)</f>
        <v>7164.8114415929249</v>
      </c>
      <c r="L38" s="423"/>
      <c r="M38" s="424">
        <v>8</v>
      </c>
      <c r="N38" s="272">
        <f>K38/M38</f>
        <v>895.60143019911561</v>
      </c>
    </row>
    <row r="39" spans="1:14">
      <c r="A39" t="s">
        <v>312</v>
      </c>
      <c r="B39" s="872" t="str">
        <f>VLOOKUP(A39,EQUIPOS!A9:D154,3,FALSE)</f>
        <v>Retroexcavadora sobre oruga, potencia 138 HP, balde de 1,5 m3.</v>
      </c>
      <c r="C39" s="873"/>
      <c r="D39" s="873"/>
      <c r="E39" s="873"/>
      <c r="F39" s="873"/>
      <c r="G39" s="873"/>
      <c r="H39" s="874"/>
      <c r="I39" s="36"/>
      <c r="J39" s="37"/>
      <c r="K39" s="269">
        <f>VLOOKUP(A39,EQUIPOS!A9:D166,4,FALSE)</f>
        <v>192862.14868984264</v>
      </c>
      <c r="L39" s="276"/>
      <c r="M39" s="336">
        <v>8</v>
      </c>
      <c r="N39" s="272">
        <f>K39/M39</f>
        <v>24107.76858623033</v>
      </c>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N78*M41</f>
        <v>241.11460680720396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56423.524578664415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376</v>
      </c>
      <c r="B48" s="43" t="str">
        <f>VLOOKUP(A48,MATERIALES!A5:D372,3,FALSE)</f>
        <v>Anfo</v>
      </c>
      <c r="C48" s="281"/>
      <c r="D48" s="281"/>
      <c r="E48" s="281"/>
      <c r="F48" s="281"/>
      <c r="G48" s="281"/>
      <c r="H48" s="281"/>
      <c r="I48" s="268"/>
      <c r="J48" s="224" t="str">
        <f>VLOOKUP(A48,MATERIALES!A4:D638,2,FALSE)</f>
        <v>kg</v>
      </c>
      <c r="K48" s="282">
        <v>0.3</v>
      </c>
      <c r="L48" s="267"/>
      <c r="M48" s="402">
        <f>VLOOKUP(A48,MATERIALES!A5:D394,4,FALSE)</f>
        <v>5428.556951849615</v>
      </c>
      <c r="N48" s="272">
        <f>K48*M48</f>
        <v>1628.5670855548844</v>
      </c>
    </row>
    <row r="49" spans="1:14">
      <c r="A49" s="146" t="s">
        <v>424</v>
      </c>
      <c r="B49" s="43" t="str">
        <f>VLOOKUP(A49,MATERIALES!A6:D372,3,FALSE)</f>
        <v>Cordón detonante</v>
      </c>
      <c r="C49" s="425"/>
      <c r="D49" s="425"/>
      <c r="E49" s="425"/>
      <c r="F49" s="425"/>
      <c r="G49" s="425"/>
      <c r="H49" s="425"/>
      <c r="I49" s="425"/>
      <c r="J49" s="311" t="str">
        <f>VLOOKUP(A49,MATERIALES!A5:D639,2,FALSE)</f>
        <v>m</v>
      </c>
      <c r="K49" s="397">
        <v>3</v>
      </c>
      <c r="L49" s="421"/>
      <c r="M49" s="402">
        <f>VLOOKUP(A49,MATERIALES!A6:D395,4,FALSE)</f>
        <v>1021.6563238663916</v>
      </c>
      <c r="N49" s="272">
        <f t="shared" ref="N49:N54" si="0">K49*M49</f>
        <v>3064.9689715991749</v>
      </c>
    </row>
    <row r="50" spans="1:14">
      <c r="A50" s="146" t="s">
        <v>453</v>
      </c>
      <c r="B50" s="43" t="str">
        <f>VLOOKUP(A50,MATERIALES!A6:D372,3,FALSE)</f>
        <v>Explosivos  75% (INDUGEL)</v>
      </c>
      <c r="C50" s="425"/>
      <c r="D50" s="425"/>
      <c r="E50" s="425"/>
      <c r="F50" s="425"/>
      <c r="G50" s="425"/>
      <c r="H50" s="425"/>
      <c r="I50" s="425"/>
      <c r="J50" s="312" t="str">
        <f>VLOOKUP(A50,MATERIALES!A6:D640,2,FALSE)</f>
        <v>lb</v>
      </c>
      <c r="K50" s="397">
        <v>0.25</v>
      </c>
      <c r="L50" s="421"/>
      <c r="M50" s="402">
        <f>VLOOKUP(A50,MATERIALES!A6:D396,4,FALSE)</f>
        <v>19249.522235323169</v>
      </c>
      <c r="N50" s="272">
        <f t="shared" si="0"/>
        <v>4812.3805588307923</v>
      </c>
    </row>
    <row r="51" spans="1:14">
      <c r="A51" s="146" t="s">
        <v>458</v>
      </c>
      <c r="B51" s="43" t="str">
        <f>VLOOKUP(A51,MATERIALES!A6:D372,3,FALSE)</f>
        <v>Fulminantes</v>
      </c>
      <c r="C51" s="425"/>
      <c r="D51" s="425"/>
      <c r="E51" s="425"/>
      <c r="F51" s="425"/>
      <c r="G51" s="425"/>
      <c r="H51" s="425"/>
      <c r="I51" s="425"/>
      <c r="J51" s="312" t="str">
        <f>VLOOKUP(A51,MATERIALES!A6:D641,2,FALSE)</f>
        <v>u</v>
      </c>
      <c r="K51" s="397">
        <v>1</v>
      </c>
      <c r="L51" s="421"/>
      <c r="M51" s="402">
        <f>VLOOKUP(A51,MATERIALES!A6:D397,4,FALSE)</f>
        <v>8130.0390723836699</v>
      </c>
      <c r="N51" s="272">
        <f t="shared" si="0"/>
        <v>8130.0390723836699</v>
      </c>
    </row>
    <row r="52" spans="1:14">
      <c r="A52" s="146" t="s">
        <v>552</v>
      </c>
      <c r="B52" s="43" t="str">
        <f>VLOOKUP(A52,MATERIALES!A7:D372,3,FALSE)</f>
        <v>Mecha Lenta</v>
      </c>
      <c r="C52" s="425"/>
      <c r="D52" s="425"/>
      <c r="E52" s="425"/>
      <c r="F52" s="425"/>
      <c r="G52" s="425"/>
      <c r="H52" s="425"/>
      <c r="I52" s="425"/>
      <c r="J52" s="312" t="str">
        <f>VLOOKUP(A52,MATERIALES!A6:D642,2,FALSE)</f>
        <v>m</v>
      </c>
      <c r="K52" s="397">
        <v>1</v>
      </c>
      <c r="L52" s="421"/>
      <c r="M52" s="402">
        <f>VLOOKUP(A52,MATERIALES!A7:D398,4,FALSE)</f>
        <v>981.16384761558948</v>
      </c>
      <c r="N52" s="272">
        <f t="shared" si="0"/>
        <v>981.16384761558948</v>
      </c>
    </row>
    <row r="53" spans="1:14">
      <c r="A53" s="205" t="s">
        <v>845</v>
      </c>
      <c r="B53" s="43" t="str">
        <f>VLOOKUP(A53,MATERIALES!A7:D372,3,FALSE)</f>
        <v>Escolta y transporte (una tarifa por cada m3 escoltado y transportado)</v>
      </c>
      <c r="C53" s="425"/>
      <c r="D53" s="425"/>
      <c r="E53" s="425"/>
      <c r="F53" s="425"/>
      <c r="G53" s="425"/>
      <c r="H53" s="425"/>
      <c r="I53" s="425"/>
      <c r="J53" s="312" t="str">
        <f>VLOOKUP(A53,MATERIALES!A6:D642,2,FALSE)</f>
        <v>kg</v>
      </c>
      <c r="K53" s="397">
        <v>0.45800000000000002</v>
      </c>
      <c r="L53" s="421"/>
      <c r="M53" s="402">
        <f>VLOOKUP(A53,MATERIALES!A7:D398,4,FALSE)</f>
        <v>5697.5342011595703</v>
      </c>
      <c r="N53" s="272">
        <f>K53*M53</f>
        <v>2609.4706641310831</v>
      </c>
    </row>
    <row r="54" spans="1:14">
      <c r="A54" s="146" t="s">
        <v>442</v>
      </c>
      <c r="B54" s="43" t="str">
        <f>VLOOKUP(A54,MATERIALES!A8:D372,3,FALSE)</f>
        <v>Derechos de explotación y/o disposición de materiales</v>
      </c>
      <c r="C54" s="425"/>
      <c r="D54" s="425"/>
      <c r="E54" s="425"/>
      <c r="F54" s="425"/>
      <c r="G54" s="425"/>
      <c r="H54" s="425"/>
      <c r="I54" s="425"/>
      <c r="J54" s="312" t="str">
        <f>VLOOKUP(A54,MATERIALES!A7:D643,2,FALSE)</f>
        <v>m3</v>
      </c>
      <c r="K54" s="397">
        <v>1.3</v>
      </c>
      <c r="L54" s="421"/>
      <c r="M54" s="402">
        <f>VLOOKUP(A54,MATERIALES!A8:D399,4,FALSE)</f>
        <v>5886.9830856935369</v>
      </c>
      <c r="N54" s="272">
        <f t="shared" si="0"/>
        <v>7653.0780114015979</v>
      </c>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28879.668211516793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0">
        <f>VLOOKUP(A61,TRANSPORTE!A5:D117,4,FALSE)</f>
        <v>1232.6264115798706</v>
      </c>
      <c r="M61" s="911"/>
      <c r="N61" s="287">
        <f>K61*L61</f>
        <v>1602.4143350538318</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1602.4143350538318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24111.460680720396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111017.06780595543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22203.41356119109</v>
      </c>
      <c r="M85" s="859"/>
      <c r="N85" s="51"/>
    </row>
    <row r="86" spans="1:14">
      <c r="B86" s="89" t="s">
        <v>973</v>
      </c>
      <c r="C86" s="90"/>
      <c r="D86" s="90"/>
      <c r="E86" s="90"/>
      <c r="F86" s="90"/>
      <c r="G86" s="90"/>
      <c r="H86" s="90"/>
      <c r="I86" s="87"/>
      <c r="J86" s="88"/>
      <c r="K86" s="304">
        <v>0.05</v>
      </c>
      <c r="L86" s="858">
        <f>N80*K86</f>
        <v>5550.8533902977724</v>
      </c>
      <c r="M86" s="859"/>
      <c r="N86" s="51"/>
    </row>
    <row r="87" spans="1:14" ht="15.75" thickBot="1">
      <c r="B87" s="91" t="s">
        <v>974</v>
      </c>
      <c r="C87" s="92"/>
      <c r="D87" s="92"/>
      <c r="E87" s="92"/>
      <c r="F87" s="92"/>
      <c r="G87" s="92"/>
      <c r="H87" s="92"/>
      <c r="I87" s="93"/>
      <c r="J87" s="94"/>
      <c r="K87" s="305">
        <v>0.05</v>
      </c>
      <c r="L87" s="860">
        <f>N80*K87</f>
        <v>5550.8533902977724</v>
      </c>
      <c r="M87" s="861"/>
      <c r="N87" s="51"/>
    </row>
    <row r="88" spans="1:14" ht="15.75" thickBot="1">
      <c r="B88" s="823" t="s">
        <v>953</v>
      </c>
      <c r="C88" s="824"/>
      <c r="D88" s="824"/>
      <c r="E88" s="824"/>
      <c r="F88" s="824"/>
      <c r="G88" s="824"/>
      <c r="H88" s="824"/>
      <c r="I88" s="824"/>
      <c r="J88" s="824"/>
      <c r="K88" s="824"/>
      <c r="L88" s="824"/>
      <c r="M88" s="825"/>
      <c r="N88" s="52">
        <f>L85+L86+L87</f>
        <v>33305.120341786635</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144322.18814774207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topLeftCell="A14" zoomScale="77" zoomScaleNormal="77" workbookViewId="0">
      <selection activeCell="B48" sqref="B48"/>
    </sheetView>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2.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129</v>
      </c>
      <c r="B36" s="872" t="str">
        <f>VLOOKUP(A36,EQUIPOS!A6:D154,3,FALSE)</f>
        <v xml:space="preserve">Buldozer, Potencia al volante de 140 HP, motor de 2200 RPM, longitud de hoja 4,80m. </v>
      </c>
      <c r="C36" s="873"/>
      <c r="D36" s="873"/>
      <c r="E36" s="873"/>
      <c r="F36" s="873"/>
      <c r="G36" s="873"/>
      <c r="H36" s="874"/>
      <c r="I36" s="267"/>
      <c r="J36" s="268"/>
      <c r="K36" s="269">
        <f>VLOOKUP(A36,EQUIPOS!A6:D163,4,FALSE)</f>
        <v>174487.28440137475</v>
      </c>
      <c r="L36" s="270"/>
      <c r="M36" s="336">
        <v>100</v>
      </c>
      <c r="N36" s="272">
        <f>K36/M36</f>
        <v>1744.8728440137475</v>
      </c>
    </row>
    <row r="37" spans="1:14">
      <c r="A37" s="113" t="s">
        <v>312</v>
      </c>
      <c r="B37" s="872" t="str">
        <f>VLOOKUP(A37,EQUIPOS!A7:D154,3,FALSE)</f>
        <v>Retroexcavadora sobre oruga, potencia 138 HP, balde de 1,5 m3.</v>
      </c>
      <c r="C37" s="873"/>
      <c r="D37" s="873"/>
      <c r="E37" s="873"/>
      <c r="F37" s="873"/>
      <c r="G37" s="873"/>
      <c r="H37" s="874"/>
      <c r="I37" s="421"/>
      <c r="J37" s="422"/>
      <c r="K37" s="269">
        <f>VLOOKUP(A37,EQUIPOS!A7:D164,4,FALSE)</f>
        <v>192862.14868984264</v>
      </c>
      <c r="L37" s="335"/>
      <c r="M37" s="336">
        <v>35</v>
      </c>
      <c r="N37" s="272">
        <f>K37/M37</f>
        <v>5510.3471054240754</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8.2809726290859995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7263.500922066909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46" t="s">
        <v>442</v>
      </c>
      <c r="B48" s="43" t="str">
        <f>VLOOKUP(A48,MATERIALES!A5:D372,3,FALSE)</f>
        <v>Derechos de explotación y/o disposición de materiales</v>
      </c>
      <c r="C48" s="281"/>
      <c r="D48" s="281"/>
      <c r="E48" s="281"/>
      <c r="F48" s="281"/>
      <c r="G48" s="281"/>
      <c r="H48" s="281"/>
      <c r="I48" s="268"/>
      <c r="J48" s="224" t="str">
        <f>VLOOKUP(A48,MATERIALES!A4:D638,2,FALSE)</f>
        <v>m3</v>
      </c>
      <c r="K48" s="282">
        <v>1.3</v>
      </c>
      <c r="L48" s="267"/>
      <c r="M48" s="402">
        <f>VLOOKUP(A48,MATERIALES!A5:D394,4,FALSE)</f>
        <v>5886.9830856935369</v>
      </c>
      <c r="N48" s="272">
        <f>K48*M48</f>
        <v>7653.0780114015979</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3" t="s">
        <v>953</v>
      </c>
      <c r="C55" s="824"/>
      <c r="D55" s="824"/>
      <c r="E55" s="824"/>
      <c r="F55" s="824"/>
      <c r="G55" s="824"/>
      <c r="H55" s="824"/>
      <c r="I55" s="824"/>
      <c r="J55" s="824"/>
      <c r="K55" s="824"/>
      <c r="L55" s="824"/>
      <c r="M55" s="825"/>
      <c r="N55" s="394">
        <f>SUM(N48:N54)</f>
        <v>7653.0780114015979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0">
        <f>VLOOKUP(A60,TRANSPORTE!A5:D117,4,FALSE)</f>
        <v>1232.6264115798706</v>
      </c>
      <c r="M60" s="911"/>
      <c r="N60" s="287">
        <f>K60*L60</f>
        <v>1602.4143350538318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1602.4143350538318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828.09726290859999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17347.090531430938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3469.418106286188</v>
      </c>
      <c r="M84" s="859"/>
      <c r="N84" s="51"/>
    </row>
    <row r="85" spans="1:14">
      <c r="B85" s="89" t="s">
        <v>973</v>
      </c>
      <c r="C85" s="90"/>
      <c r="D85" s="90"/>
      <c r="E85" s="90"/>
      <c r="F85" s="90"/>
      <c r="G85" s="90"/>
      <c r="H85" s="90"/>
      <c r="I85" s="87"/>
      <c r="J85" s="88"/>
      <c r="K85" s="304">
        <v>0.05</v>
      </c>
      <c r="L85" s="858">
        <f>N79*K85</f>
        <v>867.35452657154701</v>
      </c>
      <c r="M85" s="859"/>
      <c r="N85" s="51"/>
    </row>
    <row r="86" spans="1:14" ht="15.75" thickBot="1">
      <c r="B86" s="91" t="s">
        <v>974</v>
      </c>
      <c r="C86" s="92"/>
      <c r="D86" s="92"/>
      <c r="E86" s="92"/>
      <c r="F86" s="92"/>
      <c r="G86" s="92"/>
      <c r="H86" s="92"/>
      <c r="I86" s="93"/>
      <c r="J86" s="94"/>
      <c r="K86" s="305">
        <v>0.05</v>
      </c>
      <c r="L86" s="860">
        <f>N79*K86</f>
        <v>867.35452657154701</v>
      </c>
      <c r="M86" s="861"/>
      <c r="N86" s="51"/>
    </row>
    <row r="87" spans="1:14" ht="15.75" thickBot="1">
      <c r="B87" s="823" t="s">
        <v>953</v>
      </c>
      <c r="C87" s="824"/>
      <c r="D87" s="824"/>
      <c r="E87" s="824"/>
      <c r="F87" s="824"/>
      <c r="G87" s="824"/>
      <c r="H87" s="824"/>
      <c r="I87" s="824"/>
      <c r="J87" s="824"/>
      <c r="K87" s="824"/>
      <c r="L87" s="824"/>
      <c r="M87" s="825"/>
      <c r="N87" s="52">
        <f>L84+L85+L86</f>
        <v>5204.127159429283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22551.21769086022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topLeftCell="A22"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7.75" customHeight="1" thickBot="1">
      <c r="B29" s="71" t="s">
        <v>943</v>
      </c>
      <c r="C29" s="802" t="s">
        <v>944</v>
      </c>
      <c r="D29" s="803"/>
      <c r="E29" s="803"/>
      <c r="F29" s="803"/>
      <c r="G29" s="803"/>
      <c r="H29" s="803"/>
      <c r="I29" s="803"/>
      <c r="J29" s="72"/>
      <c r="K29" s="342" t="s">
        <v>2215</v>
      </c>
      <c r="L29" s="799" t="s">
        <v>945</v>
      </c>
      <c r="M29" s="800"/>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3" t="s">
        <v>944</v>
      </c>
      <c r="C34" s="894"/>
      <c r="D34" s="894"/>
      <c r="E34" s="894"/>
      <c r="F34" s="894"/>
      <c r="G34" s="894"/>
      <c r="H34" s="895"/>
      <c r="I34" s="896" t="s">
        <v>948</v>
      </c>
      <c r="J34" s="897"/>
      <c r="K34" s="69" t="s">
        <v>949</v>
      </c>
      <c r="L34" s="898" t="s">
        <v>950</v>
      </c>
      <c r="M34" s="895"/>
      <c r="N34" s="70" t="s">
        <v>951</v>
      </c>
    </row>
    <row r="35" spans="1:14">
      <c r="A35" s="113" t="s">
        <v>263</v>
      </c>
      <c r="B35" s="872" t="str">
        <f>VLOOKUP(A35,EQUIPOS!A6:D154,3,FALSE)</f>
        <v xml:space="preserve">Motobomba 4 pulgadas
</v>
      </c>
      <c r="C35" s="873"/>
      <c r="D35" s="873"/>
      <c r="E35" s="873"/>
      <c r="F35" s="873"/>
      <c r="G35" s="873"/>
      <c r="H35" s="874"/>
      <c r="I35" s="267"/>
      <c r="J35" s="268"/>
      <c r="K35" s="269">
        <f>VLOOKUP(A35,EQUIPOS!A6:D163,4,FALSE)</f>
        <v>10833.781923750819</v>
      </c>
      <c r="L35" s="270"/>
      <c r="M35" s="336">
        <v>21</v>
      </c>
      <c r="N35" s="272">
        <f>K35/M35</f>
        <v>515.89437732146757</v>
      </c>
    </row>
    <row r="36" spans="1:14">
      <c r="A36" s="113" t="s">
        <v>129</v>
      </c>
      <c r="B36" s="872" t="str">
        <f>VLOOKUP(A36,EQUIPOS!A7:D154,3,FALSE)</f>
        <v xml:space="preserve">Buldozer, Potencia al volante de 140 HP, motor de 2200 RPM, longitud de hoja 4,80m. </v>
      </c>
      <c r="C36" s="873"/>
      <c r="D36" s="873"/>
      <c r="E36" s="873"/>
      <c r="F36" s="873"/>
      <c r="G36" s="873"/>
      <c r="H36" s="874"/>
      <c r="I36" s="421"/>
      <c r="J36" s="422"/>
      <c r="K36" s="269">
        <f>VLOOKUP(A36,EQUIPOS!A7:D164,4,FALSE)</f>
        <v>174487.28440137475</v>
      </c>
      <c r="L36" s="335"/>
      <c r="M36" s="336">
        <v>100</v>
      </c>
      <c r="N36" s="272">
        <f>K36/M36</f>
        <v>1744.8728440137475</v>
      </c>
    </row>
    <row r="37" spans="1:14">
      <c r="A37" s="113" t="s">
        <v>312</v>
      </c>
      <c r="B37" s="872" t="str">
        <f>VLOOKUP(A37,EQUIPOS!A8:D154,3,FALSE)</f>
        <v>Retroexcavadora sobre oruga, potencia 138 HP, balde de 1,5 m3.</v>
      </c>
      <c r="C37" s="873"/>
      <c r="D37" s="873"/>
      <c r="E37" s="873"/>
      <c r="F37" s="873"/>
      <c r="G37" s="873"/>
      <c r="H37" s="874"/>
      <c r="I37" s="328"/>
      <c r="J37" s="330"/>
      <c r="K37" s="269">
        <f>VLOOKUP(A37,EQUIPOS!A8:D165,4,FALSE)</f>
        <v>192862.14868984264</v>
      </c>
      <c r="L37" s="423"/>
      <c r="M37" s="424">
        <v>21</v>
      </c>
      <c r="N37" s="272">
        <f>K37/M37</f>
        <v>9183.9118423734581</v>
      </c>
    </row>
    <row r="38" spans="1:14">
      <c r="B38" s="872"/>
      <c r="C38" s="873"/>
      <c r="D38" s="873"/>
      <c r="E38" s="873"/>
      <c r="F38" s="873"/>
      <c r="G38" s="873"/>
      <c r="H38" s="874"/>
      <c r="I38" s="36"/>
      <c r="J38" s="37"/>
      <c r="K38" s="269"/>
      <c r="L38" s="276"/>
      <c r="M38" s="336"/>
      <c r="N38" s="272"/>
    </row>
    <row r="39" spans="1:14">
      <c r="B39" s="320"/>
      <c r="C39" s="321"/>
      <c r="D39" s="321"/>
      <c r="E39" s="321"/>
      <c r="F39" s="323"/>
      <c r="G39" s="323"/>
      <c r="H39" s="125"/>
      <c r="I39" s="36"/>
      <c r="J39" s="37"/>
      <c r="K39" s="269"/>
      <c r="L39" s="276"/>
      <c r="M39" s="277"/>
      <c r="N39" s="273"/>
    </row>
    <row r="40" spans="1:14">
      <c r="B40" s="880" t="s">
        <v>952</v>
      </c>
      <c r="C40" s="881"/>
      <c r="D40" s="881"/>
      <c r="E40" s="38"/>
      <c r="F40" s="39"/>
      <c r="G40" s="39"/>
      <c r="H40" s="40"/>
      <c r="I40" s="36"/>
      <c r="J40" s="37"/>
      <c r="K40" s="279"/>
      <c r="L40" s="276"/>
      <c r="M40" s="401">
        <v>0.01</v>
      </c>
      <c r="N40" s="344">
        <f>N76*M40</f>
        <v>13.801621048476665</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SUM(N35:N41)</f>
        <v>11458.480684757151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46" t="s">
        <v>442</v>
      </c>
      <c r="B47" s="43" t="str">
        <f>VLOOKUP(A47,MATERIALES!A5:D372,3,FALSE)</f>
        <v>Derechos de explotación y/o disposición de materiales</v>
      </c>
      <c r="C47" s="281"/>
      <c r="D47" s="281"/>
      <c r="E47" s="281"/>
      <c r="F47" s="281"/>
      <c r="G47" s="281"/>
      <c r="H47" s="281"/>
      <c r="I47" s="268"/>
      <c r="J47" s="224" t="str">
        <f>VLOOKUP(A47,MATERIALES!A4:D638,2,FALSE)</f>
        <v>m3</v>
      </c>
      <c r="K47" s="282">
        <v>1.3</v>
      </c>
      <c r="L47" s="267"/>
      <c r="M47" s="402">
        <f>VLOOKUP(A47,MATERIALES!A5:D394,4,FALSE)</f>
        <v>5886.9830856935369</v>
      </c>
      <c r="N47" s="272">
        <f>K47*M47</f>
        <v>7653.0780114015979</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7653.0780114015979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0">
        <f>VLOOKUP(A59,TRANSPORTE!A5:D117,4,FALSE)</f>
        <v>1232.6264115798706</v>
      </c>
      <c r="M59" s="911"/>
      <c r="N59" s="287">
        <f>K59*L59</f>
        <v>1602.4143350538318</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1602.4143350538318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127"/>
    </row>
    <row r="76" spans="1:15" ht="15.75" thickBot="1">
      <c r="B76" s="912" t="s">
        <v>953</v>
      </c>
      <c r="C76" s="866"/>
      <c r="D76" s="866"/>
      <c r="E76" s="866"/>
      <c r="F76" s="866"/>
      <c r="G76" s="866"/>
      <c r="H76" s="866"/>
      <c r="I76" s="866"/>
      <c r="J76" s="866"/>
      <c r="K76" s="866"/>
      <c r="L76" s="866"/>
      <c r="M76" s="867"/>
      <c r="N76" s="460">
        <f>SUM(N70:N75)</f>
        <v>1380.1621048476666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22094.135136060246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4418.827027212049</v>
      </c>
      <c r="M83" s="859"/>
      <c r="N83" s="51"/>
    </row>
    <row r="84" spans="1:14">
      <c r="B84" s="89" t="s">
        <v>973</v>
      </c>
      <c r="C84" s="90"/>
      <c r="D84" s="90"/>
      <c r="E84" s="90"/>
      <c r="F84" s="90"/>
      <c r="G84" s="90"/>
      <c r="H84" s="90"/>
      <c r="I84" s="87"/>
      <c r="J84" s="88"/>
      <c r="K84" s="304">
        <v>0.05</v>
      </c>
      <c r="L84" s="858">
        <f>N78*K84</f>
        <v>1104.7067568030122</v>
      </c>
      <c r="M84" s="859"/>
      <c r="N84" s="51"/>
    </row>
    <row r="85" spans="1:14" ht="15.75" thickBot="1">
      <c r="B85" s="91" t="s">
        <v>974</v>
      </c>
      <c r="C85" s="92"/>
      <c r="D85" s="92"/>
      <c r="E85" s="92"/>
      <c r="F85" s="92"/>
      <c r="G85" s="92"/>
      <c r="H85" s="92"/>
      <c r="I85" s="93"/>
      <c r="J85" s="94"/>
      <c r="K85" s="305">
        <v>0.05</v>
      </c>
      <c r="L85" s="860">
        <f>N78*K85</f>
        <v>1104.7067568030122</v>
      </c>
      <c r="M85" s="861"/>
      <c r="N85" s="51"/>
    </row>
    <row r="86" spans="1:14" ht="15.75" thickBot="1">
      <c r="B86" s="823" t="s">
        <v>953</v>
      </c>
      <c r="C86" s="824"/>
      <c r="D86" s="824"/>
      <c r="E86" s="824"/>
      <c r="F86" s="824"/>
      <c r="G86" s="824"/>
      <c r="H86" s="824"/>
      <c r="I86" s="824"/>
      <c r="J86" s="824"/>
      <c r="K86" s="824"/>
      <c r="L86" s="824"/>
      <c r="M86" s="825"/>
      <c r="N86" s="52">
        <f>L83+L84+L85</f>
        <v>6628.2405408180739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28722.375676878321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28"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8128.5878779642999</v>
      </c>
      <c r="L36" s="270"/>
      <c r="M36" s="336">
        <v>2.5</v>
      </c>
      <c r="N36" s="272">
        <f>K36/M36</f>
        <v>3251.4351511857199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469.42871250000002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3720.8638636857199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550</v>
      </c>
      <c r="B48" s="43" t="str">
        <f>VLOOKUP(A48,MATERIALES!A5:D372,3,FALSE)</f>
        <v>Material seleccionado para Relleno</v>
      </c>
      <c r="C48" s="281"/>
      <c r="D48" s="281"/>
      <c r="E48" s="281"/>
      <c r="F48" s="281"/>
      <c r="G48" s="281"/>
      <c r="H48" s="281"/>
      <c r="I48" s="268"/>
      <c r="J48" s="224" t="str">
        <f>VLOOKUP(A48,MATERIALES!A4:D638,2,FALSE)</f>
        <v>m3</v>
      </c>
      <c r="K48" s="282">
        <v>1.3</v>
      </c>
      <c r="L48" s="267"/>
      <c r="M48" s="402">
        <f>VLOOKUP(A48,MATERIALES!A5:D394,4,FALSE)</f>
        <v>11773.966171387074</v>
      </c>
      <c r="N48" s="272">
        <f>K48*M48</f>
        <v>15306.156022803196</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43.973729865124461</v>
      </c>
      <c r="N49" s="272">
        <f>K49*M49</f>
        <v>1319.2118959537338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16625.367918756929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1232.6264115798706</v>
      </c>
      <c r="M60" s="911"/>
      <c r="N60" s="287">
        <f>K60*L60</f>
        <v>1602.4143350538318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1602.4143350538318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31337.220367496484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6267.4440734992968</v>
      </c>
      <c r="M84" s="859"/>
      <c r="N84" s="51"/>
    </row>
    <row r="85" spans="1:14">
      <c r="B85" s="89" t="s">
        <v>973</v>
      </c>
      <c r="C85" s="90"/>
      <c r="D85" s="90"/>
      <c r="E85" s="90"/>
      <c r="F85" s="90"/>
      <c r="G85" s="90"/>
      <c r="H85" s="90"/>
      <c r="I85" s="87"/>
      <c r="J85" s="88"/>
      <c r="K85" s="304">
        <v>0.05</v>
      </c>
      <c r="L85" s="858">
        <f>N79*K85</f>
        <v>1566.8610183748242</v>
      </c>
      <c r="M85" s="859"/>
      <c r="N85" s="51"/>
    </row>
    <row r="86" spans="1:14" ht="15.75" thickBot="1">
      <c r="B86" s="91" t="s">
        <v>974</v>
      </c>
      <c r="C86" s="92"/>
      <c r="D86" s="92"/>
      <c r="E86" s="92"/>
      <c r="F86" s="92"/>
      <c r="G86" s="92"/>
      <c r="H86" s="92"/>
      <c r="I86" s="93"/>
      <c r="J86" s="94"/>
      <c r="K86" s="305">
        <v>0.05</v>
      </c>
      <c r="L86" s="860">
        <f>N79*K86</f>
        <v>1566.8610183748242</v>
      </c>
      <c r="M86" s="861"/>
      <c r="N86" s="51"/>
    </row>
    <row r="87" spans="1:14" ht="15.75" thickBot="1">
      <c r="B87" s="823" t="s">
        <v>953</v>
      </c>
      <c r="C87" s="824"/>
      <c r="D87" s="824"/>
      <c r="E87" s="824"/>
      <c r="F87" s="824"/>
      <c r="G87" s="824"/>
      <c r="H87" s="824"/>
      <c r="I87" s="824"/>
      <c r="J87" s="824"/>
      <c r="K87" s="824"/>
      <c r="L87" s="824"/>
      <c r="M87" s="825"/>
      <c r="N87" s="52">
        <f>L84+L85+L86</f>
        <v>9401.1661102489452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40738.386477745429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8128.5878779642999</v>
      </c>
      <c r="L36" s="270"/>
      <c r="M36" s="336">
        <v>2.5</v>
      </c>
      <c r="N36" s="272">
        <f>K36/M36</f>
        <v>3251.4351511857199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469.42871250000002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3720.8638636857199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540</v>
      </c>
      <c r="B48" s="43" t="str">
        <f>VLOOKUP(A48,MATERIALES!A5:D372,3,FALSE)</f>
        <v>Material de Recebo Para Relleno</v>
      </c>
      <c r="C48" s="281"/>
      <c r="D48" s="281"/>
      <c r="E48" s="281"/>
      <c r="F48" s="281"/>
      <c r="G48" s="281"/>
      <c r="H48" s="281"/>
      <c r="I48" s="268"/>
      <c r="J48" s="224" t="str">
        <f>VLOOKUP(A48,MATERIALES!A4:D638,2,FALSE)</f>
        <v>m3</v>
      </c>
      <c r="K48" s="282">
        <v>1.3</v>
      </c>
      <c r="L48" s="267"/>
      <c r="M48" s="402">
        <f>VLOOKUP(A48,MATERIALES!A5:D394,4,FALSE)</f>
        <v>11773.966171387074</v>
      </c>
      <c r="N48" s="272">
        <f>K48*M48</f>
        <v>15306.156022803196</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43.973729865124461</v>
      </c>
      <c r="N49" s="272">
        <f>K49*M49</f>
        <v>1319.2118959537338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16625.367918756929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1232.6264115798706</v>
      </c>
      <c r="M60" s="911"/>
      <c r="N60" s="287">
        <f>K60*L60</f>
        <v>1602.4143350538318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45"/>
    </row>
    <row r="66" spans="1:15" ht="15.75" thickBot="1">
      <c r="B66" s="912" t="s">
        <v>953</v>
      </c>
      <c r="C66" s="866"/>
      <c r="D66" s="866"/>
      <c r="E66" s="866"/>
      <c r="F66" s="866"/>
      <c r="G66" s="866"/>
      <c r="H66" s="866"/>
      <c r="I66" s="866"/>
      <c r="J66" s="866"/>
      <c r="K66" s="866"/>
      <c r="L66" s="866"/>
      <c r="M66" s="867"/>
      <c r="N66" s="104">
        <f>N60+N61+N62+N63+N64</f>
        <v>1602.4143350538318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31337.220367496484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6267.4440734992968</v>
      </c>
      <c r="M84" s="859"/>
      <c r="N84" s="51"/>
    </row>
    <row r="85" spans="1:14">
      <c r="B85" s="89" t="s">
        <v>973</v>
      </c>
      <c r="C85" s="90"/>
      <c r="D85" s="90"/>
      <c r="E85" s="90"/>
      <c r="F85" s="90"/>
      <c r="G85" s="90"/>
      <c r="H85" s="90"/>
      <c r="I85" s="87"/>
      <c r="J85" s="88"/>
      <c r="K85" s="304">
        <v>0.05</v>
      </c>
      <c r="L85" s="858">
        <f>N79*K85</f>
        <v>1566.8610183748242</v>
      </c>
      <c r="M85" s="859"/>
      <c r="N85" s="51"/>
    </row>
    <row r="86" spans="1:14" ht="15.75" thickBot="1">
      <c r="B86" s="91" t="s">
        <v>974</v>
      </c>
      <c r="C86" s="92"/>
      <c r="D86" s="92"/>
      <c r="E86" s="92"/>
      <c r="F86" s="92"/>
      <c r="G86" s="92"/>
      <c r="H86" s="92"/>
      <c r="I86" s="93"/>
      <c r="J86" s="94"/>
      <c r="K86" s="305">
        <v>0.05</v>
      </c>
      <c r="L86" s="860">
        <f>N79*K86</f>
        <v>1566.8610183748242</v>
      </c>
      <c r="M86" s="861"/>
      <c r="N86" s="51"/>
    </row>
    <row r="87" spans="1:14" ht="15.75" thickBot="1">
      <c r="B87" s="823" t="s">
        <v>953</v>
      </c>
      <c r="C87" s="824"/>
      <c r="D87" s="824"/>
      <c r="E87" s="824"/>
      <c r="F87" s="824"/>
      <c r="G87" s="824"/>
      <c r="H87" s="824"/>
      <c r="I87" s="824"/>
      <c r="J87" s="824"/>
      <c r="K87" s="824"/>
      <c r="L87" s="824"/>
      <c r="M87" s="825"/>
      <c r="N87" s="52">
        <f>L84+L85+L86</f>
        <v>9401.1661102489452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40738.386477745429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8128.5878779642999</v>
      </c>
      <c r="L36" s="270"/>
      <c r="M36" s="336">
        <v>2.5</v>
      </c>
      <c r="N36" s="272">
        <f>K36/M36</f>
        <v>3251.4351511857199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469.42871250000002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3720.8638636857199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515</v>
      </c>
      <c r="B48" s="43" t="str">
        <f>VLOOKUP(A48,MATERIALES!A5:D372,3,FALSE)</f>
        <v>Material  Granular Tipo SBG</v>
      </c>
      <c r="C48" s="281"/>
      <c r="D48" s="281"/>
      <c r="E48" s="281"/>
      <c r="F48" s="281"/>
      <c r="G48" s="281"/>
      <c r="H48" s="281"/>
      <c r="I48" s="268"/>
      <c r="J48" s="224" t="str">
        <f>VLOOKUP(A48,MATERIALES!A4:D638,2,FALSE)</f>
        <v>m3</v>
      </c>
      <c r="K48" s="282">
        <v>1.3</v>
      </c>
      <c r="L48" s="267"/>
      <c r="M48" s="402">
        <f>VLOOKUP(A48,MATERIALES!A5:D394,4,FALSE)</f>
        <v>51334.932244546297</v>
      </c>
      <c r="N48" s="272">
        <f>K48*M48</f>
        <v>66735.411917910184</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43.973729865124461</v>
      </c>
      <c r="N49" s="272">
        <f>K49*M49</f>
        <v>1319.2118959537338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68054.623813863916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1232.6264115798706</v>
      </c>
      <c r="M60" s="911"/>
      <c r="N60" s="287">
        <f>K60*L60</f>
        <v>1602.4143350538318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1602.4143350538318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82766.476262603479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16553.295252520697</v>
      </c>
      <c r="M84" s="859"/>
      <c r="N84" s="51"/>
    </row>
    <row r="85" spans="1:14">
      <c r="B85" s="89" t="s">
        <v>973</v>
      </c>
      <c r="C85" s="90"/>
      <c r="D85" s="90"/>
      <c r="E85" s="90"/>
      <c r="F85" s="90"/>
      <c r="G85" s="90"/>
      <c r="H85" s="90"/>
      <c r="I85" s="87"/>
      <c r="J85" s="88"/>
      <c r="K85" s="304">
        <v>0.05</v>
      </c>
      <c r="L85" s="858">
        <f>N79*K85</f>
        <v>4138.3238131301741</v>
      </c>
      <c r="M85" s="859"/>
      <c r="N85" s="51"/>
    </row>
    <row r="86" spans="1:14" ht="15.75" thickBot="1">
      <c r="B86" s="91" t="s">
        <v>974</v>
      </c>
      <c r="C86" s="92"/>
      <c r="D86" s="92"/>
      <c r="E86" s="92"/>
      <c r="F86" s="92"/>
      <c r="G86" s="92"/>
      <c r="H86" s="92"/>
      <c r="I86" s="93"/>
      <c r="J86" s="94"/>
      <c r="K86" s="305">
        <v>0.05</v>
      </c>
      <c r="L86" s="860">
        <f>N79*K86</f>
        <v>4138.3238131301741</v>
      </c>
      <c r="M86" s="861"/>
      <c r="N86" s="51"/>
    </row>
    <row r="87" spans="1:14" ht="15.75" thickBot="1">
      <c r="B87" s="823" t="s">
        <v>953</v>
      </c>
      <c r="C87" s="824"/>
      <c r="D87" s="824"/>
      <c r="E87" s="824"/>
      <c r="F87" s="824"/>
      <c r="G87" s="824"/>
      <c r="H87" s="824"/>
      <c r="I87" s="824"/>
      <c r="J87" s="824"/>
      <c r="K87" s="824"/>
      <c r="L87" s="824"/>
      <c r="M87" s="825"/>
      <c r="N87" s="52">
        <f>L84+L85+L86</f>
        <v>24829.942878781043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107596.41914138453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162</v>
      </c>
      <c r="B36" s="872" t="str">
        <f>VLOOKUP(A36,EQUIPOS!A6:D154,3,FALSE)</f>
        <v>Compactador manual (SALTARIN) Peso de operación (Kg.) 52, Fuerza de impacto por golpe (KN) 12.</v>
      </c>
      <c r="C36" s="873"/>
      <c r="D36" s="873"/>
      <c r="E36" s="873"/>
      <c r="F36" s="873"/>
      <c r="G36" s="873"/>
      <c r="H36" s="874"/>
      <c r="I36" s="267"/>
      <c r="J36" s="268"/>
      <c r="K36" s="269">
        <f>VLOOKUP(A36,EQUIPOS!A6:D163,4,FALSE)</f>
        <v>8128.5878779642999</v>
      </c>
      <c r="L36" s="270"/>
      <c r="M36" s="336">
        <v>2.5</v>
      </c>
      <c r="N36" s="272">
        <f>K36/M36</f>
        <v>3251.4351511857199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469.42871250000002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3720.8638636857199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58" t="s">
        <v>517</v>
      </c>
      <c r="B48" s="43" t="str">
        <f>VLOOKUP(A48,MATERIALES!A5:D372,3,FALSE)</f>
        <v>Material Granular Tipo  BG</v>
      </c>
      <c r="C48" s="281"/>
      <c r="D48" s="281"/>
      <c r="E48" s="281"/>
      <c r="F48" s="281"/>
      <c r="G48" s="281"/>
      <c r="H48" s="281"/>
      <c r="I48" s="268"/>
      <c r="J48" s="224" t="str">
        <f>VLOOKUP(A48,MATERIALES!A4:D638,2,FALSE)</f>
        <v>m3</v>
      </c>
      <c r="K48" s="282">
        <v>1.3</v>
      </c>
      <c r="L48" s="267"/>
      <c r="M48" s="402">
        <f>VLOOKUP(A48,MATERIALES!A5:D394,4,FALSE)</f>
        <v>47917.806986277246</v>
      </c>
      <c r="N48" s="272">
        <f>K48*M48</f>
        <v>62293.149082160424</v>
      </c>
    </row>
    <row r="49" spans="1:14">
      <c r="A49" s="158"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43.973729865124461</v>
      </c>
      <c r="N49" s="272">
        <f>K49*M49</f>
        <v>1319.2118959537338</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63612.360978114157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1232.6264115798706</v>
      </c>
      <c r="M60" s="911"/>
      <c r="N60" s="287">
        <f>K60*L60</f>
        <v>1602.4143350538318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1602.4143350538318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78324.213426853719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15664.842685370744</v>
      </c>
      <c r="M84" s="859"/>
      <c r="N84" s="51"/>
    </row>
    <row r="85" spans="1:14">
      <c r="B85" s="89" t="s">
        <v>973</v>
      </c>
      <c r="C85" s="90"/>
      <c r="D85" s="90"/>
      <c r="E85" s="90"/>
      <c r="F85" s="90"/>
      <c r="G85" s="90"/>
      <c r="H85" s="90"/>
      <c r="I85" s="87"/>
      <c r="J85" s="88"/>
      <c r="K85" s="304">
        <v>0.05</v>
      </c>
      <c r="L85" s="858">
        <f>N79*K85</f>
        <v>3916.2106713426861</v>
      </c>
      <c r="M85" s="859"/>
      <c r="N85" s="51"/>
    </row>
    <row r="86" spans="1:14" ht="15.75" thickBot="1">
      <c r="B86" s="91" t="s">
        <v>974</v>
      </c>
      <c r="C86" s="92"/>
      <c r="D86" s="92"/>
      <c r="E86" s="92"/>
      <c r="F86" s="92"/>
      <c r="G86" s="92"/>
      <c r="H86" s="92"/>
      <c r="I86" s="93"/>
      <c r="J86" s="94"/>
      <c r="K86" s="305">
        <v>0.05</v>
      </c>
      <c r="L86" s="860">
        <f>N79*K86</f>
        <v>3916.2106713426861</v>
      </c>
      <c r="M86" s="861"/>
      <c r="N86" s="51"/>
    </row>
    <row r="87" spans="1:14" ht="15.75" thickBot="1">
      <c r="B87" s="823" t="s">
        <v>953</v>
      </c>
      <c r="C87" s="824"/>
      <c r="D87" s="824"/>
      <c r="E87" s="824"/>
      <c r="F87" s="824"/>
      <c r="G87" s="824"/>
      <c r="H87" s="824"/>
      <c r="I87" s="824"/>
      <c r="J87" s="824"/>
      <c r="K87" s="824"/>
      <c r="L87" s="824"/>
      <c r="M87" s="825"/>
      <c r="N87" s="52">
        <f>L84+L85+L86</f>
        <v>23497.264028056117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101821.47745490984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469.42871250000002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544</v>
      </c>
      <c r="B48" s="43" t="str">
        <f>VLOOKUP(A48,MATERIALES!A5:D372,3,FALSE)</f>
        <v>Material filtrante (6´´)</v>
      </c>
      <c r="C48" s="281"/>
      <c r="D48" s="281"/>
      <c r="E48" s="281"/>
      <c r="F48" s="281"/>
      <c r="G48" s="281"/>
      <c r="H48" s="281"/>
      <c r="I48" s="268"/>
      <c r="J48" s="224" t="str">
        <f>VLOOKUP(A48,MATERIALES!A4:D638,2,FALSE)</f>
        <v>m3</v>
      </c>
      <c r="K48" s="282">
        <v>1.3</v>
      </c>
      <c r="L48" s="267"/>
      <c r="M48" s="402">
        <f>VLOOKUP(A48,MATERIALES!A5:D394,4,FALSE)</f>
        <v>69896.793292238639</v>
      </c>
      <c r="N48" s="272">
        <f>K48*M48</f>
        <v>90865.831279910228</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90865.831279910228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1232.6264115798706</v>
      </c>
      <c r="M60" s="911"/>
      <c r="N60" s="287">
        <f>K60*L60</f>
        <v>1602.4143350538318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1602.4143350538318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102326.24857746407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20465.249715492813</v>
      </c>
      <c r="M84" s="859"/>
      <c r="N84" s="51"/>
    </row>
    <row r="85" spans="1:14">
      <c r="B85" s="89" t="s">
        <v>973</v>
      </c>
      <c r="C85" s="90"/>
      <c r="D85" s="90"/>
      <c r="E85" s="90"/>
      <c r="F85" s="90"/>
      <c r="G85" s="90"/>
      <c r="H85" s="90"/>
      <c r="I85" s="87"/>
      <c r="J85" s="88"/>
      <c r="K85" s="304">
        <v>0.05</v>
      </c>
      <c r="L85" s="858">
        <f>N79*K85</f>
        <v>5116.3124288732033</v>
      </c>
      <c r="M85" s="859"/>
      <c r="N85" s="51"/>
    </row>
    <row r="86" spans="1:14" ht="15.75" thickBot="1">
      <c r="B86" s="91" t="s">
        <v>974</v>
      </c>
      <c r="C86" s="92"/>
      <c r="D86" s="92"/>
      <c r="E86" s="92"/>
      <c r="F86" s="92"/>
      <c r="G86" s="92"/>
      <c r="H86" s="92"/>
      <c r="I86" s="93"/>
      <c r="J86" s="94"/>
      <c r="K86" s="305">
        <v>0.05</v>
      </c>
      <c r="L86" s="860">
        <f>N79*K86</f>
        <v>5116.3124288732033</v>
      </c>
      <c r="M86" s="861"/>
      <c r="N86" s="51"/>
    </row>
    <row r="87" spans="1:14" ht="15.75" thickBot="1">
      <c r="B87" s="823" t="s">
        <v>953</v>
      </c>
      <c r="C87" s="824"/>
      <c r="D87" s="824"/>
      <c r="E87" s="824"/>
      <c r="F87" s="824"/>
      <c r="G87" s="824"/>
      <c r="H87" s="824"/>
      <c r="I87" s="824"/>
      <c r="J87" s="824"/>
      <c r="K87" s="824"/>
      <c r="L87" s="824"/>
      <c r="M87" s="825"/>
      <c r="N87" s="52">
        <f>L84+L85+L86</f>
        <v>30697.87457323922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133024.12315070329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469.42871250000002</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58" t="s">
        <v>474</v>
      </c>
      <c r="B48" s="43" t="str">
        <f>VLOOKUP(A48,MATERIALES!A5:D372,3,FALSE)</f>
        <v>Gravilla</v>
      </c>
      <c r="C48" s="281"/>
      <c r="D48" s="281"/>
      <c r="E48" s="281"/>
      <c r="F48" s="281"/>
      <c r="G48" s="281"/>
      <c r="H48" s="281"/>
      <c r="I48" s="268"/>
      <c r="J48" s="224" t="str">
        <f>VLOOKUP(A48,MATERIALES!A4:D638,2,FALSE)</f>
        <v>m3</v>
      </c>
      <c r="K48" s="282">
        <v>1.3</v>
      </c>
      <c r="L48" s="267"/>
      <c r="M48" s="402">
        <f>VLOOKUP(A48,MATERIALES!A5:D394,4,FALSE)</f>
        <v>70129.304388900491</v>
      </c>
      <c r="N48" s="272">
        <f>K48*M48</f>
        <v>91168.095705570639</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91168.095705570639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1232.6264115798706</v>
      </c>
      <c r="M60" s="911"/>
      <c r="N60" s="287">
        <f>K60*L60</f>
        <v>1602.4143350538318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1602.4143350538318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102628.51300312448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20525.702600624896</v>
      </c>
      <c r="M84" s="859"/>
      <c r="N84" s="51"/>
    </row>
    <row r="85" spans="1:14">
      <c r="B85" s="89" t="s">
        <v>973</v>
      </c>
      <c r="C85" s="90"/>
      <c r="D85" s="90"/>
      <c r="E85" s="90"/>
      <c r="F85" s="90"/>
      <c r="G85" s="90"/>
      <c r="H85" s="90"/>
      <c r="I85" s="87"/>
      <c r="J85" s="88"/>
      <c r="K85" s="304">
        <v>0.05</v>
      </c>
      <c r="L85" s="858">
        <f>N79*K85</f>
        <v>5131.425650156224</v>
      </c>
      <c r="M85" s="859"/>
      <c r="N85" s="51"/>
    </row>
    <row r="86" spans="1:14" ht="15.75" thickBot="1">
      <c r="B86" s="91" t="s">
        <v>974</v>
      </c>
      <c r="C86" s="92"/>
      <c r="D86" s="92"/>
      <c r="E86" s="92"/>
      <c r="F86" s="92"/>
      <c r="G86" s="92"/>
      <c r="H86" s="92"/>
      <c r="I86" s="93"/>
      <c r="J86" s="94"/>
      <c r="K86" s="305">
        <v>0.05</v>
      </c>
      <c r="L86" s="860">
        <f>N79*K86</f>
        <v>5131.425650156224</v>
      </c>
      <c r="M86" s="861"/>
      <c r="N86" s="51"/>
    </row>
    <row r="87" spans="1:14" ht="15.75" thickBot="1">
      <c r="B87" s="823" t="s">
        <v>953</v>
      </c>
      <c r="C87" s="824"/>
      <c r="D87" s="824"/>
      <c r="E87" s="824"/>
      <c r="F87" s="824"/>
      <c r="G87" s="824"/>
      <c r="H87" s="824"/>
      <c r="I87" s="824"/>
      <c r="J87" s="824"/>
      <c r="K87" s="824"/>
      <c r="L87" s="824"/>
      <c r="M87" s="825"/>
      <c r="N87" s="52">
        <f>L84+L85+L86</f>
        <v>30788.553900937342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133417.06690406182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topLeftCell="A22"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c r="B36" s="872"/>
      <c r="C36" s="873"/>
      <c r="D36" s="873"/>
      <c r="E36" s="873"/>
      <c r="F36" s="873"/>
      <c r="G36" s="873"/>
      <c r="H36" s="874"/>
      <c r="I36" s="267"/>
      <c r="J36" s="268"/>
      <c r="K36" s="269"/>
      <c r="L36" s="270"/>
      <c r="M36" s="336"/>
      <c r="N36" s="272"/>
      <c r="P36" s="106"/>
    </row>
    <row r="37" spans="1:16">
      <c r="A37" s="113"/>
      <c r="B37" s="872"/>
      <c r="C37" s="873"/>
      <c r="D37" s="873"/>
      <c r="E37" s="873"/>
      <c r="F37" s="873"/>
      <c r="G37" s="873"/>
      <c r="H37" s="874"/>
      <c r="I37" s="421"/>
      <c r="J37" s="422"/>
      <c r="K37" s="269"/>
      <c r="L37" s="335"/>
      <c r="M37" s="336"/>
      <c r="N37" s="272"/>
      <c r="P37" s="103"/>
    </row>
    <row r="38" spans="1:16">
      <c r="A38" s="113"/>
      <c r="B38" s="872"/>
      <c r="C38" s="873"/>
      <c r="D38" s="873"/>
      <c r="E38" s="873"/>
      <c r="F38" s="873"/>
      <c r="G38" s="873"/>
      <c r="H38" s="874"/>
      <c r="I38" s="328"/>
      <c r="J38" s="330"/>
      <c r="K38" s="269"/>
      <c r="L38" s="423"/>
      <c r="M38" s="424"/>
      <c r="N38" s="272"/>
      <c r="P38" s="106"/>
    </row>
    <row r="39" spans="1:16">
      <c r="B39" s="872"/>
      <c r="C39" s="873"/>
      <c r="D39" s="873"/>
      <c r="E39" s="873"/>
      <c r="F39" s="873"/>
      <c r="G39" s="873"/>
      <c r="H39" s="874"/>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0" t="s">
        <v>952</v>
      </c>
      <c r="C41" s="881"/>
      <c r="D41" s="881"/>
      <c r="E41" s="38"/>
      <c r="F41" s="39"/>
      <c r="G41" s="39"/>
      <c r="H41" s="40"/>
      <c r="I41" s="36"/>
      <c r="J41" s="37"/>
      <c r="K41" s="279"/>
      <c r="L41" s="276"/>
      <c r="M41" s="401">
        <v>0.05</v>
      </c>
      <c r="N41" s="344">
        <f>N77*M41</f>
        <v>312.95247499999999</v>
      </c>
      <c r="P41" s="106"/>
    </row>
    <row r="42" spans="1:16" ht="15.75" thickBot="1">
      <c r="B42" s="872"/>
      <c r="C42" s="873"/>
      <c r="D42" s="873"/>
      <c r="E42" s="873"/>
      <c r="F42" s="873"/>
      <c r="G42" s="873"/>
      <c r="H42" s="874"/>
      <c r="I42" s="882"/>
      <c r="J42" s="883"/>
      <c r="K42" s="41"/>
      <c r="L42" s="884"/>
      <c r="M42" s="885"/>
      <c r="N42" s="105"/>
    </row>
    <row r="43" spans="1:16" ht="15.75" thickBot="1">
      <c r="B43" s="823" t="s">
        <v>953</v>
      </c>
      <c r="C43" s="824"/>
      <c r="D43" s="824"/>
      <c r="E43" s="824"/>
      <c r="F43" s="824"/>
      <c r="G43" s="824"/>
      <c r="H43" s="824"/>
      <c r="I43" s="824"/>
      <c r="J43" s="824"/>
      <c r="K43" s="824"/>
      <c r="L43" s="824"/>
      <c r="M43" s="825"/>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8" t="s">
        <v>944</v>
      </c>
      <c r="C47" s="869"/>
      <c r="D47" s="869"/>
      <c r="E47" s="869"/>
      <c r="F47" s="869"/>
      <c r="G47" s="869"/>
      <c r="H47" s="869"/>
      <c r="I47" s="903"/>
      <c r="J47" s="315" t="s">
        <v>945</v>
      </c>
      <c r="K47" s="85" t="s">
        <v>946</v>
      </c>
      <c r="L47" s="904" t="s">
        <v>955</v>
      </c>
      <c r="M47" s="903"/>
      <c r="N47" s="86" t="s">
        <v>951</v>
      </c>
    </row>
    <row r="48" spans="1:16">
      <c r="A48" s="161" t="s">
        <v>802</v>
      </c>
      <c r="B48" s="43" t="str">
        <f>VLOOKUP(A48,MATERIALES!A5:D372,3,FALSE)</f>
        <v>Arena lavada</v>
      </c>
      <c r="C48" s="281"/>
      <c r="D48" s="281"/>
      <c r="E48" s="281"/>
      <c r="F48" s="281"/>
      <c r="G48" s="281"/>
      <c r="H48" s="281"/>
      <c r="I48" s="268"/>
      <c r="J48" s="224" t="str">
        <f>VLOOKUP(A48,MATERIALES!A4:D638,2,FALSE)</f>
        <v>m3</v>
      </c>
      <c r="K48" s="282">
        <v>1.3</v>
      </c>
      <c r="L48" s="267"/>
      <c r="M48" s="402">
        <f>VLOOKUP(A48,MATERIALES!A5:D394,4,FALSE)</f>
        <v>23547.932342774147</v>
      </c>
      <c r="N48" s="272">
        <f>K48*M48</f>
        <v>30612.312045606392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30612.312045606392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0">
        <f>VLOOKUP(A60,TRANSPORTE!A5:D117,4,FALSE)</f>
        <v>1232.6264115798706</v>
      </c>
      <c r="M60" s="911"/>
      <c r="N60" s="287">
        <f>K60*L60</f>
        <v>1602.4143350538318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1602.4143350538318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6259.0494999999992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38786.72835566022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7757.3456711320441</v>
      </c>
      <c r="M84" s="859"/>
      <c r="N84" s="51"/>
    </row>
    <row r="85" spans="1:14">
      <c r="B85" s="89" t="s">
        <v>973</v>
      </c>
      <c r="C85" s="90"/>
      <c r="D85" s="90"/>
      <c r="E85" s="90"/>
      <c r="F85" s="90"/>
      <c r="G85" s="90"/>
      <c r="H85" s="90"/>
      <c r="I85" s="87"/>
      <c r="J85" s="88"/>
      <c r="K85" s="304">
        <v>0.05</v>
      </c>
      <c r="L85" s="858">
        <f>N79*K85</f>
        <v>1939.336417783011</v>
      </c>
      <c r="M85" s="859"/>
      <c r="N85" s="51"/>
    </row>
    <row r="86" spans="1:14" ht="15.75" thickBot="1">
      <c r="B86" s="91" t="s">
        <v>974</v>
      </c>
      <c r="C86" s="92"/>
      <c r="D86" s="92"/>
      <c r="E86" s="92"/>
      <c r="F86" s="92"/>
      <c r="G86" s="92"/>
      <c r="H86" s="92"/>
      <c r="I86" s="93"/>
      <c r="J86" s="94"/>
      <c r="K86" s="305">
        <v>0.05</v>
      </c>
      <c r="L86" s="860">
        <f>N79*K86</f>
        <v>1939.336417783011</v>
      </c>
      <c r="M86" s="861"/>
      <c r="N86" s="51"/>
    </row>
    <row r="87" spans="1:14" ht="15.75" thickBot="1">
      <c r="B87" s="823" t="s">
        <v>953</v>
      </c>
      <c r="C87" s="824"/>
      <c r="D87" s="824"/>
      <c r="E87" s="824"/>
      <c r="F87" s="824"/>
      <c r="G87" s="824"/>
      <c r="H87" s="824"/>
      <c r="I87" s="824"/>
      <c r="J87" s="824"/>
      <c r="K87" s="824"/>
      <c r="L87" s="824"/>
      <c r="M87" s="825"/>
      <c r="N87" s="52">
        <f>L84+L85+L86</f>
        <v>11636.018506698067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50422.746862358283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34" zoomScale="77" zoomScaleNormal="77" workbookViewId="0">
      <selection activeCell="B47" sqref="B47"/>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VLOOKUP(A36,EQUIPOS!A6:D163,4,FALSE)</f>
        <v>1508.6659101501741</v>
      </c>
      <c r="L36" s="270"/>
      <c r="M36" s="271">
        <v>2</v>
      </c>
      <c r="N36" s="272">
        <f>K36/M36</f>
        <v>754.33295507508706</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VLOOKUP(A37,EQUIPOS!A7:D164,4,FALSE)</f>
        <v>566387.51782557182</v>
      </c>
      <c r="L37" s="335"/>
      <c r="M37" s="336">
        <v>4</v>
      </c>
      <c r="N37" s="272">
        <f>K37/M37</f>
        <v>141596.87945639296</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VLOOKUP(A38,EQUIPOS!A8:D165,4,FALSE)</f>
        <v>16213.476467496665</v>
      </c>
      <c r="L38" s="423"/>
      <c r="M38" s="424">
        <v>2</v>
      </c>
      <c r="N38" s="272">
        <f>K38/M38</f>
        <v>8106.7382337483323</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1381.7853224957469</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151839.7359677121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VLOOKUP(A47,MATERIALES!A5:D372,3,FALSE)</f>
        <v>Acero PDR-60</v>
      </c>
      <c r="C47" s="281"/>
      <c r="D47" s="281"/>
      <c r="E47" s="281"/>
      <c r="F47" s="281"/>
      <c r="G47" s="281"/>
      <c r="H47" s="281"/>
      <c r="I47" s="268"/>
      <c r="J47" s="224" t="str">
        <f>VLOOKUP(A47,MATERIALES!A3:D637,2,FALSE)</f>
        <v>kg</v>
      </c>
      <c r="K47" s="407">
        <v>11.875220230569418</v>
      </c>
      <c r="L47" s="267"/>
      <c r="M47" s="402">
        <f>VLOOKUP(A47,MATERIALES!A5:D394,4,FALSE)</f>
        <v>3082.9249112941006</v>
      </c>
      <c r="N47" s="272">
        <f>K47*M47</f>
        <v>36610.41227592613</v>
      </c>
    </row>
    <row r="48" spans="1:14">
      <c r="A48" s="161" t="s">
        <v>749</v>
      </c>
      <c r="B48" s="43" t="str">
        <f>VLOOKUP(A48,MATERIALES!A6:D372,3,FALSE)</f>
        <v>Aditivo curador</v>
      </c>
      <c r="C48" s="425"/>
      <c r="D48" s="425"/>
      <c r="E48" s="425"/>
      <c r="F48" s="425"/>
      <c r="G48" s="425"/>
      <c r="H48" s="425"/>
      <c r="I48" s="425"/>
      <c r="J48" s="311" t="str">
        <f>VLOOKUP(A48,MATERIALES!A4:D638,2,FALSE)</f>
        <v>kg</v>
      </c>
      <c r="K48" s="397">
        <v>0.5</v>
      </c>
      <c r="L48" s="421"/>
      <c r="M48" s="402">
        <f>VLOOKUP(A48,MATERIALES!A6:D395,4,FALSE)</f>
        <v>6823.0738601973735</v>
      </c>
      <c r="N48" s="272">
        <f>K48*M48</f>
        <v>3411.5369300986868</v>
      </c>
    </row>
    <row r="49" spans="1:14">
      <c r="A49" s="161" t="s">
        <v>788</v>
      </c>
      <c r="B49" s="43" t="str">
        <f>VLOOKUP(A49,MATERIALES!A6:D372,3,FALSE)</f>
        <v>Alambre negro para amarre calibre 18</v>
      </c>
      <c r="C49" s="425"/>
      <c r="D49" s="425"/>
      <c r="E49" s="425"/>
      <c r="F49" s="425"/>
      <c r="G49" s="425"/>
      <c r="H49" s="425"/>
      <c r="I49" s="425"/>
      <c r="J49" s="312" t="str">
        <f>VLOOKUP(A49,MATERIALES!A5:D639,2,FALSE)</f>
        <v>kg</v>
      </c>
      <c r="K49" s="397">
        <v>0.5</v>
      </c>
      <c r="L49" s="421"/>
      <c r="M49" s="402">
        <f>VLOOKUP(A49,MATERIALES!A6:D396,4,FALSE)</f>
        <v>4861.845508212823</v>
      </c>
      <c r="N49" s="272">
        <f>K49*M49</f>
        <v>2430.9227541064115</v>
      </c>
    </row>
    <row r="50" spans="1:14">
      <c r="A50" s="161" t="s">
        <v>829</v>
      </c>
      <c r="B50" s="43" t="str">
        <f>VLOOKUP(A50,MATERIALES!A6:D372,3,FALSE)</f>
        <v>Concreto Resistencia  28 (Mpa)</v>
      </c>
      <c r="C50" s="425"/>
      <c r="D50" s="425"/>
      <c r="E50" s="425"/>
      <c r="F50" s="425"/>
      <c r="G50" s="425"/>
      <c r="H50" s="425"/>
      <c r="I50" s="425"/>
      <c r="J50" s="312" t="str">
        <f>VLOOKUP(A50,MATERIALES!A6:D640,2,FALSE)</f>
        <v>m3</v>
      </c>
      <c r="K50" s="436">
        <v>0.13194689145077132</v>
      </c>
      <c r="L50" s="421"/>
      <c r="M50" s="402">
        <f>VLOOKUP(A50,MATERIALES!A6:D397,4,FALSE)</f>
        <v>394968.37717105914</v>
      </c>
      <c r="N50" s="272">
        <f>K50*M50</f>
        <v>52114.849589077043</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94567.721549208276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55.451523158209952</v>
      </c>
      <c r="M59" s="911"/>
      <c r="N59" s="287">
        <f>K59*L59</f>
        <v>2.7725761579104979</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2.7725761579104979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13817.853224957467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260228.08331803576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52045.616663607158</v>
      </c>
      <c r="M83" s="859"/>
      <c r="N83" s="51"/>
    </row>
    <row r="84" spans="1:14">
      <c r="B84" s="89" t="s">
        <v>973</v>
      </c>
      <c r="C84" s="90"/>
      <c r="D84" s="90"/>
      <c r="E84" s="90"/>
      <c r="F84" s="90"/>
      <c r="G84" s="90"/>
      <c r="H84" s="90"/>
      <c r="I84" s="87"/>
      <c r="J84" s="88"/>
      <c r="K84" s="304">
        <v>0.05</v>
      </c>
      <c r="L84" s="858">
        <f>N78*K84</f>
        <v>13011.404165901789</v>
      </c>
      <c r="M84" s="859"/>
      <c r="N84" s="51"/>
    </row>
    <row r="85" spans="1:14" ht="15.75" thickBot="1">
      <c r="B85" s="91" t="s">
        <v>974</v>
      </c>
      <c r="C85" s="92"/>
      <c r="D85" s="92"/>
      <c r="E85" s="92"/>
      <c r="F85" s="92"/>
      <c r="G85" s="92"/>
      <c r="H85" s="92"/>
      <c r="I85" s="93"/>
      <c r="J85" s="94"/>
      <c r="K85" s="305">
        <v>0.05</v>
      </c>
      <c r="L85" s="860">
        <f>N78*K85</f>
        <v>13011.404165901789</v>
      </c>
      <c r="M85" s="861"/>
      <c r="N85" s="51"/>
    </row>
    <row r="86" spans="1:14" ht="15.75" thickBot="1">
      <c r="B86" s="823" t="s">
        <v>953</v>
      </c>
      <c r="C86" s="824"/>
      <c r="D86" s="824"/>
      <c r="E86" s="824"/>
      <c r="F86" s="824"/>
      <c r="G86" s="824"/>
      <c r="H86" s="824"/>
      <c r="I86" s="824"/>
      <c r="J86" s="824"/>
      <c r="K86" s="824"/>
      <c r="L86" s="824"/>
      <c r="M86" s="825"/>
      <c r="N86" s="52">
        <f>L83+L84+L85</f>
        <v>78068.424995410736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338296.50831344648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19"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228</v>
      </c>
      <c r="B36" s="872" t="str">
        <f>VLOOKUP(A36,EQUIPOS!A6:D154,3,FALSE)</f>
        <v xml:space="preserve">Formaleta metálica (concreto hidráulico)
</v>
      </c>
      <c r="C36" s="873"/>
      <c r="D36" s="873"/>
      <c r="E36" s="873"/>
      <c r="F36" s="873"/>
      <c r="G36" s="873"/>
      <c r="H36" s="874"/>
      <c r="I36" s="267"/>
      <c r="J36" s="268"/>
      <c r="K36" s="269">
        <f>VLOOKUP(A36,EQUIPOS!A6:D163,4,FALSE)</f>
        <v>1508.6659101501741</v>
      </c>
      <c r="L36" s="270"/>
      <c r="M36" s="271">
        <v>2</v>
      </c>
      <c r="N36" s="272">
        <f>K36/M36</f>
        <v>754.33295507508706</v>
      </c>
    </row>
    <row r="37" spans="1:14">
      <c r="A37" s="113" t="s">
        <v>282</v>
      </c>
      <c r="B37" s="872" t="str">
        <f>VLOOKUP(A37,EQUIPOS!A7:D154,3,FALSE)</f>
        <v>Piloteadora potencia 250KW, RPM 1800, fuerza elevadora 200KN</v>
      </c>
      <c r="C37" s="873"/>
      <c r="D37" s="873"/>
      <c r="E37" s="873"/>
      <c r="F37" s="873"/>
      <c r="G37" s="873"/>
      <c r="H37" s="874"/>
      <c r="I37" s="421"/>
      <c r="J37" s="422"/>
      <c r="K37" s="269">
        <f>VLOOKUP(A37,EQUIPOS!A7:D164,4,FALSE)</f>
        <v>566387.51782557182</v>
      </c>
      <c r="L37" s="335"/>
      <c r="M37" s="336">
        <v>4</v>
      </c>
      <c r="N37" s="272">
        <f>K37/M37</f>
        <v>141596.87945639296</v>
      </c>
    </row>
    <row r="38" spans="1:14">
      <c r="A38" s="113" t="s">
        <v>363</v>
      </c>
      <c r="B38" s="872" t="str">
        <f>VLOOKUP(A38,EQUIPOS!A8:D154,3,FALSE)</f>
        <v>Vibrador de concreto, Motor de 3 hp a 18.000 rpm Mangueras de 4 mt</v>
      </c>
      <c r="C38" s="873"/>
      <c r="D38" s="873"/>
      <c r="E38" s="873"/>
      <c r="F38" s="873"/>
      <c r="G38" s="873"/>
      <c r="H38" s="874"/>
      <c r="I38" s="328"/>
      <c r="J38" s="330"/>
      <c r="K38" s="269">
        <f>VLOOKUP(A38,EQUIPOS!A8:D165,4,FALSE)</f>
        <v>16213.476467496665</v>
      </c>
      <c r="L38" s="423"/>
      <c r="M38" s="424">
        <v>2</v>
      </c>
      <c r="N38" s="272">
        <f>K38/M38</f>
        <v>8106.7382337483323</v>
      </c>
    </row>
    <row r="39" spans="1:14">
      <c r="B39" s="872"/>
      <c r="C39" s="873"/>
      <c r="D39" s="873"/>
      <c r="E39" s="879"/>
      <c r="F39" s="873"/>
      <c r="G39" s="873"/>
      <c r="H39" s="874"/>
      <c r="I39" s="36"/>
      <c r="J39" s="37"/>
      <c r="K39" s="274"/>
      <c r="L39" s="276"/>
      <c r="M39" s="277"/>
      <c r="N39" s="278"/>
    </row>
    <row r="40" spans="1:14">
      <c r="B40" s="880" t="s">
        <v>952</v>
      </c>
      <c r="C40" s="881"/>
      <c r="D40" s="881"/>
      <c r="E40" s="38"/>
      <c r="F40" s="39"/>
      <c r="G40" s="39"/>
      <c r="H40" s="40"/>
      <c r="I40" s="36"/>
      <c r="J40" s="37"/>
      <c r="K40" s="279"/>
      <c r="L40" s="276"/>
      <c r="M40" s="401">
        <v>0.1</v>
      </c>
      <c r="N40" s="344">
        <f>N76*M40</f>
        <v>1381.7853224957469</v>
      </c>
    </row>
    <row r="41" spans="1:14" ht="15.75" thickBot="1">
      <c r="B41" s="872"/>
      <c r="C41" s="873"/>
      <c r="D41" s="873"/>
      <c r="E41" s="873"/>
      <c r="F41" s="873"/>
      <c r="G41" s="873"/>
      <c r="H41" s="874"/>
      <c r="I41" s="882"/>
      <c r="J41" s="883"/>
      <c r="K41" s="41"/>
      <c r="L41" s="884"/>
      <c r="M41" s="885"/>
      <c r="N41" s="105"/>
    </row>
    <row r="42" spans="1:14" ht="15.75" thickBot="1">
      <c r="B42" s="823" t="s">
        <v>953</v>
      </c>
      <c r="C42" s="824"/>
      <c r="D42" s="824"/>
      <c r="E42" s="824"/>
      <c r="F42" s="824"/>
      <c r="G42" s="824"/>
      <c r="H42" s="824"/>
      <c r="I42" s="824"/>
      <c r="J42" s="824"/>
      <c r="K42" s="824"/>
      <c r="L42" s="824"/>
      <c r="M42" s="825"/>
      <c r="N42" s="394">
        <f>SUM(N36:N41)</f>
        <v>151839.7359677121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8" t="s">
        <v>944</v>
      </c>
      <c r="C46" s="869"/>
      <c r="D46" s="869"/>
      <c r="E46" s="869"/>
      <c r="F46" s="869"/>
      <c r="G46" s="869"/>
      <c r="H46" s="869"/>
      <c r="I46" s="903"/>
      <c r="J46" s="315" t="s">
        <v>945</v>
      </c>
      <c r="K46" s="85" t="s">
        <v>946</v>
      </c>
      <c r="L46" s="904" t="s">
        <v>955</v>
      </c>
      <c r="M46" s="903"/>
      <c r="N46" s="86" t="s">
        <v>951</v>
      </c>
    </row>
    <row r="47" spans="1:14">
      <c r="A47" s="161" t="s">
        <v>745</v>
      </c>
      <c r="B47" s="43" t="str">
        <f>VLOOKUP(A47,MATERIALES!A5:D372,3,FALSE)</f>
        <v>Acero PDR-60</v>
      </c>
      <c r="C47" s="281"/>
      <c r="D47" s="281"/>
      <c r="E47" s="281"/>
      <c r="F47" s="281"/>
      <c r="G47" s="281"/>
      <c r="H47" s="281"/>
      <c r="I47" s="268"/>
      <c r="J47" s="224" t="str">
        <f>VLOOKUP(A47,MATERIALES!A3:D637,2,FALSE)</f>
        <v>kg</v>
      </c>
      <c r="K47" s="407">
        <v>11.875220230569418</v>
      </c>
      <c r="L47" s="267"/>
      <c r="M47" s="402">
        <f>VLOOKUP(A47,MATERIALES!A5:D394,4,FALSE)</f>
        <v>3082.9249112941006</v>
      </c>
      <c r="N47" s="272">
        <f>K47*M47</f>
        <v>36610.41227592613</v>
      </c>
    </row>
    <row r="48" spans="1:14">
      <c r="A48" s="161" t="s">
        <v>749</v>
      </c>
      <c r="B48" s="43" t="str">
        <f>VLOOKUP(A48,MATERIALES!A6:D372,3,FALSE)</f>
        <v>Aditivo curador</v>
      </c>
      <c r="C48" s="425"/>
      <c r="D48" s="425"/>
      <c r="E48" s="425"/>
      <c r="F48" s="425"/>
      <c r="G48" s="425"/>
      <c r="H48" s="425"/>
      <c r="I48" s="425"/>
      <c r="J48" s="311" t="str">
        <f>VLOOKUP(A48,MATERIALES!A4:D638,2,FALSE)</f>
        <v>kg</v>
      </c>
      <c r="K48" s="397">
        <v>0.5</v>
      </c>
      <c r="L48" s="421"/>
      <c r="M48" s="402">
        <f>VLOOKUP(A48,MATERIALES!A6:D395,4,FALSE)</f>
        <v>6823.0738601973735</v>
      </c>
      <c r="N48" s="272">
        <f>K48*M48</f>
        <v>3411.5369300986868</v>
      </c>
    </row>
    <row r="49" spans="1:14">
      <c r="A49" s="161" t="s">
        <v>788</v>
      </c>
      <c r="B49" s="43" t="str">
        <f>VLOOKUP(A49,MATERIALES!A6:D372,3,FALSE)</f>
        <v>Alambre negro para amarre calibre 18</v>
      </c>
      <c r="C49" s="425"/>
      <c r="D49" s="425"/>
      <c r="E49" s="425"/>
      <c r="F49" s="425"/>
      <c r="G49" s="425"/>
      <c r="H49" s="425"/>
      <c r="I49" s="425"/>
      <c r="J49" s="312" t="str">
        <f>VLOOKUP(A49,MATERIALES!A5:D639,2,FALSE)</f>
        <v>kg</v>
      </c>
      <c r="K49" s="397">
        <v>0.5</v>
      </c>
      <c r="L49" s="421"/>
      <c r="M49" s="402">
        <f>VLOOKUP(A49,MATERIALES!A6:D396,4,FALSE)</f>
        <v>4861.845508212823</v>
      </c>
      <c r="N49" s="272">
        <f>K49*M49</f>
        <v>2430.9227541064115</v>
      </c>
    </row>
    <row r="50" spans="1:14">
      <c r="A50" s="161" t="s">
        <v>829</v>
      </c>
      <c r="B50" s="43" t="str">
        <f>VLOOKUP(A50,MATERIALES!A6:D372,3,FALSE)</f>
        <v>Concreto Resistencia  28 (Mpa)</v>
      </c>
      <c r="C50" s="425"/>
      <c r="D50" s="425"/>
      <c r="E50" s="425"/>
      <c r="F50" s="425"/>
      <c r="G50" s="425"/>
      <c r="H50" s="425"/>
      <c r="I50" s="425"/>
      <c r="J50" s="312" t="str">
        <f>VLOOKUP(A50,MATERIALES!A6:D640,2,FALSE)</f>
        <v>m3</v>
      </c>
      <c r="K50" s="436">
        <v>0.13194689145077132</v>
      </c>
      <c r="L50" s="421"/>
      <c r="M50" s="402">
        <f>VLOOKUP(A50,MATERIALES!A6:D397,4,FALSE)</f>
        <v>394968.37717105914</v>
      </c>
      <c r="N50" s="272">
        <f>K50*M50</f>
        <v>52114.849589077043</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94567.721549208276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0">
        <f>VLOOKUP(A59,TRANSPORTE!A5:D117,4,FALSE)</f>
        <v>55.451523158209952</v>
      </c>
      <c r="M59" s="911"/>
      <c r="N59" s="287">
        <f>K59*L59</f>
        <v>2.7725761579104979</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1"/>
      <c r="M64" s="902"/>
      <c r="N64" s="127"/>
    </row>
    <row r="65" spans="1:15" ht="15.75" thickBot="1">
      <c r="B65" s="912" t="s">
        <v>953</v>
      </c>
      <c r="C65" s="866"/>
      <c r="D65" s="866"/>
      <c r="E65" s="866"/>
      <c r="F65" s="866"/>
      <c r="G65" s="866"/>
      <c r="H65" s="866"/>
      <c r="I65" s="866"/>
      <c r="J65" s="866"/>
      <c r="K65" s="866"/>
      <c r="L65" s="866"/>
      <c r="M65" s="867"/>
      <c r="N65" s="104">
        <f>N59+N60+N61+N62+N63</f>
        <v>2.7725761579104979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865"/>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9"/>
      <c r="C75" s="900"/>
      <c r="D75" s="900"/>
      <c r="E75" s="900"/>
      <c r="F75" s="900"/>
      <c r="G75" s="900"/>
      <c r="H75" s="900"/>
      <c r="I75" s="126"/>
      <c r="J75" s="126"/>
      <c r="K75" s="126"/>
      <c r="L75" s="913"/>
      <c r="M75" s="913"/>
      <c r="N75" s="45"/>
    </row>
    <row r="76" spans="1:15" ht="15.75" thickBot="1">
      <c r="B76" s="912" t="s">
        <v>953</v>
      </c>
      <c r="C76" s="866"/>
      <c r="D76" s="866"/>
      <c r="E76" s="866"/>
      <c r="F76" s="866"/>
      <c r="G76" s="866"/>
      <c r="H76" s="866"/>
      <c r="I76" s="866"/>
      <c r="J76" s="866"/>
      <c r="K76" s="866"/>
      <c r="L76" s="866"/>
      <c r="M76" s="867"/>
      <c r="N76" s="301">
        <f>SUM(N70:N75)</f>
        <v>13817.853224957467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260228.08331803576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52045.616663607158</v>
      </c>
      <c r="M83" s="859"/>
      <c r="N83" s="51"/>
    </row>
    <row r="84" spans="1:14">
      <c r="B84" s="89" t="s">
        <v>973</v>
      </c>
      <c r="C84" s="90"/>
      <c r="D84" s="90"/>
      <c r="E84" s="90"/>
      <c r="F84" s="90"/>
      <c r="G84" s="90"/>
      <c r="H84" s="90"/>
      <c r="I84" s="87"/>
      <c r="J84" s="88"/>
      <c r="K84" s="304">
        <v>0.05</v>
      </c>
      <c r="L84" s="858">
        <f>N78*K84</f>
        <v>13011.404165901789</v>
      </c>
      <c r="M84" s="859"/>
      <c r="N84" s="51"/>
    </row>
    <row r="85" spans="1:14" ht="15.75" thickBot="1">
      <c r="B85" s="91" t="s">
        <v>974</v>
      </c>
      <c r="C85" s="92"/>
      <c r="D85" s="92"/>
      <c r="E85" s="92"/>
      <c r="F85" s="92"/>
      <c r="G85" s="92"/>
      <c r="H85" s="92"/>
      <c r="I85" s="93"/>
      <c r="J85" s="94"/>
      <c r="K85" s="305">
        <v>0.05</v>
      </c>
      <c r="L85" s="860">
        <f>N78*K85</f>
        <v>13011.404165901789</v>
      </c>
      <c r="M85" s="861"/>
      <c r="N85" s="51"/>
    </row>
    <row r="86" spans="1:14" ht="15.75" thickBot="1">
      <c r="B86" s="823" t="s">
        <v>953</v>
      </c>
      <c r="C86" s="824"/>
      <c r="D86" s="824"/>
      <c r="E86" s="824"/>
      <c r="F86" s="824"/>
      <c r="G86" s="824"/>
      <c r="H86" s="824"/>
      <c r="I86" s="824"/>
      <c r="J86" s="824"/>
      <c r="K86" s="824"/>
      <c r="L86" s="824"/>
      <c r="M86" s="825"/>
      <c r="N86" s="52">
        <f>L83+L84+L85</f>
        <v>78068.424995410736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338296.50831344648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5"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243</v>
      </c>
      <c r="B36" s="872" t="str">
        <f>VLOOKUP(A36,EQUIPOS!A6:D154,3,FALSE)</f>
        <v>Grúa 10 ton</v>
      </c>
      <c r="C36" s="873"/>
      <c r="D36" s="873"/>
      <c r="E36" s="873"/>
      <c r="F36" s="873"/>
      <c r="G36" s="873"/>
      <c r="H36" s="874"/>
      <c r="I36" s="267"/>
      <c r="J36" s="268"/>
      <c r="K36" s="269">
        <f>VLOOKUP(A36,EQUIPOS!A6:D163,4,FALSE)</f>
        <v>180415.63366899325</v>
      </c>
      <c r="L36" s="270"/>
      <c r="M36" s="271">
        <v>0.158</v>
      </c>
      <c r="N36" s="272">
        <f t="shared" ref="N36:N44" si="0">K36/M36</f>
        <v>1141871.0991708434</v>
      </c>
    </row>
    <row r="37" spans="1:14">
      <c r="A37" s="113" t="s">
        <v>121</v>
      </c>
      <c r="B37" s="872" t="str">
        <f>VLOOKUP(A37,EQUIPOS!A7:D154,3,FALSE)</f>
        <v>Bomba eléctrica para accionar la celda</v>
      </c>
      <c r="C37" s="873"/>
      <c r="D37" s="873"/>
      <c r="E37" s="873"/>
      <c r="F37" s="873"/>
      <c r="G37" s="873"/>
      <c r="H37" s="874"/>
      <c r="I37" s="421"/>
      <c r="J37" s="422"/>
      <c r="K37" s="269">
        <f>VLOOKUP(A37,EQUIPOS!A7:D164,4,FALSE)</f>
        <v>43634.558423271512</v>
      </c>
      <c r="L37" s="335"/>
      <c r="M37" s="336">
        <v>0.158</v>
      </c>
      <c r="N37" s="272">
        <f t="shared" si="0"/>
        <v>276168.09128652856</v>
      </c>
    </row>
    <row r="38" spans="1:14">
      <c r="A38" s="113" t="s">
        <v>217</v>
      </c>
      <c r="B38" s="872" t="str">
        <f>VLOOKUP(A38,EQUIPOS!A8:D154,3,FALSE)</f>
        <v>Equipo de soldadura y de acetileno (incluye soldadura)</v>
      </c>
      <c r="C38" s="873"/>
      <c r="D38" s="873"/>
      <c r="E38" s="873"/>
      <c r="F38" s="873"/>
      <c r="G38" s="873"/>
      <c r="H38" s="874"/>
      <c r="I38" s="421"/>
      <c r="J38" s="422"/>
      <c r="K38" s="438">
        <f>VLOOKUP(A38,EQUIPOS!A8:D165,4,FALSE)</f>
        <v>21358.027221108758</v>
      </c>
      <c r="L38" s="335"/>
      <c r="M38" s="336">
        <v>0.158</v>
      </c>
      <c r="N38" s="272">
        <f t="shared" si="0"/>
        <v>135177.38747537188</v>
      </c>
    </row>
    <row r="39" spans="1:14">
      <c r="A39" s="113" t="s">
        <v>255</v>
      </c>
      <c r="B39" s="872" t="str">
        <f>VLOOKUP(A39,EQUIPOS!A9:D154,3,FALSE)</f>
        <v>Manómetro cable de acero para bajar la celda</v>
      </c>
      <c r="C39" s="873"/>
      <c r="D39" s="873"/>
      <c r="E39" s="873"/>
      <c r="F39" s="873"/>
      <c r="G39" s="873"/>
      <c r="H39" s="874"/>
      <c r="I39" s="421"/>
      <c r="J39" s="422"/>
      <c r="K39" s="438">
        <f>VLOOKUP(A39,EQUIPOS!A9:D166,4,FALSE)</f>
        <v>1768780.7222450317</v>
      </c>
      <c r="L39" s="335"/>
      <c r="M39" s="336">
        <v>0.158</v>
      </c>
      <c r="N39" s="272">
        <f t="shared" si="0"/>
        <v>11194814.697753366</v>
      </c>
    </row>
    <row r="40" spans="1:14">
      <c r="A40" s="113" t="s">
        <v>1648</v>
      </c>
      <c r="B40" s="872" t="str">
        <f>VLOOKUP(A40,EQUIPOS!A10:D154,3,FALSE)</f>
        <v xml:space="preserve">Retroexcavadora sobre llantas 
</v>
      </c>
      <c r="C40" s="873"/>
      <c r="D40" s="873"/>
      <c r="E40" s="873"/>
      <c r="F40" s="873"/>
      <c r="G40" s="873"/>
      <c r="H40" s="874"/>
      <c r="I40" s="421"/>
      <c r="J40" s="422"/>
      <c r="K40" s="438">
        <f>VLOOKUP(A40,EQUIPOS!A10:D167,4,FALSE)</f>
        <v>15149.086656404506</v>
      </c>
      <c r="L40" s="335"/>
      <c r="M40" s="336">
        <v>0.158</v>
      </c>
      <c r="N40" s="272">
        <f t="shared" si="0"/>
        <v>95880.295293699412</v>
      </c>
    </row>
    <row r="41" spans="1:14">
      <c r="A41" s="113" t="s">
        <v>115</v>
      </c>
      <c r="B41" s="872" t="str">
        <f>VLOOKUP(A41,EQUIPOS!A6:D154,3,FALSE)</f>
        <v>Andamiaje para Aplicar la Carga (Equipos Sustituto de la Tara)</v>
      </c>
      <c r="C41" s="873"/>
      <c r="D41" s="873"/>
      <c r="E41" s="873"/>
      <c r="F41" s="873"/>
      <c r="G41" s="873"/>
      <c r="H41" s="874"/>
      <c r="I41" s="421"/>
      <c r="J41" s="422"/>
      <c r="K41" s="438">
        <f>VLOOKUP(A41,EQUIPOS!A6:D154,4,FALSE)</f>
        <v>43422.716665461281</v>
      </c>
      <c r="L41" s="335"/>
      <c r="M41" s="336">
        <v>0.158</v>
      </c>
      <c r="N41" s="272">
        <f t="shared" si="0"/>
        <v>274827.32066747645</v>
      </c>
    </row>
    <row r="42" spans="1:14">
      <c r="A42" s="113" t="s">
        <v>224</v>
      </c>
      <c r="B42" s="872" t="str">
        <f>VLOOKUP(A42,EQUIPOS!A12:D156,3,FALSE)</f>
        <v>Equipo de Medición (Deformimetros Eléctricos, Mecánicos, Celdas de Carga,  Etc.)</v>
      </c>
      <c r="C42" s="873"/>
      <c r="D42" s="873"/>
      <c r="E42" s="873"/>
      <c r="F42" s="873"/>
      <c r="G42" s="873"/>
      <c r="H42" s="874"/>
      <c r="I42" s="328"/>
      <c r="J42" s="330"/>
      <c r="K42" s="438">
        <f>VLOOKUP(A42,EQUIPOS!A12:D169,4,FALSE)</f>
        <v>119309.75683860644</v>
      </c>
      <c r="L42" s="423"/>
      <c r="M42" s="424">
        <v>0.158</v>
      </c>
      <c r="N42" s="272">
        <f t="shared" si="0"/>
        <v>755125.04328231921</v>
      </c>
    </row>
    <row r="43" spans="1:14">
      <c r="A43" t="s">
        <v>335</v>
      </c>
      <c r="B43" s="872" t="str">
        <f>VLOOKUP(A43,EQUIPOS!A13:D157,3,FALSE)</f>
        <v>Tara (Recebo, Agua, Etc.)</v>
      </c>
      <c r="C43" s="873"/>
      <c r="D43" s="873"/>
      <c r="E43" s="873"/>
      <c r="F43" s="873"/>
      <c r="G43" s="873"/>
      <c r="H43" s="874"/>
      <c r="I43" s="36"/>
      <c r="J43" s="37"/>
      <c r="K43" s="438">
        <f>VLOOKUP(A43,EQUIPOS!A13:D170,4,FALSE)</f>
        <v>203520.50686544896</v>
      </c>
      <c r="L43" s="276"/>
      <c r="M43" s="277">
        <v>2.8000000000000001E-2</v>
      </c>
      <c r="N43" s="272">
        <f t="shared" si="0"/>
        <v>7268589.530908891</v>
      </c>
    </row>
    <row r="44" spans="1:14">
      <c r="A44" t="s">
        <v>216</v>
      </c>
      <c r="B44" s="872" t="str">
        <f>VLOOKUP(A44,EQUIPOS!A14:D158,3,FALSE)</f>
        <v xml:space="preserve">Equipo de topografía Teodolito electrónico con abertura de anteojo de 42 mm. Aumento del anteojo: 30x.Distancia mínima de enfoque: 1.0 m. Precisión: 5´´. Compensador con rango de trabajo ±3´. </v>
      </c>
      <c r="C44" s="873"/>
      <c r="D44" s="873"/>
      <c r="E44" s="873"/>
      <c r="F44" s="873"/>
      <c r="G44" s="873"/>
      <c r="H44" s="874"/>
      <c r="I44" s="36"/>
      <c r="J44" s="37"/>
      <c r="K44" s="438">
        <f>VLOOKUP(A44,EQUIPOS!A14:D171,4,FALSE)</f>
        <v>5159.356488716533</v>
      </c>
      <c r="L44" s="276"/>
      <c r="M44" s="277">
        <v>0.158</v>
      </c>
      <c r="N44" s="273">
        <f t="shared" si="0"/>
        <v>32654.154991876792</v>
      </c>
    </row>
    <row r="45" spans="1:14">
      <c r="B45" s="880" t="s">
        <v>952</v>
      </c>
      <c r="C45" s="881"/>
      <c r="D45" s="881"/>
      <c r="E45" s="38"/>
      <c r="F45" s="39"/>
      <c r="G45" s="39"/>
      <c r="H45" s="40"/>
      <c r="I45" s="36"/>
      <c r="J45" s="37"/>
      <c r="K45" s="279"/>
      <c r="L45" s="276"/>
      <c r="M45" s="401">
        <v>0.02</v>
      </c>
      <c r="N45" s="344">
        <f>N79*M45</f>
        <v>8647.9318827683801</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21183755.552713141</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410</v>
      </c>
      <c r="B52" s="43" t="str">
        <f>VLOOKUP(A52,MATERIALES!A5:D372,3,FALSE)</f>
        <v>Celda especial de carga</v>
      </c>
      <c r="C52" s="281"/>
      <c r="D52" s="281"/>
      <c r="E52" s="281"/>
      <c r="F52" s="281"/>
      <c r="G52" s="281"/>
      <c r="H52" s="281"/>
      <c r="I52" s="268"/>
      <c r="J52" s="224" t="str">
        <f>VLOOKUP(A52,MATERIALES!A6:D642,2,FALSE)</f>
        <v>u</v>
      </c>
      <c r="K52" s="282">
        <v>1</v>
      </c>
      <c r="L52" s="267"/>
      <c r="M52" s="402">
        <f>VLOOKUP(A52,MATERIALES!A5:D394,4,FALSE)</f>
        <v>13779318.710743573</v>
      </c>
      <c r="N52" s="272">
        <f t="shared" ref="N52:N58" si="1">K52*M52</f>
        <v>13779318.710743573</v>
      </c>
    </row>
    <row r="53" spans="1:14">
      <c r="A53" s="161" t="s">
        <v>505</v>
      </c>
      <c r="B53" s="43" t="str">
        <f>VLOOKUP(A53,MATERIALES!A6:D372,3,FALSE)</f>
        <v>Manguera de alta presión</v>
      </c>
      <c r="C53" s="425"/>
      <c r="D53" s="425"/>
      <c r="E53" s="425"/>
      <c r="F53" s="425"/>
      <c r="G53" s="425"/>
      <c r="H53" s="425"/>
      <c r="I53" s="425"/>
      <c r="J53" s="311" t="str">
        <f>VLOOKUP(A53,MATERIALES!A7:D643,2,FALSE)</f>
        <v>m</v>
      </c>
      <c r="K53" s="397">
        <v>30</v>
      </c>
      <c r="L53" s="421"/>
      <c r="M53" s="402">
        <f>VLOOKUP(A53,MATERIALES!A6:D395,4,FALSE)</f>
        <v>7805.3370510595914</v>
      </c>
      <c r="N53" s="272">
        <f t="shared" si="1"/>
        <v>234160.11153178776</v>
      </c>
    </row>
    <row r="54" spans="1:14">
      <c r="A54" s="161" t="s">
        <v>729</v>
      </c>
      <c r="B54" s="43" t="str">
        <f>VLOOKUP(A54,MATERIALES!A6:D372,3,FALSE)</f>
        <v>Tubo Metálico De Alta Resistencia</v>
      </c>
      <c r="C54" s="425"/>
      <c r="D54" s="425"/>
      <c r="E54" s="425"/>
      <c r="F54" s="425"/>
      <c r="G54" s="425"/>
      <c r="H54" s="425"/>
      <c r="I54" s="425"/>
      <c r="J54" s="312" t="str">
        <f>VLOOKUP(A54,MATERIALES!A8:D644,2,FALSE)</f>
        <v>m</v>
      </c>
      <c r="K54" s="397">
        <v>60</v>
      </c>
      <c r="L54" s="421"/>
      <c r="M54" s="402">
        <f>VLOOKUP(A54,MATERIALES!A6:D396,4,FALSE)</f>
        <v>54141.464977762276</v>
      </c>
      <c r="N54" s="272">
        <f t="shared" si="1"/>
        <v>3248487.8986657364</v>
      </c>
    </row>
    <row r="55" spans="1:14">
      <c r="A55" s="161" t="s">
        <v>734</v>
      </c>
      <c r="B55" s="43" t="str">
        <f>VLOOKUP(A55,MATERIALES!A6:D372,3,FALSE)</f>
        <v>Uniones especiales de alta resistencia para tubería</v>
      </c>
      <c r="C55" s="425"/>
      <c r="D55" s="425"/>
      <c r="E55" s="425"/>
      <c r="F55" s="425"/>
      <c r="G55" s="425"/>
      <c r="H55" s="425"/>
      <c r="I55" s="425"/>
      <c r="J55" s="312" t="str">
        <f>VLOOKUP(A55,MATERIALES!A9:D645,2,FALSE)</f>
        <v>u</v>
      </c>
      <c r="K55" s="397">
        <v>12</v>
      </c>
      <c r="L55" s="421"/>
      <c r="M55" s="402">
        <f>VLOOKUP(A55,MATERIALES!A6:D397,4,FALSE)</f>
        <v>34720.567069653727</v>
      </c>
      <c r="N55" s="272">
        <f t="shared" si="1"/>
        <v>416646.80483584473</v>
      </c>
    </row>
    <row r="56" spans="1:14">
      <c r="A56" s="161" t="s">
        <v>698</v>
      </c>
      <c r="B56" s="43" t="str">
        <f>VLOOKUP(A56,MATERIALES!A7:D372,3,FALSE)</f>
        <v>Transductores electrónicos (incluye cables, protección contra el concreto y panel de lectura)</v>
      </c>
      <c r="C56" s="425"/>
      <c r="D56" s="425"/>
      <c r="E56" s="425"/>
      <c r="F56" s="425"/>
      <c r="G56" s="425"/>
      <c r="H56" s="425"/>
      <c r="I56" s="425"/>
      <c r="J56" s="312" t="str">
        <f>VLOOKUP(A56,MATERIALES!A10:D646,2,FALSE)</f>
        <v>u</v>
      </c>
      <c r="K56" s="397">
        <v>2</v>
      </c>
      <c r="L56" s="421"/>
      <c r="M56" s="402">
        <f>VLOOKUP(A56,MATERIALES!A7:D398,4,FALSE)</f>
        <v>1362472.7061319659</v>
      </c>
      <c r="N56" s="272">
        <f t="shared" si="1"/>
        <v>2724945.4122639317</v>
      </c>
    </row>
    <row r="57" spans="1:14">
      <c r="A57" s="161" t="s">
        <v>700</v>
      </c>
      <c r="B57" s="43" t="str">
        <f>VLOOKUP(A57,MATERIALES!A8:D372,3,FALSE)</f>
        <v>Transductores mecánicos (incluye cables, protección contra el concreto y panel de lectura)</v>
      </c>
      <c r="C57" s="425"/>
      <c r="D57" s="425"/>
      <c r="E57" s="425"/>
      <c r="F57" s="425"/>
      <c r="G57" s="425"/>
      <c r="H57" s="425"/>
      <c r="I57" s="425"/>
      <c r="J57" s="312" t="str">
        <f>VLOOKUP(A57,MATERIALES!A11:D647,2,FALSE)</f>
        <v>u</v>
      </c>
      <c r="K57" s="397">
        <v>5</v>
      </c>
      <c r="L57" s="421"/>
      <c r="M57" s="402">
        <f>VLOOKUP(A57,MATERIALES!A8:D399,4,FALSE)</f>
        <v>835531.8164165843</v>
      </c>
      <c r="N57" s="272">
        <f t="shared" si="1"/>
        <v>4177659.0820829216</v>
      </c>
    </row>
    <row r="58" spans="1:14" ht="15.75" thickBot="1">
      <c r="A58" s="205" t="s">
        <v>550</v>
      </c>
      <c r="B58" s="43" t="str">
        <f>VLOOKUP(A58,MATERIALES!A9:D372,3,FALSE)</f>
        <v>Material seleccionado para Relleno</v>
      </c>
      <c r="C58" s="310"/>
      <c r="D58" s="310"/>
      <c r="E58" s="310"/>
      <c r="F58" s="310"/>
      <c r="G58" s="310"/>
      <c r="H58" s="310"/>
      <c r="I58" s="310"/>
      <c r="J58" s="435" t="str">
        <f>VLOOKUP(A58,MATERIALES!A12:D648,2,FALSE)</f>
        <v>m3</v>
      </c>
      <c r="K58" s="126">
        <v>70</v>
      </c>
      <c r="L58" s="325"/>
      <c r="M58" s="402">
        <f>VLOOKUP(A58,MATERIALES!A9:D400,4,FALSE)</f>
        <v>11773.966171387074</v>
      </c>
      <c r="N58" s="272">
        <f t="shared" si="1"/>
        <v>824177.63199709519</v>
      </c>
    </row>
    <row r="59" spans="1:14" ht="15.75" thickBot="1">
      <c r="B59" s="823" t="s">
        <v>953</v>
      </c>
      <c r="C59" s="824"/>
      <c r="D59" s="824"/>
      <c r="E59" s="824"/>
      <c r="F59" s="824"/>
      <c r="G59" s="824"/>
      <c r="H59" s="824"/>
      <c r="I59" s="824"/>
      <c r="J59" s="824"/>
      <c r="K59" s="824"/>
      <c r="L59" s="824"/>
      <c r="M59" s="825"/>
      <c r="N59" s="394">
        <f>SUM(N52:N58)</f>
        <v>25405395.652120888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0">
        <f>VLOOKUP(A64,TRANSPORTE!A5:D117,4,FALSE)</f>
        <v>101732.24976081123</v>
      </c>
      <c r="M64" s="911"/>
      <c r="N64" s="287">
        <f>K64*L64</f>
        <v>5086.6124880405623</v>
      </c>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5086.6124880405623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99"/>
      <c r="C78" s="900"/>
      <c r="D78" s="900"/>
      <c r="E78" s="900"/>
      <c r="F78" s="900"/>
      <c r="G78" s="900"/>
      <c r="H78" s="900"/>
      <c r="I78" s="126"/>
      <c r="J78" s="126"/>
      <c r="K78" s="126"/>
      <c r="L78" s="913"/>
      <c r="M78" s="913"/>
      <c r="N78" s="45"/>
    </row>
    <row r="79" spans="1:15" ht="15.75" thickBot="1">
      <c r="B79" s="912" t="s">
        <v>953</v>
      </c>
      <c r="C79" s="866"/>
      <c r="D79" s="866"/>
      <c r="E79" s="866"/>
      <c r="F79" s="866"/>
      <c r="G79" s="866"/>
      <c r="H79" s="866"/>
      <c r="I79" s="866"/>
      <c r="J79" s="866"/>
      <c r="K79" s="866"/>
      <c r="L79" s="866"/>
      <c r="M79" s="867"/>
      <c r="N79" s="301">
        <f>SUM(N75:N78)</f>
        <v>432396.59413841902</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N47+N59+N70+N79</f>
        <v>47026634.411460489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8" t="s">
        <v>969</v>
      </c>
      <c r="C85" s="869"/>
      <c r="D85" s="869"/>
      <c r="E85" s="869"/>
      <c r="F85" s="869"/>
      <c r="G85" s="869"/>
      <c r="H85" s="869"/>
      <c r="I85" s="314"/>
      <c r="J85" s="334"/>
      <c r="K85" s="302" t="s">
        <v>970</v>
      </c>
      <c r="L85" s="870" t="s">
        <v>971</v>
      </c>
      <c r="M85" s="871"/>
      <c r="N85" s="303"/>
    </row>
    <row r="86" spans="1:14">
      <c r="B86" s="856" t="s">
        <v>972</v>
      </c>
      <c r="C86" s="857"/>
      <c r="D86" s="857"/>
      <c r="E86" s="857"/>
      <c r="F86" s="857"/>
      <c r="G86" s="857"/>
      <c r="H86" s="857"/>
      <c r="I86" s="87"/>
      <c r="J86" s="88"/>
      <c r="K86" s="304">
        <v>0.2</v>
      </c>
      <c r="L86" s="858">
        <f>N81*K86</f>
        <v>9405326.8822920974</v>
      </c>
      <c r="M86" s="859"/>
      <c r="N86" s="51"/>
    </row>
    <row r="87" spans="1:14">
      <c r="B87" s="89" t="s">
        <v>973</v>
      </c>
      <c r="C87" s="90"/>
      <c r="D87" s="90"/>
      <c r="E87" s="90"/>
      <c r="F87" s="90"/>
      <c r="G87" s="90"/>
      <c r="H87" s="90"/>
      <c r="I87" s="87"/>
      <c r="J87" s="88"/>
      <c r="K87" s="304">
        <v>0.05</v>
      </c>
      <c r="L87" s="858">
        <f>N81*K87</f>
        <v>2351331.7205730244</v>
      </c>
      <c r="M87" s="859"/>
      <c r="N87" s="51"/>
    </row>
    <row r="88" spans="1:14" ht="15.75" thickBot="1">
      <c r="B88" s="91" t="s">
        <v>974</v>
      </c>
      <c r="C88" s="92"/>
      <c r="D88" s="92"/>
      <c r="E88" s="92"/>
      <c r="F88" s="92"/>
      <c r="G88" s="92"/>
      <c r="H88" s="92"/>
      <c r="I88" s="93"/>
      <c r="J88" s="94"/>
      <c r="K88" s="305">
        <v>0.05</v>
      </c>
      <c r="L88" s="860">
        <f>N81*K88</f>
        <v>2351331.7205730244</v>
      </c>
      <c r="M88" s="861"/>
      <c r="N88" s="51"/>
    </row>
    <row r="89" spans="1:14" ht="15.75" thickBot="1">
      <c r="B89" s="823" t="s">
        <v>953</v>
      </c>
      <c r="C89" s="824"/>
      <c r="D89" s="824"/>
      <c r="E89" s="824"/>
      <c r="F89" s="824"/>
      <c r="G89" s="824"/>
      <c r="H89" s="824"/>
      <c r="I89" s="824"/>
      <c r="J89" s="824"/>
      <c r="K89" s="824"/>
      <c r="L89" s="824"/>
      <c r="M89" s="825"/>
      <c r="N89" s="52">
        <f>L86+L87+L88</f>
        <v>14107990.323438147</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61134624.734898634</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3"/>
      <c r="K121" s="973"/>
      <c r="L121" s="973"/>
      <c r="M121" s="973"/>
      <c r="N121" s="974"/>
    </row>
    <row r="122" spans="2:14" ht="15.75" thickBot="1">
      <c r="B122" s="419" t="s">
        <v>2221</v>
      </c>
      <c r="C122" s="420"/>
      <c r="D122" s="420"/>
      <c r="E122" s="259"/>
      <c r="F122" s="259"/>
      <c r="G122" s="259"/>
      <c r="H122" s="259"/>
      <c r="I122" s="259"/>
      <c r="J122" s="975"/>
      <c r="K122" s="975"/>
      <c r="L122" s="975"/>
      <c r="M122" s="975"/>
      <c r="N122" s="976"/>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25"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140</v>
      </c>
      <c r="B36" s="872" t="str">
        <f>VLOOKUP(A36,EQUIPOS!A6:D154,3,FALSE)</f>
        <v>Camisa para Pilote D=1.20m</v>
      </c>
      <c r="C36" s="873"/>
      <c r="D36" s="873"/>
      <c r="E36" s="873"/>
      <c r="F36" s="873"/>
      <c r="G36" s="873"/>
      <c r="H36" s="874"/>
      <c r="I36" s="267"/>
      <c r="J36" s="268"/>
      <c r="K36" s="269">
        <f>VLOOKUP(A36,EQUIPOS!A6:D163,4,FALSE)</f>
        <v>24526.8518603345</v>
      </c>
      <c r="L36" s="270"/>
      <c r="M36" s="271">
        <v>1</v>
      </c>
      <c r="N36" s="272">
        <f t="shared" ref="N36:N42" si="0">K36/M36</f>
        <v>24526.8518603345</v>
      </c>
    </row>
    <row r="37" spans="1:14">
      <c r="A37" s="113" t="s">
        <v>206</v>
      </c>
      <c r="B37" s="872" t="str">
        <f>VLOOKUP(A37,EQUIPOS!A7:D154,3,FALSE)</f>
        <v>Equipo de Soldadura</v>
      </c>
      <c r="C37" s="873"/>
      <c r="D37" s="873"/>
      <c r="E37" s="873"/>
      <c r="F37" s="873"/>
      <c r="G37" s="873"/>
      <c r="H37" s="874"/>
      <c r="I37" s="421"/>
      <c r="J37" s="422"/>
      <c r="K37" s="269">
        <f>VLOOKUP(A37,EQUIPOS!A7:D164,4,FALSE)</f>
        <v>4643.0493958932075</v>
      </c>
      <c r="L37" s="335"/>
      <c r="M37" s="336">
        <v>1</v>
      </c>
      <c r="N37" s="272">
        <f t="shared" si="0"/>
        <v>4643.0493958932075</v>
      </c>
    </row>
    <row r="38" spans="1:14">
      <c r="A38" s="113" t="s">
        <v>242</v>
      </c>
      <c r="B38" s="872" t="str">
        <f>VLOOKUP(A38,EQUIPOS!A8:D154,3,FALSE)</f>
        <v>Grúa con torre capacidad 1 ton en la punta.</v>
      </c>
      <c r="C38" s="873"/>
      <c r="D38" s="873"/>
      <c r="E38" s="873"/>
      <c r="F38" s="873"/>
      <c r="G38" s="873"/>
      <c r="H38" s="874"/>
      <c r="I38" s="421"/>
      <c r="J38" s="422"/>
      <c r="K38" s="438">
        <f>VLOOKUP(A38,EQUIPOS!A8:D165,4,FALSE)</f>
        <v>403282.00467186718</v>
      </c>
      <c r="L38" s="335"/>
      <c r="M38" s="336">
        <v>2.5</v>
      </c>
      <c r="N38" s="272">
        <f t="shared" si="0"/>
        <v>161312.80186874687</v>
      </c>
    </row>
    <row r="39" spans="1:14">
      <c r="A39" s="113" t="s">
        <v>267</v>
      </c>
      <c r="B39" s="872" t="str">
        <f>VLOOKUP(A39,EQUIPOS!A9:D154,3,FALSE)</f>
        <v>Motobomba de concreto</v>
      </c>
      <c r="C39" s="873"/>
      <c r="D39" s="873"/>
      <c r="E39" s="873"/>
      <c r="F39" s="873"/>
      <c r="G39" s="873"/>
      <c r="H39" s="874"/>
      <c r="I39" s="421"/>
      <c r="J39" s="422"/>
      <c r="K39" s="438">
        <f>VLOOKUP(A39,EQUIPOS!A9:D166,4,FALSE)</f>
        <v>55330.098163091774</v>
      </c>
      <c r="L39" s="335"/>
      <c r="M39" s="336">
        <v>2.5499800000000001</v>
      </c>
      <c r="N39" s="272">
        <f t="shared" si="0"/>
        <v>21698.2478933528</v>
      </c>
    </row>
    <row r="40" spans="1:14">
      <c r="A40" s="113" t="s">
        <v>277</v>
      </c>
      <c r="B40" s="872" t="str">
        <f>VLOOKUP(A40,EQUIPOS!A10:D154,3,FALSE)</f>
        <v>Pala auxiliar de piloteadora</v>
      </c>
      <c r="C40" s="873"/>
      <c r="D40" s="873"/>
      <c r="E40" s="873"/>
      <c r="F40" s="873"/>
      <c r="G40" s="873"/>
      <c r="H40" s="874"/>
      <c r="I40" s="421"/>
      <c r="J40" s="422"/>
      <c r="K40" s="438">
        <f>VLOOKUP(A40,EQUIPOS!A10:D167,4,FALSE)</f>
        <v>252442.68179933453</v>
      </c>
      <c r="L40" s="335"/>
      <c r="M40" s="336">
        <v>2.5</v>
      </c>
      <c r="N40" s="272">
        <f t="shared" si="0"/>
        <v>100977.07271973381</v>
      </c>
    </row>
    <row r="41" spans="1:14">
      <c r="A41" s="113" t="s">
        <v>282</v>
      </c>
      <c r="B41" s="872" t="str">
        <f>VLOOKUP(A41,EQUIPOS!A6:D154,3,FALSE)</f>
        <v>Piloteadora potencia 250KW, RPM 1800, fuerza elevadora 200KN</v>
      </c>
      <c r="C41" s="873"/>
      <c r="D41" s="873"/>
      <c r="E41" s="873"/>
      <c r="F41" s="873"/>
      <c r="G41" s="873"/>
      <c r="H41" s="874"/>
      <c r="I41" s="421"/>
      <c r="J41" s="422"/>
      <c r="K41" s="438">
        <f>VLOOKUP(A41,EQUIPOS!A6:D154,4,FALSE)</f>
        <v>566387.51782557182</v>
      </c>
      <c r="L41" s="335"/>
      <c r="M41" s="336">
        <v>1</v>
      </c>
      <c r="N41" s="272">
        <f t="shared" si="0"/>
        <v>566387.51782557182</v>
      </c>
    </row>
    <row r="42" spans="1:14">
      <c r="A42" s="113" t="s">
        <v>310</v>
      </c>
      <c r="B42" s="872" t="str">
        <f>VLOOKUP(A42,EQUIPOS!A12:D156,3,FALSE)</f>
        <v>Retroexcavadora A25C</v>
      </c>
      <c r="C42" s="873"/>
      <c r="D42" s="873"/>
      <c r="E42" s="873"/>
      <c r="F42" s="873"/>
      <c r="G42" s="873"/>
      <c r="H42" s="874"/>
      <c r="I42" s="328"/>
      <c r="J42" s="330"/>
      <c r="K42" s="438">
        <f>VLOOKUP(A42,EQUIPOS!A12:D169,4,FALSE)</f>
        <v>117760.8599407462</v>
      </c>
      <c r="L42" s="423"/>
      <c r="M42" s="424">
        <v>2.5</v>
      </c>
      <c r="N42" s="272">
        <f t="shared" si="0"/>
        <v>47104.343976298478</v>
      </c>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N83*M45</f>
        <v>10046.441950300166</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936696.3274902316</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388</v>
      </c>
      <c r="B52" s="43" t="str">
        <f>VLOOKUP(A52,MATERIALES!A5:D372,3,FALSE)</f>
        <v>Bentonita</v>
      </c>
      <c r="C52" s="281"/>
      <c r="D52" s="281"/>
      <c r="E52" s="281"/>
      <c r="F52" s="281"/>
      <c r="G52" s="281"/>
      <c r="H52" s="281"/>
      <c r="I52" s="281"/>
      <c r="J52" s="311" t="str">
        <f>VLOOKUP(A52,MATERIALES!A6:D642,2,FALSE)</f>
        <v>kg</v>
      </c>
      <c r="K52" s="282">
        <v>2.355</v>
      </c>
      <c r="L52" s="267"/>
      <c r="M52" s="402">
        <f>VLOOKUP(A52,MATERIALES!A5:D394,4,FALSE)</f>
        <v>6541.3807764674129</v>
      </c>
      <c r="N52" s="272">
        <f>K52*M52</f>
        <v>15404.951728580758</v>
      </c>
    </row>
    <row r="53" spans="1:14">
      <c r="A53" s="161" t="s">
        <v>745</v>
      </c>
      <c r="B53" s="43" t="str">
        <f>VLOOKUP(A53,MATERIALES!A6:D372,3,FALSE)</f>
        <v>Acero PDR-60</v>
      </c>
      <c r="C53" s="425"/>
      <c r="D53" s="425"/>
      <c r="E53" s="425"/>
      <c r="F53" s="425"/>
      <c r="G53" s="425"/>
      <c r="H53" s="425"/>
      <c r="I53" s="425"/>
      <c r="J53" s="312" t="str">
        <f>VLOOKUP(A53,MATERIALES!A7:D643,2,FALSE)</f>
        <v>kg</v>
      </c>
      <c r="K53" s="397">
        <v>123.70021073509811</v>
      </c>
      <c r="L53" s="421"/>
      <c r="M53" s="402">
        <f>VLOOKUP(A53,MATERIALES!A6:D395,4,FALSE)</f>
        <v>3082.9249112941006</v>
      </c>
      <c r="N53" s="272">
        <f>K53*M53</f>
        <v>381358.46120756387</v>
      </c>
    </row>
    <row r="54" spans="1:14">
      <c r="A54" s="161" t="s">
        <v>829</v>
      </c>
      <c r="B54" s="43" t="str">
        <f>VLOOKUP(A54,MATERIALES!A6:D372,3,FALSE)</f>
        <v>Concreto Resistencia  28 (Mpa)</v>
      </c>
      <c r="C54" s="425"/>
      <c r="D54" s="425"/>
      <c r="E54" s="425"/>
      <c r="F54" s="425"/>
      <c r="G54" s="425"/>
      <c r="H54" s="425"/>
      <c r="I54" s="425"/>
      <c r="J54" s="312" t="str">
        <f>VLOOKUP(A54,MATERIALES!A8:D644,2,FALSE)</f>
        <v>m3</v>
      </c>
      <c r="K54" s="397">
        <v>0.82466807156732069</v>
      </c>
      <c r="L54" s="421"/>
      <c r="M54" s="402">
        <f>VLOOKUP(A54,MATERIALES!A6:D396,4,FALSE)</f>
        <v>394968.37717105914</v>
      </c>
      <c r="N54" s="272">
        <f>K54*M54</f>
        <v>325717.80993173149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SUM(N52:N58)</f>
        <v>722481.22286787606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0">
        <f>VLOOKUP(A64,TRANSPORTE!A5:D117,4,FALSE)</f>
        <v>1232.6264115798706</v>
      </c>
      <c r="M64" s="911"/>
      <c r="N64" s="287">
        <f>K64*L64</f>
        <v>1602.4143350538318</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0">
        <f>VLOOKUP(A65,TRANSPORTE!A6:D117,4,FALSE)</f>
        <v>55.451523158209952</v>
      </c>
      <c r="M65" s="911"/>
      <c r="N65" s="287">
        <f>K65*L65</f>
        <v>2.7725761579104979</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1605.1869112117422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977"/>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9"/>
      <c r="C82" s="900"/>
      <c r="D82" s="900"/>
      <c r="E82" s="900"/>
      <c r="F82" s="900"/>
      <c r="G82" s="900"/>
      <c r="H82" s="900"/>
      <c r="I82" s="126"/>
      <c r="J82" s="126"/>
      <c r="K82" s="126"/>
      <c r="L82" s="913"/>
      <c r="M82" s="913"/>
      <c r="N82" s="127"/>
    </row>
    <row r="83" spans="1:14" ht="15.75" thickBot="1">
      <c r="B83" s="912" t="s">
        <v>953</v>
      </c>
      <c r="C83" s="866"/>
      <c r="D83" s="866"/>
      <c r="E83" s="866"/>
      <c r="F83" s="866"/>
      <c r="G83" s="866"/>
      <c r="H83" s="866"/>
      <c r="I83" s="866"/>
      <c r="J83" s="866"/>
      <c r="K83" s="866"/>
      <c r="L83" s="866"/>
      <c r="M83" s="867"/>
      <c r="N83" s="460">
        <f>SUM(N76:N82)</f>
        <v>100464.41950300166</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N47+N59+N70+N83</f>
        <v>1761247.1567723213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352249.43135446426</v>
      </c>
      <c r="M90" s="859"/>
      <c r="N90" s="51"/>
    </row>
    <row r="91" spans="1:14">
      <c r="B91" s="89" t="s">
        <v>973</v>
      </c>
      <c r="C91" s="90"/>
      <c r="D91" s="90"/>
      <c r="E91" s="90"/>
      <c r="F91" s="90"/>
      <c r="G91" s="90"/>
      <c r="H91" s="90"/>
      <c r="I91" s="87"/>
      <c r="J91" s="88"/>
      <c r="K91" s="304">
        <v>0.05</v>
      </c>
      <c r="L91" s="858">
        <f>N85*K91</f>
        <v>88062.357838616066</v>
      </c>
      <c r="M91" s="859"/>
      <c r="N91" s="51"/>
    </row>
    <row r="92" spans="1:14" ht="15.75" thickBot="1">
      <c r="B92" s="91" t="s">
        <v>974</v>
      </c>
      <c r="C92" s="92"/>
      <c r="D92" s="92"/>
      <c r="E92" s="92"/>
      <c r="F92" s="92"/>
      <c r="G92" s="92"/>
      <c r="H92" s="92"/>
      <c r="I92" s="93"/>
      <c r="J92" s="94"/>
      <c r="K92" s="305">
        <v>0.05</v>
      </c>
      <c r="L92" s="860">
        <f>N85*K92</f>
        <v>88062.357838616066</v>
      </c>
      <c r="M92" s="861"/>
      <c r="N92" s="51"/>
    </row>
    <row r="93" spans="1:14" ht="15.75" thickBot="1">
      <c r="B93" s="823" t="s">
        <v>953</v>
      </c>
      <c r="C93" s="824"/>
      <c r="D93" s="824"/>
      <c r="E93" s="824"/>
      <c r="F93" s="824"/>
      <c r="G93" s="824"/>
      <c r="H93" s="824"/>
      <c r="I93" s="824"/>
      <c r="J93" s="824"/>
      <c r="K93" s="824"/>
      <c r="L93" s="824"/>
      <c r="M93" s="825"/>
      <c r="N93" s="52">
        <f>L90+L91+L92</f>
        <v>528374.1470316964</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2289621.3038040176</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40"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182</v>
      </c>
      <c r="B36" s="872" t="str">
        <f>VLOOKUP(A36,EQUIPOS!A6:D154,3,FALSE)</f>
        <v xml:space="preserve">Compresor para penetrar roca
</v>
      </c>
      <c r="C36" s="873"/>
      <c r="D36" s="873"/>
      <c r="E36" s="873"/>
      <c r="F36" s="873"/>
      <c r="G36" s="873"/>
      <c r="H36" s="874"/>
      <c r="I36" s="267"/>
      <c r="J36" s="268"/>
      <c r="K36" s="269">
        <f>VLOOKUP(A36,EQUIPOS!A6:D163,4,FALSE)</f>
        <v>73585.417778535033</v>
      </c>
      <c r="L36" s="270"/>
      <c r="M36" s="271">
        <v>0.125</v>
      </c>
      <c r="N36" s="272">
        <f>K36/M36</f>
        <v>588683.34222828026</v>
      </c>
    </row>
    <row r="37" spans="1:14">
      <c r="A37" s="113" t="s">
        <v>242</v>
      </c>
      <c r="B37" s="872" t="str">
        <f>VLOOKUP(A37,EQUIPOS!A7:D154,3,FALSE)</f>
        <v>Grúa con torre capacidad 1 ton en la punta.</v>
      </c>
      <c r="C37" s="873"/>
      <c r="D37" s="873"/>
      <c r="E37" s="873"/>
      <c r="F37" s="873"/>
      <c r="G37" s="873"/>
      <c r="H37" s="874"/>
      <c r="I37" s="421"/>
      <c r="J37" s="422"/>
      <c r="K37" s="269">
        <f>VLOOKUP(A37,EQUIPOS!A7:D164,4,FALSE)</f>
        <v>403282.00467186718</v>
      </c>
      <c r="L37" s="335"/>
      <c r="M37" s="336">
        <v>2.5</v>
      </c>
      <c r="N37" s="272">
        <f>K37/M37</f>
        <v>161312.80186874687</v>
      </c>
    </row>
    <row r="38" spans="1:14">
      <c r="A38" s="113" t="s">
        <v>267</v>
      </c>
      <c r="B38" s="872" t="str">
        <f>VLOOKUP(A38,EQUIPOS!A8:D154,3,FALSE)</f>
        <v>Motobomba de concreto</v>
      </c>
      <c r="C38" s="873"/>
      <c r="D38" s="873"/>
      <c r="E38" s="873"/>
      <c r="F38" s="873"/>
      <c r="G38" s="873"/>
      <c r="H38" s="874"/>
      <c r="I38" s="421"/>
      <c r="J38" s="422"/>
      <c r="K38" s="438">
        <f>VLOOKUP(A38,EQUIPOS!A8:D165,4,FALSE)</f>
        <v>55330.098163091774</v>
      </c>
      <c r="L38" s="335"/>
      <c r="M38" s="336">
        <v>0.65</v>
      </c>
      <c r="N38" s="272">
        <f>K38/M38</f>
        <v>85123.227943218109</v>
      </c>
    </row>
    <row r="39" spans="1:14">
      <c r="A39" s="113" t="s">
        <v>310</v>
      </c>
      <c r="B39" s="872" t="str">
        <f>VLOOKUP(A39,EQUIPOS!A9:D154,3,FALSE)</f>
        <v>Retroexcavadora A25C</v>
      </c>
      <c r="C39" s="873"/>
      <c r="D39" s="873"/>
      <c r="E39" s="873"/>
      <c r="F39" s="873"/>
      <c r="G39" s="873"/>
      <c r="H39" s="874"/>
      <c r="I39" s="421"/>
      <c r="J39" s="422"/>
      <c r="K39" s="438">
        <f>VLOOKUP(A39,EQUIPOS!A9:D166,4,FALSE)</f>
        <v>117760.8599407462</v>
      </c>
      <c r="L39" s="335"/>
      <c r="M39" s="336">
        <v>0.65</v>
      </c>
      <c r="N39" s="272">
        <f>K39/M39</f>
        <v>181170.55375499415</v>
      </c>
    </row>
    <row r="40" spans="1:14">
      <c r="A40" s="113"/>
      <c r="B40" s="872"/>
      <c r="C40" s="873"/>
      <c r="D40" s="873"/>
      <c r="E40" s="873"/>
      <c r="F40" s="873"/>
      <c r="G40" s="873"/>
      <c r="H40" s="874"/>
      <c r="I40" s="421"/>
      <c r="J40" s="422"/>
      <c r="K40" s="438"/>
      <c r="L40" s="335"/>
      <c r="M40" s="336"/>
      <c r="N40" s="272"/>
    </row>
    <row r="41" spans="1:14">
      <c r="A41" s="113"/>
      <c r="B41" s="872"/>
      <c r="C41" s="873"/>
      <c r="D41" s="873"/>
      <c r="E41" s="873"/>
      <c r="F41" s="873"/>
      <c r="G41" s="873"/>
      <c r="H41" s="874"/>
      <c r="I41" s="421"/>
      <c r="J41" s="422"/>
      <c r="K41" s="438"/>
      <c r="L41" s="335"/>
      <c r="M41" s="336"/>
      <c r="N41" s="272"/>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N87*M45</f>
        <v>52241.498141560864</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394">
        <f>SUM(N36:N46)</f>
        <v>1068531.4239368003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8" t="s">
        <v>944</v>
      </c>
      <c r="C51" s="869"/>
      <c r="D51" s="869"/>
      <c r="E51" s="869"/>
      <c r="F51" s="869"/>
      <c r="G51" s="869"/>
      <c r="H51" s="869"/>
      <c r="I51" s="903"/>
      <c r="J51" s="315" t="s">
        <v>945</v>
      </c>
      <c r="K51" s="85" t="s">
        <v>946</v>
      </c>
      <c r="L51" s="904" t="s">
        <v>955</v>
      </c>
      <c r="M51" s="903"/>
      <c r="N51" s="86" t="s">
        <v>951</v>
      </c>
    </row>
    <row r="52" spans="1:14">
      <c r="A52" s="161" t="s">
        <v>745</v>
      </c>
      <c r="B52" s="43" t="str">
        <f>VLOOKUP(A52,MATERIALES!A5:D372,3,FALSE)</f>
        <v>Acero PDR-60</v>
      </c>
      <c r="C52" s="281"/>
      <c r="D52" s="281"/>
      <c r="E52" s="281"/>
      <c r="F52" s="281"/>
      <c r="G52" s="281"/>
      <c r="H52" s="281"/>
      <c r="I52" s="281"/>
      <c r="J52" s="311" t="str">
        <f>VLOOKUP(A52,MATERIALES!A6:D642,2,FALSE)</f>
        <v>kg</v>
      </c>
      <c r="K52" s="282">
        <v>178.12830345854127</v>
      </c>
      <c r="L52" s="267"/>
      <c r="M52" s="402">
        <f>VLOOKUP(A52,MATERIALES!A5:D394,4,FALSE)</f>
        <v>3082.9249112941006</v>
      </c>
      <c r="N52" s="272">
        <f>K52*M52</f>
        <v>549156.18413889199</v>
      </c>
    </row>
    <row r="53" spans="1:14">
      <c r="A53" s="161" t="s">
        <v>829</v>
      </c>
      <c r="B53" s="43" t="str">
        <f>VLOOKUP(A53,MATERIALES!A6:D372,3,FALSE)</f>
        <v>Concreto Resistencia  28 (Mpa)</v>
      </c>
      <c r="C53" s="425"/>
      <c r="D53" s="425"/>
      <c r="E53" s="425"/>
      <c r="F53" s="425"/>
      <c r="G53" s="425"/>
      <c r="H53" s="425"/>
      <c r="I53" s="425"/>
      <c r="J53" s="312" t="str">
        <f>VLOOKUP(A53,MATERIALES!A7:D643,2,FALSE)</f>
        <v>m3</v>
      </c>
      <c r="K53" s="397">
        <v>1.1875220230569419</v>
      </c>
      <c r="L53" s="421"/>
      <c r="M53" s="402">
        <f>VLOOKUP(A53,MATERIALES!A6:D395,4,FALSE)</f>
        <v>394968.37717105914</v>
      </c>
      <c r="N53" s="272">
        <f t="shared" ref="N53:N59" si="0">K53*M53</f>
        <v>469033.6463016934</v>
      </c>
    </row>
    <row r="54" spans="1:14">
      <c r="A54" s="161" t="s">
        <v>376</v>
      </c>
      <c r="B54" s="43" t="str">
        <f>VLOOKUP(A54,MATERIALES!A6:D372,3,FALSE)</f>
        <v>Anfo</v>
      </c>
      <c r="C54" s="425"/>
      <c r="D54" s="425"/>
      <c r="E54" s="425"/>
      <c r="F54" s="425"/>
      <c r="G54" s="425"/>
      <c r="H54" s="425"/>
      <c r="I54" s="425"/>
      <c r="J54" s="312" t="s">
        <v>377</v>
      </c>
      <c r="K54" s="397">
        <v>0.3</v>
      </c>
      <c r="L54" s="421"/>
      <c r="M54" s="402">
        <f>VLOOKUP(A54,MATERIALES!A6:D396,4,FALSE)</f>
        <v>5428.556951849615</v>
      </c>
      <c r="N54" s="272">
        <f t="shared" si="0"/>
        <v>1628.5670855548844</v>
      </c>
    </row>
    <row r="55" spans="1:14">
      <c r="A55" s="161" t="s">
        <v>424</v>
      </c>
      <c r="B55" s="43" t="str">
        <f>VLOOKUP(A55,MATERIALES!A6:D372,3,FALSE)</f>
        <v>Cordón detonante</v>
      </c>
      <c r="C55" s="425"/>
      <c r="D55" s="425"/>
      <c r="E55" s="425"/>
      <c r="F55" s="425"/>
      <c r="G55" s="425"/>
      <c r="H55" s="425"/>
      <c r="I55" s="425"/>
      <c r="J55" s="312" t="str">
        <f>VLOOKUP(A55,MATERIALES!A9:D645,2,FALSE)</f>
        <v>m</v>
      </c>
      <c r="K55" s="397">
        <v>3</v>
      </c>
      <c r="L55" s="421"/>
      <c r="M55" s="402">
        <f>VLOOKUP(A55,MATERIALES!A6:D397,4,FALSE)</f>
        <v>1021.6563238663916</v>
      </c>
      <c r="N55" s="272">
        <f t="shared" si="0"/>
        <v>3064.9689715991749</v>
      </c>
    </row>
    <row r="56" spans="1:14">
      <c r="A56" s="161" t="s">
        <v>453</v>
      </c>
      <c r="B56" s="43" t="str">
        <f>VLOOKUP(A56,MATERIALES!A7:D372,3,FALSE)</f>
        <v>Explosivos  75% (INDUGEL)</v>
      </c>
      <c r="C56" s="425"/>
      <c r="D56" s="425"/>
      <c r="E56" s="425"/>
      <c r="F56" s="425"/>
      <c r="G56" s="425"/>
      <c r="H56" s="425"/>
      <c r="I56" s="425"/>
      <c r="J56" s="312" t="str">
        <f>VLOOKUP(A56,MATERIALES!A10:D646,2,FALSE)</f>
        <v>lb</v>
      </c>
      <c r="K56" s="397">
        <v>0.25</v>
      </c>
      <c r="L56" s="421"/>
      <c r="M56" s="402">
        <f>VLOOKUP(A56,MATERIALES!A7:D398,4,FALSE)</f>
        <v>19249.522235323169</v>
      </c>
      <c r="N56" s="272">
        <f t="shared" si="0"/>
        <v>4812.3805588307923</v>
      </c>
    </row>
    <row r="57" spans="1:14">
      <c r="A57" s="161" t="s">
        <v>458</v>
      </c>
      <c r="B57" s="43" t="str">
        <f>VLOOKUP(A57,MATERIALES!A8:D372,3,FALSE)</f>
        <v>Fulminantes</v>
      </c>
      <c r="C57" s="425"/>
      <c r="D57" s="425"/>
      <c r="E57" s="425"/>
      <c r="F57" s="425"/>
      <c r="G57" s="425"/>
      <c r="H57" s="425"/>
      <c r="I57" s="425"/>
      <c r="J57" s="312" t="str">
        <f>VLOOKUP(A57,MATERIALES!A11:D647,2,FALSE)</f>
        <v>u</v>
      </c>
      <c r="K57" s="397">
        <v>1</v>
      </c>
      <c r="L57" s="421"/>
      <c r="M57" s="402">
        <f>VLOOKUP(A57,MATERIALES!A8:D399,4,FALSE)</f>
        <v>8130.0390723836699</v>
      </c>
      <c r="N57" s="272">
        <f t="shared" si="0"/>
        <v>8130.0390723836699</v>
      </c>
    </row>
    <row r="58" spans="1:14">
      <c r="A58" s="161" t="s">
        <v>552</v>
      </c>
      <c r="B58" s="43" t="str">
        <f>VLOOKUP(A58,MATERIALES!A9:D372,3,FALSE)</f>
        <v>Mecha Lenta</v>
      </c>
      <c r="C58" s="425"/>
      <c r="D58" s="425"/>
      <c r="E58" s="425"/>
      <c r="F58" s="425"/>
      <c r="G58" s="425"/>
      <c r="H58" s="425"/>
      <c r="I58" s="425"/>
      <c r="J58" s="312" t="str">
        <f>VLOOKUP(A58,MATERIALES!A11:D648,2,FALSE)</f>
        <v>m</v>
      </c>
      <c r="K58" s="397">
        <v>1</v>
      </c>
      <c r="L58" s="421"/>
      <c r="M58" s="402">
        <f>VLOOKUP(A58,MATERIALES!A9:D400,4,FALSE)</f>
        <v>981.16384761558948</v>
      </c>
      <c r="N58" s="272">
        <f t="shared" si="0"/>
        <v>981.16384761558948</v>
      </c>
    </row>
    <row r="59" spans="1:14">
      <c r="A59" s="161" t="s">
        <v>845</v>
      </c>
      <c r="B59" s="43" t="str">
        <f>VLOOKUP(A59,MATERIALES!A10:D372,3,FALSE)</f>
        <v>Escolta y transporte (una tarifa por cada m3 escoltado y transportado)</v>
      </c>
      <c r="C59" s="425"/>
      <c r="D59" s="425"/>
      <c r="E59" s="425"/>
      <c r="F59" s="425"/>
      <c r="G59" s="425"/>
      <c r="H59" s="425"/>
      <c r="I59" s="425"/>
      <c r="J59" s="312" t="str">
        <f>VLOOKUP(A59,MATERIALES!A12:D649,2,FALSE)</f>
        <v>kg</v>
      </c>
      <c r="K59" s="397">
        <v>0.45800000000000002</v>
      </c>
      <c r="L59" s="421"/>
      <c r="M59" s="402">
        <f>VLOOKUP(A59,MATERIALES!A10:D401,4,FALSE)</f>
        <v>5697.5342011595703</v>
      </c>
      <c r="N59" s="272">
        <f t="shared" si="0"/>
        <v>2609.4706641310831</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3" t="s">
        <v>953</v>
      </c>
      <c r="C63" s="824"/>
      <c r="D63" s="824"/>
      <c r="E63" s="824"/>
      <c r="F63" s="824"/>
      <c r="G63" s="824"/>
      <c r="H63" s="824"/>
      <c r="I63" s="824"/>
      <c r="J63" s="824"/>
      <c r="K63" s="824"/>
      <c r="L63" s="824"/>
      <c r="M63" s="825"/>
      <c r="N63" s="394">
        <f>SUM(N52:N62)</f>
        <v>1039416.4206407006</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0">
        <f>VLOOKUP(A68,TRANSPORTE!A5:D117,4,FALSE)</f>
        <v>1232.6264115798706</v>
      </c>
      <c r="M68" s="911"/>
      <c r="N68" s="287">
        <f>K68*L68</f>
        <v>1602.4143350538318</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0">
        <f>VLOOKUP(A69,TRANSPORTE!A6:D117,4,FALSE)</f>
        <v>55.451523158209952</v>
      </c>
      <c r="M69" s="911"/>
      <c r="N69" s="287">
        <f>K69*L69</f>
        <v>2.7725761579104979</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1605.1869112117422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977"/>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9"/>
      <c r="C86" s="900"/>
      <c r="D86" s="900"/>
      <c r="E86" s="900"/>
      <c r="F86" s="900"/>
      <c r="G86" s="900"/>
      <c r="H86" s="900"/>
      <c r="I86" s="126"/>
      <c r="J86" s="126"/>
      <c r="K86" s="126"/>
      <c r="L86" s="913"/>
      <c r="M86" s="913"/>
      <c r="N86" s="45"/>
    </row>
    <row r="87" spans="1:14" ht="15.75" thickBot="1">
      <c r="B87" s="912" t="s">
        <v>953</v>
      </c>
      <c r="C87" s="866"/>
      <c r="D87" s="866"/>
      <c r="E87" s="866"/>
      <c r="F87" s="866"/>
      <c r="G87" s="866"/>
      <c r="H87" s="866"/>
      <c r="I87" s="866"/>
      <c r="J87" s="866"/>
      <c r="K87" s="866"/>
      <c r="L87" s="866"/>
      <c r="M87" s="867"/>
      <c r="N87" s="301">
        <f>SUM(N80:N86)</f>
        <v>522414.98141560861</v>
      </c>
    </row>
    <row r="88" spans="1:14" ht="15.75" thickBot="1">
      <c r="B88" s="33"/>
      <c r="C88" s="34"/>
      <c r="D88" s="34"/>
      <c r="E88" s="34"/>
      <c r="F88" s="34"/>
      <c r="G88" s="34"/>
      <c r="H88" s="34"/>
      <c r="I88" s="34"/>
      <c r="J88" s="34"/>
      <c r="K88" s="34"/>
      <c r="L88" s="34"/>
      <c r="M88" s="34"/>
      <c r="N88" s="35"/>
    </row>
    <row r="89" spans="1:14" ht="15.75" thickBot="1">
      <c r="B89" s="823" t="s">
        <v>967</v>
      </c>
      <c r="C89" s="824"/>
      <c r="D89" s="824"/>
      <c r="E89" s="824"/>
      <c r="F89" s="824"/>
      <c r="G89" s="824"/>
      <c r="H89" s="824"/>
      <c r="I89" s="824"/>
      <c r="J89" s="824"/>
      <c r="K89" s="824"/>
      <c r="L89" s="824"/>
      <c r="M89" s="825"/>
      <c r="N89" s="99">
        <f>N47+N63+N74+N87</f>
        <v>2631968.0129043213</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8" t="s">
        <v>969</v>
      </c>
      <c r="C93" s="869"/>
      <c r="D93" s="869"/>
      <c r="E93" s="869"/>
      <c r="F93" s="869"/>
      <c r="G93" s="869"/>
      <c r="H93" s="869"/>
      <c r="I93" s="314"/>
      <c r="J93" s="334"/>
      <c r="K93" s="302" t="s">
        <v>970</v>
      </c>
      <c r="L93" s="870" t="s">
        <v>971</v>
      </c>
      <c r="M93" s="871"/>
      <c r="N93" s="303"/>
    </row>
    <row r="94" spans="1:14">
      <c r="B94" s="856" t="s">
        <v>972</v>
      </c>
      <c r="C94" s="857"/>
      <c r="D94" s="857"/>
      <c r="E94" s="857"/>
      <c r="F94" s="857"/>
      <c r="G94" s="857"/>
      <c r="H94" s="857"/>
      <c r="I94" s="87"/>
      <c r="J94" s="88"/>
      <c r="K94" s="304">
        <v>0.2</v>
      </c>
      <c r="L94" s="858">
        <f>N89*K94</f>
        <v>526393.60258086433</v>
      </c>
      <c r="M94" s="859"/>
      <c r="N94" s="51"/>
    </row>
    <row r="95" spans="1:14">
      <c r="B95" s="89" t="s">
        <v>973</v>
      </c>
      <c r="C95" s="90"/>
      <c r="D95" s="90"/>
      <c r="E95" s="90"/>
      <c r="F95" s="90"/>
      <c r="G95" s="90"/>
      <c r="H95" s="90"/>
      <c r="I95" s="87"/>
      <c r="J95" s="88"/>
      <c r="K95" s="304">
        <v>0.05</v>
      </c>
      <c r="L95" s="858">
        <f>N89*K95</f>
        <v>131598.40064521608</v>
      </c>
      <c r="M95" s="859"/>
      <c r="N95" s="51"/>
    </row>
    <row r="96" spans="1:14" ht="15.75" thickBot="1">
      <c r="B96" s="91" t="s">
        <v>974</v>
      </c>
      <c r="C96" s="92"/>
      <c r="D96" s="92"/>
      <c r="E96" s="92"/>
      <c r="F96" s="92"/>
      <c r="G96" s="92"/>
      <c r="H96" s="92"/>
      <c r="I96" s="93"/>
      <c r="J96" s="94"/>
      <c r="K96" s="305">
        <v>0.05</v>
      </c>
      <c r="L96" s="860">
        <f>N89*K96</f>
        <v>131598.40064521608</v>
      </c>
      <c r="M96" s="861"/>
      <c r="N96" s="51"/>
    </row>
    <row r="97" spans="1:14" ht="15.75" thickBot="1">
      <c r="B97" s="823" t="s">
        <v>953</v>
      </c>
      <c r="C97" s="824"/>
      <c r="D97" s="824"/>
      <c r="E97" s="824"/>
      <c r="F97" s="824"/>
      <c r="G97" s="824"/>
      <c r="H97" s="824"/>
      <c r="I97" s="824"/>
      <c r="J97" s="824"/>
      <c r="K97" s="824"/>
      <c r="L97" s="824"/>
      <c r="M97" s="825"/>
      <c r="N97" s="52">
        <f>L94+L95+L96</f>
        <v>789590.40387129656</v>
      </c>
    </row>
    <row r="98" spans="1:14" ht="15.75" thickBot="1">
      <c r="B98" s="33"/>
      <c r="C98" s="34"/>
      <c r="D98" s="34"/>
      <c r="E98" s="34"/>
      <c r="F98" s="34"/>
      <c r="G98" s="34"/>
      <c r="H98" s="34"/>
      <c r="I98" s="34"/>
      <c r="J98" s="34"/>
      <c r="K98" s="34"/>
      <c r="L98" s="34"/>
      <c r="M98" s="34"/>
      <c r="N98" s="35"/>
    </row>
    <row r="99" spans="1:14" ht="15.75" thickBot="1">
      <c r="A99" t="s">
        <v>2016</v>
      </c>
      <c r="B99" s="823" t="s">
        <v>975</v>
      </c>
      <c r="C99" s="824"/>
      <c r="D99" s="824"/>
      <c r="E99" s="824"/>
      <c r="F99" s="824"/>
      <c r="G99" s="824"/>
      <c r="H99" s="824"/>
      <c r="I99" s="824"/>
      <c r="J99" s="824"/>
      <c r="K99" s="824"/>
      <c r="L99" s="824"/>
      <c r="M99" s="825"/>
      <c r="N99" s="188">
        <f>N89+N97</f>
        <v>3421558.4167756177</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3"/>
      <c r="K129" s="973"/>
      <c r="L129" s="973"/>
      <c r="M129" s="973"/>
      <c r="N129" s="974"/>
    </row>
    <row r="130" spans="2:14" ht="15.75" thickBot="1">
      <c r="B130" s="419" t="s">
        <v>2221</v>
      </c>
      <c r="C130" s="420"/>
      <c r="D130" s="420"/>
      <c r="E130" s="259"/>
      <c r="F130" s="259"/>
      <c r="G130" s="259"/>
      <c r="H130" s="259"/>
      <c r="I130" s="259"/>
      <c r="J130" s="975"/>
      <c r="K130" s="975"/>
      <c r="L130" s="975"/>
      <c r="M130" s="975"/>
      <c r="N130" s="97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40.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2" hidden="1" customHeight="1" thickBo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180</v>
      </c>
      <c r="B36" s="872" t="str">
        <f>VLOOKUP(A36,EQUIPOS!A6:D154,3,FALSE)</f>
        <v>Compresor 120 HP, con martillo.</v>
      </c>
      <c r="C36" s="873"/>
      <c r="D36" s="873"/>
      <c r="E36" s="873"/>
      <c r="F36" s="873"/>
      <c r="G36" s="873"/>
      <c r="H36" s="874"/>
      <c r="I36" s="267"/>
      <c r="J36" s="268"/>
      <c r="K36" s="269">
        <f>VLOOKUP(A36,EQUIPOS!A6:D163,4,FALSE)</f>
        <v>73585.417778535033</v>
      </c>
      <c r="L36" s="270"/>
      <c r="M36" s="271">
        <v>0.16</v>
      </c>
      <c r="N36" s="272">
        <f>K36/M36</f>
        <v>459908.86111584393</v>
      </c>
    </row>
    <row r="37" spans="1:14">
      <c r="A37" s="113" t="s">
        <v>261</v>
      </c>
      <c r="B37" s="872" t="str">
        <f>VLOOKUP(A37,EQUIPOS!A7:D154,3,FALSE)</f>
        <v xml:space="preserve">Motobomba 3 PULGADAS (incluye operario)
</v>
      </c>
      <c r="C37" s="873"/>
      <c r="D37" s="873"/>
      <c r="E37" s="873"/>
      <c r="F37" s="873"/>
      <c r="G37" s="873"/>
      <c r="H37" s="874"/>
      <c r="I37" s="421"/>
      <c r="J37" s="422"/>
      <c r="K37" s="269">
        <f>VLOOKUP(A37,EQUIPOS!A7:D164,4,FALSE)</f>
        <v>7164.8114415929249</v>
      </c>
      <c r="L37" s="335"/>
      <c r="M37" s="336">
        <v>0.16</v>
      </c>
      <c r="N37" s="272">
        <f>K37/M37</f>
        <v>44780.071509955778</v>
      </c>
    </row>
    <row r="38" spans="1:14">
      <c r="A38" s="113"/>
      <c r="B38" s="872"/>
      <c r="C38" s="873"/>
      <c r="D38" s="873"/>
      <c r="E38" s="873"/>
      <c r="F38" s="873"/>
      <c r="G38" s="873"/>
      <c r="H38" s="874"/>
      <c r="I38" s="421"/>
      <c r="J38" s="422"/>
      <c r="K38" s="438"/>
      <c r="L38" s="335"/>
      <c r="M38" s="336"/>
      <c r="N38" s="272"/>
    </row>
    <row r="39" spans="1:14">
      <c r="A39" s="113"/>
      <c r="B39" s="872"/>
      <c r="C39" s="873"/>
      <c r="D39" s="873"/>
      <c r="E39" s="873"/>
      <c r="F39" s="873"/>
      <c r="G39" s="873"/>
      <c r="H39" s="874"/>
      <c r="I39" s="421"/>
      <c r="J39" s="422"/>
      <c r="K39" s="438"/>
      <c r="L39" s="335"/>
      <c r="M39" s="336"/>
      <c r="N39" s="272"/>
    </row>
    <row r="40" spans="1:14">
      <c r="A40" s="113"/>
      <c r="B40" s="872"/>
      <c r="C40" s="873"/>
      <c r="D40" s="873"/>
      <c r="E40" s="873"/>
      <c r="F40" s="873"/>
      <c r="G40" s="873"/>
      <c r="H40" s="874"/>
      <c r="I40" s="328"/>
      <c r="J40" s="330"/>
      <c r="K40" s="438"/>
      <c r="L40" s="423"/>
      <c r="M40" s="424"/>
      <c r="N40" s="272"/>
    </row>
    <row r="41" spans="1:14">
      <c r="B41" s="872"/>
      <c r="C41" s="873"/>
      <c r="D41" s="873"/>
      <c r="E41" s="873"/>
      <c r="F41" s="873"/>
      <c r="G41" s="873"/>
      <c r="H41" s="874"/>
      <c r="I41" s="36"/>
      <c r="J41" s="37"/>
      <c r="K41" s="438"/>
      <c r="L41" s="276"/>
      <c r="M41" s="277"/>
      <c r="N41" s="272"/>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0.05</v>
      </c>
      <c r="N43" s="344">
        <f>N77*M43</f>
        <v>13947.19623493781</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518636.12886073755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453</v>
      </c>
      <c r="B50" s="43" t="str">
        <f>VLOOKUP(A50,MATERIALES!A5:D372,3,FALSE)</f>
        <v>Explosivos  75% (INDUGEL)</v>
      </c>
      <c r="C50" s="281"/>
      <c r="D50" s="281"/>
      <c r="E50" s="281"/>
      <c r="F50" s="281"/>
      <c r="G50" s="281"/>
      <c r="H50" s="281"/>
      <c r="I50" s="281"/>
      <c r="J50" s="311" t="str">
        <f>VLOOKUP(A50,MATERIALES!A6:D640,2,FALSE)</f>
        <v>lb</v>
      </c>
      <c r="K50" s="282">
        <v>0.2</v>
      </c>
      <c r="L50" s="267"/>
      <c r="M50" s="402">
        <f>VLOOKUP(A50,MATERIALES!A5:D394,4,FALSE)</f>
        <v>19249.522235323169</v>
      </c>
      <c r="N50" s="272">
        <f>K50*M50</f>
        <v>3849.904447064634</v>
      </c>
    </row>
    <row r="51" spans="1:14">
      <c r="A51" s="161" t="s">
        <v>458</v>
      </c>
      <c r="B51" s="43" t="str">
        <f>VLOOKUP(A51,MATERIALES!A6:D372,3,FALSE)</f>
        <v>Fulminantes</v>
      </c>
      <c r="C51" s="425"/>
      <c r="D51" s="425"/>
      <c r="E51" s="425"/>
      <c r="F51" s="425"/>
      <c r="G51" s="425"/>
      <c r="H51" s="425"/>
      <c r="I51" s="425"/>
      <c r="J51" s="312" t="str">
        <f>VLOOKUP(A51,MATERIALES!A6:D641,2,FALSE)</f>
        <v>u</v>
      </c>
      <c r="K51" s="397">
        <v>1</v>
      </c>
      <c r="L51" s="421"/>
      <c r="M51" s="402">
        <f>VLOOKUP(A51,MATERIALES!A6:D395,4,FALSE)</f>
        <v>8130.0390723836699</v>
      </c>
      <c r="N51" s="272">
        <f>K51*M51</f>
        <v>8130.0390723836699</v>
      </c>
    </row>
    <row r="52" spans="1:14">
      <c r="A52" s="161" t="s">
        <v>552</v>
      </c>
      <c r="B52" s="43" t="str">
        <f>VLOOKUP(A52,MATERIALES!A6:D372,3,FALSE)</f>
        <v>Mecha Lenta</v>
      </c>
      <c r="C52" s="425"/>
      <c r="D52" s="425"/>
      <c r="E52" s="425"/>
      <c r="F52" s="425"/>
      <c r="G52" s="425"/>
      <c r="H52" s="425"/>
      <c r="I52" s="425"/>
      <c r="J52" s="312" t="str">
        <f>VLOOKUP(A52,MATERIALES!A6:D642,2,FALSE)</f>
        <v>m</v>
      </c>
      <c r="K52" s="397">
        <v>0.5</v>
      </c>
      <c r="L52" s="421"/>
      <c r="M52" s="402">
        <f>VLOOKUP(A52,MATERIALES!A6:D396,4,FALSE)</f>
        <v>981.16384761558948</v>
      </c>
      <c r="N52" s="272">
        <f>K52*M52</f>
        <v>490.58192380779474</v>
      </c>
    </row>
    <row r="53" spans="1:14">
      <c r="A53" s="161" t="s">
        <v>747</v>
      </c>
      <c r="B53" s="43" t="str">
        <f>VLOOKUP(A53,MATERIALES!A6:D372,3,FALSE)</f>
        <v>Acero A-37</v>
      </c>
      <c r="C53" s="425"/>
      <c r="D53" s="425"/>
      <c r="E53" s="425"/>
      <c r="F53" s="425"/>
      <c r="G53" s="425"/>
      <c r="H53" s="425"/>
      <c r="I53" s="425"/>
      <c r="J53" s="312" t="str">
        <f>VLOOKUP(A53,MATERIALES!A7:D643,2,FALSE)</f>
        <v>kg</v>
      </c>
      <c r="K53" s="397">
        <v>150</v>
      </c>
      <c r="L53" s="421"/>
      <c r="M53" s="402">
        <f>VLOOKUP(A53,MATERIALES!A6:D397,4,FALSE)</f>
        <v>2552.9502828914387</v>
      </c>
      <c r="N53" s="272">
        <f>K53*M53</f>
        <v>382942.54243371583</v>
      </c>
    </row>
    <row r="54" spans="1:14">
      <c r="A54" s="161" t="s">
        <v>831</v>
      </c>
      <c r="B54" s="43" t="str">
        <f>VLOOKUP(A54,MATERIALES!A7:D372,3,FALSE)</f>
        <v>Concreto Resistencia  32 (Mpa)</v>
      </c>
      <c r="C54" s="425"/>
      <c r="D54" s="425"/>
      <c r="E54" s="425"/>
      <c r="F54" s="425"/>
      <c r="G54" s="425"/>
      <c r="H54" s="425"/>
      <c r="I54" s="425"/>
      <c r="J54" s="312" t="str">
        <f>VLOOKUP(A54,MATERIALES!A8:D644,2,FALSE)</f>
        <v>m3</v>
      </c>
      <c r="K54" s="397">
        <v>1</v>
      </c>
      <c r="L54" s="421"/>
      <c r="M54" s="402">
        <f>VLOOKUP(A54,MATERIALES!A7:D398,4,FALSE)</f>
        <v>403162.14883592731</v>
      </c>
      <c r="N54" s="272">
        <f>K54*M54</f>
        <v>403162.14883592731</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798575.21671289927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0">
        <f>VLOOKUP(A63,TRANSPORTE!A5:D117,4,FALSE)</f>
        <v>1232.6264115798706</v>
      </c>
      <c r="M63" s="911"/>
      <c r="N63" s="287">
        <f>K63*L63</f>
        <v>1232.6264115798706</v>
      </c>
    </row>
    <row r="64" spans="1:14">
      <c r="B64" s="46"/>
      <c r="C64" s="47"/>
      <c r="D64" s="47"/>
      <c r="E64" s="47"/>
      <c r="F64" s="47"/>
      <c r="G64" s="4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1232.6264115798706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SUM(N73:N76)</f>
        <v>278943.92469875619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N45+N58+N68+N77</f>
        <v>1597387.8966839728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319477.57933679456</v>
      </c>
      <c r="M84" s="859"/>
      <c r="N84" s="51"/>
    </row>
    <row r="85" spans="1:14">
      <c r="B85" s="89" t="s">
        <v>973</v>
      </c>
      <c r="C85" s="90"/>
      <c r="D85" s="90"/>
      <c r="E85" s="90"/>
      <c r="F85" s="90"/>
      <c r="G85" s="90"/>
      <c r="H85" s="90"/>
      <c r="I85" s="87"/>
      <c r="J85" s="88"/>
      <c r="K85" s="304">
        <v>0.05</v>
      </c>
      <c r="L85" s="858">
        <f>N79*K85</f>
        <v>79869.39483419864</v>
      </c>
      <c r="M85" s="859"/>
      <c r="N85" s="51"/>
    </row>
    <row r="86" spans="1:14" ht="15.75" thickBot="1">
      <c r="B86" s="91" t="s">
        <v>974</v>
      </c>
      <c r="C86" s="92"/>
      <c r="D86" s="92"/>
      <c r="E86" s="92"/>
      <c r="F86" s="92"/>
      <c r="G86" s="92"/>
      <c r="H86" s="92"/>
      <c r="I86" s="93"/>
      <c r="J86" s="94"/>
      <c r="K86" s="305">
        <v>0.05</v>
      </c>
      <c r="L86" s="860">
        <f>N79*K86</f>
        <v>79869.39483419864</v>
      </c>
      <c r="M86" s="861"/>
      <c r="N86" s="51"/>
    </row>
    <row r="87" spans="1:14" ht="15.75" thickBot="1">
      <c r="B87" s="823" t="s">
        <v>953</v>
      </c>
      <c r="C87" s="824"/>
      <c r="D87" s="824"/>
      <c r="E87" s="824"/>
      <c r="F87" s="824"/>
      <c r="G87" s="824"/>
      <c r="H87" s="824"/>
      <c r="I87" s="824"/>
      <c r="J87" s="824"/>
      <c r="K87" s="824"/>
      <c r="L87" s="824"/>
      <c r="M87" s="825"/>
      <c r="N87" s="52">
        <f>L84+L85+L86</f>
        <v>479216.36900519184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2076604.2656891646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7"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38.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452"/>
      <c r="L30" s="799" t="s">
        <v>945</v>
      </c>
      <c r="M30" s="800"/>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VLOOKUP(A36,EQUIPOS!A6:D163,4,FALSE)</f>
        <v>43634.558423271512</v>
      </c>
      <c r="L36" s="270"/>
      <c r="M36" s="271">
        <v>0.01</v>
      </c>
      <c r="N36" s="272">
        <f t="shared" ref="N36:N41" si="0">K36/M36</f>
        <v>4363455.8423271514</v>
      </c>
    </row>
    <row r="37" spans="1:14">
      <c r="A37" s="113" t="s">
        <v>192</v>
      </c>
      <c r="B37" s="872" t="str">
        <f>VLOOKUP(A37,EQUIPOS!A7:D154,3,FALSE)</f>
        <v>Equipo de acarreo interno</v>
      </c>
      <c r="C37" s="873"/>
      <c r="D37" s="873"/>
      <c r="E37" s="873"/>
      <c r="F37" s="873"/>
      <c r="G37" s="873"/>
      <c r="H37" s="874"/>
      <c r="I37" s="421"/>
      <c r="J37" s="422"/>
      <c r="K37" s="269">
        <f>VLOOKUP(A37,EQUIPOS!A7:D164,4,FALSE)</f>
        <v>41618.369935177216</v>
      </c>
      <c r="L37" s="335"/>
      <c r="M37" s="336">
        <v>0.05</v>
      </c>
      <c r="N37" s="272">
        <f t="shared" si="0"/>
        <v>832367.39870354428</v>
      </c>
    </row>
    <row r="38" spans="1:14">
      <c r="A38" s="113" t="s">
        <v>217</v>
      </c>
      <c r="B38" s="872" t="str">
        <f>VLOOKUP(A38,EQUIPOS!A8:D154,3,FALSE)</f>
        <v>Equipo de soldadura y de acetileno (incluye soldadura)</v>
      </c>
      <c r="C38" s="873"/>
      <c r="D38" s="873"/>
      <c r="E38" s="873"/>
      <c r="F38" s="873"/>
      <c r="G38" s="873"/>
      <c r="H38" s="874"/>
      <c r="I38" s="421"/>
      <c r="J38" s="422"/>
      <c r="K38" s="269">
        <f>VLOOKUP(A38,EQUIPOS!A8:D165,4,FALSE)</f>
        <v>21358.027221108758</v>
      </c>
      <c r="L38" s="335"/>
      <c r="M38" s="336">
        <v>0.01</v>
      </c>
      <c r="N38" s="272">
        <f t="shared" si="0"/>
        <v>2135802.7221108759</v>
      </c>
    </row>
    <row r="39" spans="1:14">
      <c r="A39" s="113" t="s">
        <v>242</v>
      </c>
      <c r="B39" s="872" t="str">
        <f>VLOOKUP(A39,EQUIPOS!A9:D154,3,FALSE)</f>
        <v>Grúa con torre capacidad 1 ton en la punta.</v>
      </c>
      <c r="C39" s="873"/>
      <c r="D39" s="873"/>
      <c r="E39" s="873"/>
      <c r="F39" s="873"/>
      <c r="G39" s="873"/>
      <c r="H39" s="874"/>
      <c r="I39" s="421"/>
      <c r="J39" s="422"/>
      <c r="K39" s="269">
        <f>VLOOKUP(A39,EQUIPOS!A9:D166,4,FALSE)</f>
        <v>403282.00467186718</v>
      </c>
      <c r="L39" s="335"/>
      <c r="M39" s="336">
        <v>0.04</v>
      </c>
      <c r="N39" s="272">
        <f t="shared" si="0"/>
        <v>10082050.11679668</v>
      </c>
    </row>
    <row r="40" spans="1:14">
      <c r="A40" s="113" t="s">
        <v>255</v>
      </c>
      <c r="B40" s="872" t="str">
        <f>VLOOKUP(A40,EQUIPOS!A10:D154,3,FALSE)</f>
        <v>Manómetro cable de acero para bajar la celda</v>
      </c>
      <c r="C40" s="873"/>
      <c r="D40" s="873"/>
      <c r="E40" s="873"/>
      <c r="F40" s="873"/>
      <c r="G40" s="873"/>
      <c r="H40" s="874"/>
      <c r="I40" s="328"/>
      <c r="J40" s="330"/>
      <c r="K40" s="269">
        <f>VLOOKUP(A40,EQUIPOS!A10:D167,4,FALSE)</f>
        <v>1768780.7222450317</v>
      </c>
      <c r="L40" s="423"/>
      <c r="M40" s="424">
        <v>1</v>
      </c>
      <c r="N40" s="272">
        <f t="shared" si="0"/>
        <v>1768780.7222450317</v>
      </c>
    </row>
    <row r="41" spans="1:14">
      <c r="A41" t="s">
        <v>320</v>
      </c>
      <c r="B41" s="872" t="str">
        <f>VLOOKUP(A41,EQUIPOS!A11:D155,3,FALSE)</f>
        <v>Retroexcavadora sobre llantas, motor 62HP, Profundidad de excavación de 5.41 metros.</v>
      </c>
      <c r="C41" s="873"/>
      <c r="D41" s="873"/>
      <c r="E41" s="873"/>
      <c r="F41" s="873"/>
      <c r="G41" s="873"/>
      <c r="H41" s="874"/>
      <c r="I41" s="36"/>
      <c r="J41" s="37"/>
      <c r="K41" s="269">
        <f>VLOOKUP(A41,EQUIPOS!A11:D168,4,FALSE)</f>
        <v>173132.41893033718</v>
      </c>
      <c r="L41" s="276"/>
      <c r="M41" s="277">
        <v>0.2</v>
      </c>
      <c r="N41" s="272">
        <f t="shared" si="0"/>
        <v>865662.09465168591</v>
      </c>
    </row>
    <row r="42" spans="1:14">
      <c r="B42" s="320"/>
      <c r="C42" s="321"/>
      <c r="D42" s="321"/>
      <c r="E42" s="321"/>
      <c r="F42" s="323"/>
      <c r="G42" s="323"/>
      <c r="H42" s="125"/>
      <c r="I42" s="36"/>
      <c r="J42" s="37"/>
      <c r="K42" s="438"/>
      <c r="L42" s="276"/>
      <c r="M42" s="277"/>
      <c r="N42" s="273"/>
    </row>
    <row r="43" spans="1:14">
      <c r="B43" s="880" t="s">
        <v>952</v>
      </c>
      <c r="C43" s="881"/>
      <c r="D43" s="881"/>
      <c r="E43" s="38"/>
      <c r="F43" s="39"/>
      <c r="G43" s="39"/>
      <c r="H43" s="40"/>
      <c r="I43" s="36"/>
      <c r="J43" s="37"/>
      <c r="K43" s="279"/>
      <c r="L43" s="276"/>
      <c r="M43" s="401">
        <v>0.01</v>
      </c>
      <c r="N43" s="344">
        <f>N81*M43</f>
        <v>6998.5517413614798</v>
      </c>
    </row>
    <row r="44" spans="1:14" ht="15.75" thickBot="1">
      <c r="B44" s="872"/>
      <c r="C44" s="873"/>
      <c r="D44" s="873"/>
      <c r="E44" s="873"/>
      <c r="F44" s="873"/>
      <c r="G44" s="873"/>
      <c r="H44" s="874"/>
      <c r="I44" s="882"/>
      <c r="J44" s="883"/>
      <c r="K44" s="41"/>
      <c r="L44" s="884"/>
      <c r="M44" s="885"/>
      <c r="N44" s="105"/>
    </row>
    <row r="45" spans="1:14" ht="15.75" thickBot="1">
      <c r="B45" s="823" t="s">
        <v>953</v>
      </c>
      <c r="C45" s="824"/>
      <c r="D45" s="824"/>
      <c r="E45" s="824"/>
      <c r="F45" s="824"/>
      <c r="G45" s="824"/>
      <c r="H45" s="824"/>
      <c r="I45" s="824"/>
      <c r="J45" s="824"/>
      <c r="K45" s="824"/>
      <c r="L45" s="824"/>
      <c r="M45" s="825"/>
      <c r="N45" s="394">
        <f>SUM(N36:N44)</f>
        <v>20055117.448576327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VLOOKUP(A50,MATERIALES!A5:D372,3,FALSE)</f>
        <v>Celda especial de carga</v>
      </c>
      <c r="C50" s="281"/>
      <c r="D50" s="281"/>
      <c r="E50" s="281"/>
      <c r="F50" s="281"/>
      <c r="G50" s="281"/>
      <c r="H50" s="281"/>
      <c r="I50" s="281"/>
      <c r="J50" s="311" t="str">
        <f>VLOOKUP(A50,MATERIALES!A6:D640,2,FALSE)</f>
        <v>u</v>
      </c>
      <c r="K50" s="282">
        <v>1</v>
      </c>
      <c r="L50" s="267"/>
      <c r="M50" s="402">
        <f>VLOOKUP(A50,MATERIALES!A5:D394,4,FALSE)</f>
        <v>13779318.710743573</v>
      </c>
      <c r="N50" s="272">
        <f t="shared" ref="N50:N55" si="1">K50*M50</f>
        <v>13779318.710743573</v>
      </c>
    </row>
    <row r="51" spans="1:14">
      <c r="A51" s="161" t="s">
        <v>505</v>
      </c>
      <c r="B51" s="43" t="str">
        <f>VLOOKUP(A51,MATERIALES!A6:D372,3,FALSE)</f>
        <v>Manguera de alta presión</v>
      </c>
      <c r="C51" s="425"/>
      <c r="D51" s="425"/>
      <c r="E51" s="425"/>
      <c r="F51" s="425"/>
      <c r="G51" s="425"/>
      <c r="H51" s="425"/>
      <c r="I51" s="425"/>
      <c r="J51" s="312" t="str">
        <f>VLOOKUP(A51,MATERIALES!A6:D641,2,FALSE)</f>
        <v>m</v>
      </c>
      <c r="K51" s="397">
        <v>30</v>
      </c>
      <c r="L51" s="421"/>
      <c r="M51" s="402">
        <f>VLOOKUP(A51,MATERIALES!A6:D395,4,FALSE)</f>
        <v>7805.3370510595914</v>
      </c>
      <c r="N51" s="272">
        <f t="shared" si="1"/>
        <v>234160.11153178776</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VLOOKUP(A52,MATERIALES!A6:D642,2,FALSE)</f>
        <v>u</v>
      </c>
      <c r="K52" s="397">
        <v>2</v>
      </c>
      <c r="L52" s="421"/>
      <c r="M52" s="402">
        <f>VLOOKUP(A52,MATERIALES!A6:D396,4,FALSE)</f>
        <v>1362472.7061319659</v>
      </c>
      <c r="N52" s="272">
        <f t="shared" si="1"/>
        <v>2724945.4122639317</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VLOOKUP(A53,MATERIALES!A7:D643,2,FALSE)</f>
        <v>u</v>
      </c>
      <c r="K53" s="397">
        <v>5</v>
      </c>
      <c r="L53" s="421"/>
      <c r="M53" s="402">
        <f>VLOOKUP(A53,MATERIALES!A6:D397,4,FALSE)</f>
        <v>835531.8164165843</v>
      </c>
      <c r="N53" s="272">
        <f t="shared" si="1"/>
        <v>4177659.0820829216</v>
      </c>
    </row>
    <row r="54" spans="1:14">
      <c r="A54" s="161" t="s">
        <v>729</v>
      </c>
      <c r="B54" s="43" t="str">
        <f>VLOOKUP(A54,MATERIALES!A7:D372,3,FALSE)</f>
        <v>Tubo Metálico De Alta Resistencia</v>
      </c>
      <c r="C54" s="425"/>
      <c r="D54" s="425"/>
      <c r="E54" s="425"/>
      <c r="F54" s="425"/>
      <c r="G54" s="425"/>
      <c r="H54" s="425"/>
      <c r="I54" s="425"/>
      <c r="J54" s="312" t="str">
        <f>VLOOKUP(A54,MATERIALES!A8:D644,2,FALSE)</f>
        <v>m</v>
      </c>
      <c r="K54" s="397">
        <v>60</v>
      </c>
      <c r="L54" s="421"/>
      <c r="M54" s="402">
        <f>VLOOKUP(A54,MATERIALES!A7:D398,4,FALSE)</f>
        <v>54141.464977762276</v>
      </c>
      <c r="N54" s="272">
        <f t="shared" si="1"/>
        <v>3248487.8986657364</v>
      </c>
    </row>
    <row r="55" spans="1:14">
      <c r="A55" s="161" t="s">
        <v>734</v>
      </c>
      <c r="B55" s="43" t="str">
        <f>VLOOKUP(A55,MATERIALES!A7:D372,3,FALSE)</f>
        <v>Uniones especiales de alta resistencia para tubería</v>
      </c>
      <c r="C55" s="425"/>
      <c r="D55" s="425"/>
      <c r="E55" s="425"/>
      <c r="F55" s="425"/>
      <c r="G55" s="425"/>
      <c r="H55" s="425"/>
      <c r="I55" s="425"/>
      <c r="J55" s="312" t="str">
        <f>VLOOKUP(A55,MATERIALES!A9:D645,2,FALSE)</f>
        <v>u</v>
      </c>
      <c r="K55" s="397">
        <v>12</v>
      </c>
      <c r="L55" s="421"/>
      <c r="M55" s="402">
        <f>VLOOKUP(A55,MATERIALES!A8:D399,4,FALSE)</f>
        <v>34720.567069653727</v>
      </c>
      <c r="N55" s="272">
        <f t="shared" si="1"/>
        <v>416646.80483584473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24581218.020123795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0">
        <f>VLOOKUP(A63,TRANSPORTE!A5:D117,4,FALSE)</f>
        <v>808602.51543680148</v>
      </c>
      <c r="M63" s="911"/>
      <c r="N63" s="287">
        <f>K63*L63</f>
        <v>808602.51543680148</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0">
        <f>VLOOKUP(A64,TRANSPORTE!A6:D117,4,FALSE)</f>
        <v>105860.9372384654</v>
      </c>
      <c r="M64" s="911"/>
      <c r="N64" s="287">
        <f>K64*L64</f>
        <v>846887.49790772318</v>
      </c>
    </row>
    <row r="65" spans="1:15">
      <c r="A65" t="s">
        <v>1399</v>
      </c>
      <c r="B65" s="46" t="str">
        <f>VLOOKUP(A65,TRANSPORTE!A6:D117,3,FALSE)</f>
        <v>Pasajes aéreos</v>
      </c>
      <c r="C65" s="47"/>
      <c r="D65" s="47"/>
      <c r="E65" s="47"/>
      <c r="F65" s="47"/>
      <c r="G65" s="47"/>
      <c r="H65" s="311" t="s">
        <v>945</v>
      </c>
      <c r="I65" s="279">
        <v>3</v>
      </c>
      <c r="J65" s="286">
        <v>1</v>
      </c>
      <c r="K65" s="279">
        <f>I65*J65</f>
        <v>3</v>
      </c>
      <c r="L65" s="910">
        <f>VLOOKUP(A65,TRANSPORTE!A6:D117,4,FALSE)</f>
        <v>237013.62482135286</v>
      </c>
      <c r="M65" s="911"/>
      <c r="N65" s="287">
        <f>K65*L65</f>
        <v>711040.87446405855</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2366530.8878085832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SUM(N73:N80)</f>
        <v>699855.17413614795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47702721.530644856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9540544.3061289713</v>
      </c>
      <c r="M88" s="859"/>
      <c r="N88" s="51"/>
    </row>
    <row r="89" spans="1:14">
      <c r="B89" s="89" t="s">
        <v>973</v>
      </c>
      <c r="C89" s="90"/>
      <c r="D89" s="90"/>
      <c r="E89" s="90"/>
      <c r="F89" s="90"/>
      <c r="G89" s="90"/>
      <c r="H89" s="90"/>
      <c r="I89" s="87"/>
      <c r="J89" s="88"/>
      <c r="K89" s="304">
        <v>0.05</v>
      </c>
      <c r="L89" s="858">
        <f>N83*K89</f>
        <v>2385136.0765322428</v>
      </c>
      <c r="M89" s="859"/>
      <c r="N89" s="51"/>
    </row>
    <row r="90" spans="1:14" ht="15.75" thickBot="1">
      <c r="B90" s="91" t="s">
        <v>974</v>
      </c>
      <c r="C90" s="92"/>
      <c r="D90" s="92"/>
      <c r="E90" s="92"/>
      <c r="F90" s="92"/>
      <c r="G90" s="92"/>
      <c r="H90" s="92"/>
      <c r="I90" s="93"/>
      <c r="J90" s="94"/>
      <c r="K90" s="305">
        <v>0.05</v>
      </c>
      <c r="L90" s="860">
        <f>N83*K90</f>
        <v>2385136.0765322428</v>
      </c>
      <c r="M90" s="861"/>
      <c r="N90" s="51"/>
    </row>
    <row r="91" spans="1:14" ht="15.75" thickBot="1">
      <c r="B91" s="823" t="s">
        <v>953</v>
      </c>
      <c r="C91" s="824"/>
      <c r="D91" s="824"/>
      <c r="E91" s="824"/>
      <c r="F91" s="824"/>
      <c r="G91" s="824"/>
      <c r="H91" s="824"/>
      <c r="I91" s="824"/>
      <c r="J91" s="824"/>
      <c r="K91" s="824"/>
      <c r="L91" s="824"/>
      <c r="M91" s="825"/>
      <c r="N91" s="52">
        <f>L88+L89+L90</f>
        <v>14310816.459193457</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62013537.989838317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55"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3" t="s">
        <v>944</v>
      </c>
      <c r="C35" s="894"/>
      <c r="D35" s="894"/>
      <c r="E35" s="894"/>
      <c r="F35" s="894"/>
      <c r="G35" s="894"/>
      <c r="H35" s="895"/>
      <c r="I35" s="896" t="s">
        <v>948</v>
      </c>
      <c r="J35" s="897"/>
      <c r="K35" s="69" t="s">
        <v>949</v>
      </c>
      <c r="L35" s="898" t="s">
        <v>950</v>
      </c>
      <c r="M35" s="895"/>
      <c r="N35" s="70" t="s">
        <v>951</v>
      </c>
    </row>
    <row r="36" spans="1:16">
      <c r="A36" s="113" t="s">
        <v>121</v>
      </c>
      <c r="B36" s="872" t="str">
        <f>VLOOKUP(A36,EQUIPOS!A6:D154,3,FALSE)</f>
        <v>Bomba eléctrica para accionar la celda</v>
      </c>
      <c r="C36" s="873"/>
      <c r="D36" s="873"/>
      <c r="E36" s="873"/>
      <c r="F36" s="873"/>
      <c r="G36" s="873"/>
      <c r="H36" s="874"/>
      <c r="I36" s="267"/>
      <c r="J36" s="268"/>
      <c r="K36" s="269">
        <f>VLOOKUP(A36,EQUIPOS!A6:D163,4,FALSE)</f>
        <v>43634.558423271512</v>
      </c>
      <c r="L36" s="270"/>
      <c r="M36" s="271">
        <v>0.01</v>
      </c>
      <c r="N36" s="272">
        <f>K36/M36</f>
        <v>4363455.8423271514</v>
      </c>
    </row>
    <row r="37" spans="1:16">
      <c r="A37" s="113" t="s">
        <v>217</v>
      </c>
      <c r="B37" s="872" t="str">
        <f>VLOOKUP(A37,EQUIPOS!A7:D154,3,FALSE)</f>
        <v>Equipo de soldadura y de acetileno (incluye soldadura)</v>
      </c>
      <c r="C37" s="873"/>
      <c r="D37" s="873"/>
      <c r="E37" s="873"/>
      <c r="F37" s="873"/>
      <c r="G37" s="873"/>
      <c r="H37" s="874"/>
      <c r="I37" s="421"/>
      <c r="J37" s="422"/>
      <c r="K37" s="269">
        <f>VLOOKUP(A37,EQUIPOS!A7:D164,4,FALSE)</f>
        <v>21358.027221108758</v>
      </c>
      <c r="L37" s="335"/>
      <c r="M37" s="336">
        <v>0.01</v>
      </c>
      <c r="N37" s="272">
        <f>K37/M37</f>
        <v>2135802.7221108759</v>
      </c>
    </row>
    <row r="38" spans="1:16">
      <c r="A38" s="113" t="s">
        <v>255</v>
      </c>
      <c r="B38" s="872" t="str">
        <f>VLOOKUP(A38,EQUIPOS!A8:D154,3,FALSE)</f>
        <v>Manómetro cable de acero para bajar la celda</v>
      </c>
      <c r="C38" s="873"/>
      <c r="D38" s="873"/>
      <c r="E38" s="873"/>
      <c r="F38" s="873"/>
      <c r="G38" s="873"/>
      <c r="H38" s="874"/>
      <c r="I38" s="421"/>
      <c r="J38" s="422"/>
      <c r="K38" s="269">
        <f>VLOOKUP(A38,EQUIPOS!A8:D165,4,FALSE)</f>
        <v>1768780.7222450317</v>
      </c>
      <c r="L38" s="335"/>
      <c r="M38" s="336">
        <v>1</v>
      </c>
      <c r="N38" s="272">
        <f>K38/M38</f>
        <v>1768780.7222450317</v>
      </c>
    </row>
    <row r="39" spans="1:16">
      <c r="A39" s="113"/>
      <c r="B39" s="872"/>
      <c r="C39" s="873"/>
      <c r="D39" s="873"/>
      <c r="E39" s="873"/>
      <c r="F39" s="873"/>
      <c r="G39" s="873"/>
      <c r="H39" s="874"/>
      <c r="I39" s="421"/>
      <c r="J39" s="422"/>
      <c r="K39" s="269"/>
      <c r="L39" s="335"/>
      <c r="M39" s="336"/>
      <c r="N39" s="272"/>
    </row>
    <row r="40" spans="1:16">
      <c r="A40" s="113"/>
      <c r="B40" s="872"/>
      <c r="C40" s="873"/>
      <c r="D40" s="873"/>
      <c r="E40" s="873"/>
      <c r="F40" s="873"/>
      <c r="G40" s="873"/>
      <c r="H40" s="874"/>
      <c r="I40" s="328"/>
      <c r="J40" s="330"/>
      <c r="K40" s="269"/>
      <c r="L40" s="423"/>
      <c r="M40" s="424"/>
      <c r="N40" s="272"/>
    </row>
    <row r="41" spans="1:16">
      <c r="B41" s="872"/>
      <c r="C41" s="873"/>
      <c r="D41" s="873"/>
      <c r="E41" s="873"/>
      <c r="F41" s="873"/>
      <c r="G41" s="873"/>
      <c r="H41" s="874"/>
      <c r="I41" s="36"/>
      <c r="J41" s="37"/>
      <c r="K41" s="269"/>
      <c r="L41" s="276"/>
      <c r="M41" s="277"/>
      <c r="N41" s="272"/>
    </row>
    <row r="42" spans="1:16">
      <c r="B42" s="320"/>
      <c r="C42" s="321"/>
      <c r="D42" s="321"/>
      <c r="E42" s="321"/>
      <c r="F42" s="323"/>
      <c r="G42" s="323"/>
      <c r="H42" s="125"/>
      <c r="I42" s="36"/>
      <c r="J42" s="37"/>
      <c r="K42" s="438"/>
      <c r="L42" s="276"/>
      <c r="M42" s="277"/>
      <c r="N42" s="273"/>
    </row>
    <row r="43" spans="1:16">
      <c r="B43" s="880" t="s">
        <v>952</v>
      </c>
      <c r="C43" s="881"/>
      <c r="D43" s="881"/>
      <c r="E43" s="38"/>
      <c r="F43" s="39"/>
      <c r="G43" s="39"/>
      <c r="H43" s="40"/>
      <c r="I43" s="36"/>
      <c r="J43" s="37"/>
      <c r="K43" s="279"/>
      <c r="L43" s="276"/>
      <c r="M43" s="401">
        <v>0.01</v>
      </c>
      <c r="N43" s="344">
        <f>N81*M43</f>
        <v>6998.5517413614798</v>
      </c>
    </row>
    <row r="44" spans="1:16" ht="15.75" thickBot="1">
      <c r="B44" s="872"/>
      <c r="C44" s="873"/>
      <c r="D44" s="873"/>
      <c r="E44" s="873"/>
      <c r="F44" s="873"/>
      <c r="G44" s="873"/>
      <c r="H44" s="874"/>
      <c r="I44" s="882"/>
      <c r="J44" s="883"/>
      <c r="K44" s="41"/>
      <c r="L44" s="884"/>
      <c r="M44" s="885"/>
      <c r="N44" s="105"/>
    </row>
    <row r="45" spans="1:16" ht="15.75" thickBot="1">
      <c r="B45" s="823" t="s">
        <v>953</v>
      </c>
      <c r="C45" s="824"/>
      <c r="D45" s="824"/>
      <c r="E45" s="824"/>
      <c r="F45" s="824"/>
      <c r="G45" s="824"/>
      <c r="H45" s="824"/>
      <c r="I45" s="824"/>
      <c r="J45" s="824"/>
      <c r="K45" s="824"/>
      <c r="L45" s="824"/>
      <c r="M45" s="825"/>
      <c r="N45" s="394">
        <f>SUM(N36:N44)</f>
        <v>8275037.8384244209</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8" t="s">
        <v>944</v>
      </c>
      <c r="C49" s="869"/>
      <c r="D49" s="869"/>
      <c r="E49" s="869"/>
      <c r="F49" s="869"/>
      <c r="G49" s="869"/>
      <c r="H49" s="869"/>
      <c r="I49" s="903"/>
      <c r="J49" s="315" t="s">
        <v>945</v>
      </c>
      <c r="K49" s="85" t="s">
        <v>946</v>
      </c>
      <c r="L49" s="904" t="s">
        <v>955</v>
      </c>
      <c r="M49" s="903"/>
      <c r="N49" s="86" t="s">
        <v>951</v>
      </c>
    </row>
    <row r="50" spans="1:14">
      <c r="A50" s="161" t="s">
        <v>410</v>
      </c>
      <c r="B50" s="43" t="str">
        <f>VLOOKUP(A50,MATERIALES!A5:D372,3,FALSE)</f>
        <v>Celda especial de carga</v>
      </c>
      <c r="C50" s="281"/>
      <c r="D50" s="281"/>
      <c r="E50" s="281"/>
      <c r="F50" s="281"/>
      <c r="G50" s="281"/>
      <c r="H50" s="281"/>
      <c r="I50" s="281"/>
      <c r="J50" s="311" t="str">
        <f>VLOOKUP(A50,MATERIALES!A6:D640,2,FALSE)</f>
        <v>u</v>
      </c>
      <c r="K50" s="282">
        <v>1</v>
      </c>
      <c r="L50" s="267"/>
      <c r="M50" s="402">
        <f>VLOOKUP(A50,MATERIALES!A5:D394,4,FALSE)</f>
        <v>13779318.710743573</v>
      </c>
      <c r="N50" s="272">
        <f t="shared" ref="N50:N55" si="0">K50*M50</f>
        <v>13779318.710743573</v>
      </c>
    </row>
    <row r="51" spans="1:14">
      <c r="A51" s="161" t="s">
        <v>505</v>
      </c>
      <c r="B51" s="43" t="str">
        <f>VLOOKUP(A51,MATERIALES!A6:D372,3,FALSE)</f>
        <v>Manguera de alta presión</v>
      </c>
      <c r="C51" s="425"/>
      <c r="D51" s="425"/>
      <c r="E51" s="425"/>
      <c r="F51" s="425"/>
      <c r="G51" s="425"/>
      <c r="H51" s="425"/>
      <c r="I51" s="425"/>
      <c r="J51" s="312" t="str">
        <f>VLOOKUP(A51,MATERIALES!A6:D641,2,FALSE)</f>
        <v>m</v>
      </c>
      <c r="K51" s="397">
        <v>30</v>
      </c>
      <c r="L51" s="421"/>
      <c r="M51" s="402">
        <f>VLOOKUP(A51,MATERIALES!A6:D395,4,FALSE)</f>
        <v>7805.3370510595914</v>
      </c>
      <c r="N51" s="272">
        <f t="shared" si="0"/>
        <v>234160.11153178776</v>
      </c>
    </row>
    <row r="52" spans="1:14">
      <c r="A52" s="161" t="s">
        <v>698</v>
      </c>
      <c r="B52" s="43" t="str">
        <f>VLOOKUP(A52,MATERIALES!A6:D372,3,FALSE)</f>
        <v>Transductores electrónicos (incluye cables, protección contra el concreto y panel de lectura)</v>
      </c>
      <c r="C52" s="425"/>
      <c r="D52" s="425"/>
      <c r="E52" s="425"/>
      <c r="F52" s="425"/>
      <c r="G52" s="425"/>
      <c r="H52" s="425"/>
      <c r="I52" s="425"/>
      <c r="J52" s="312" t="str">
        <f>VLOOKUP(A52,MATERIALES!A6:D642,2,FALSE)</f>
        <v>u</v>
      </c>
      <c r="K52" s="397">
        <v>2</v>
      </c>
      <c r="L52" s="421"/>
      <c r="M52" s="402">
        <f>VLOOKUP(A52,MATERIALES!A6:D396,4,FALSE)</f>
        <v>1362472.7061319659</v>
      </c>
      <c r="N52" s="272">
        <f t="shared" si="0"/>
        <v>2724945.4122639317</v>
      </c>
    </row>
    <row r="53" spans="1:14">
      <c r="A53" s="161" t="s">
        <v>700</v>
      </c>
      <c r="B53" s="43" t="str">
        <f>VLOOKUP(A53,MATERIALES!A6:D372,3,FALSE)</f>
        <v>Transductores mecánicos (incluye cables, protección contra el concreto y panel de lectura)</v>
      </c>
      <c r="C53" s="425"/>
      <c r="D53" s="425"/>
      <c r="E53" s="425"/>
      <c r="F53" s="425"/>
      <c r="G53" s="425"/>
      <c r="H53" s="425"/>
      <c r="I53" s="425"/>
      <c r="J53" s="312" t="str">
        <f>VLOOKUP(A53,MATERIALES!A7:D643,2,FALSE)</f>
        <v>u</v>
      </c>
      <c r="K53" s="397">
        <v>5</v>
      </c>
      <c r="L53" s="421"/>
      <c r="M53" s="402">
        <f>VLOOKUP(A53,MATERIALES!A6:D397,4,FALSE)</f>
        <v>835531.8164165843</v>
      </c>
      <c r="N53" s="272">
        <f t="shared" si="0"/>
        <v>4177659.0820829216</v>
      </c>
    </row>
    <row r="54" spans="1:14">
      <c r="A54" s="161" t="s">
        <v>729</v>
      </c>
      <c r="B54" s="43" t="str">
        <f>VLOOKUP(A54,MATERIALES!A7:D372,3,FALSE)</f>
        <v>Tubo Metálico De Alta Resistencia</v>
      </c>
      <c r="C54" s="425"/>
      <c r="D54" s="425"/>
      <c r="E54" s="425"/>
      <c r="F54" s="425"/>
      <c r="G54" s="425"/>
      <c r="H54" s="425"/>
      <c r="I54" s="425"/>
      <c r="J54" s="312" t="str">
        <f>VLOOKUP(A54,MATERIALES!A8:D644,2,FALSE)</f>
        <v>m</v>
      </c>
      <c r="K54" s="397">
        <v>60</v>
      </c>
      <c r="L54" s="421"/>
      <c r="M54" s="402">
        <f>VLOOKUP(A54,MATERIALES!A7:D398,4,FALSE)</f>
        <v>54141.464977762276</v>
      </c>
      <c r="N54" s="272">
        <f t="shared" si="0"/>
        <v>3248487.8986657364</v>
      </c>
    </row>
    <row r="55" spans="1:14">
      <c r="A55" s="161" t="s">
        <v>734</v>
      </c>
      <c r="B55" s="43" t="str">
        <f>VLOOKUP(A55,MATERIALES!A8:D372,3,FALSE)</f>
        <v>Uniones especiales de alta resistencia para tubería</v>
      </c>
      <c r="C55" s="425"/>
      <c r="D55" s="425"/>
      <c r="E55" s="425"/>
      <c r="F55" s="425"/>
      <c r="G55" s="425"/>
      <c r="H55" s="425"/>
      <c r="I55" s="425"/>
      <c r="J55" s="312" t="str">
        <f>VLOOKUP(A55,MATERIALES!A9:D645,2,FALSE)</f>
        <v>u</v>
      </c>
      <c r="K55" s="397">
        <v>12</v>
      </c>
      <c r="L55" s="421"/>
      <c r="M55" s="402">
        <f>VLOOKUP(A55,MATERIALES!A8:D399,4,FALSE)</f>
        <v>34720.567069653727</v>
      </c>
      <c r="N55" s="272">
        <f t="shared" si="0"/>
        <v>416646.80483584473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24581218.020123795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9" t="s">
        <v>961</v>
      </c>
      <c r="M62" s="888"/>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0">
        <f>VLOOKUP(A63,TRANSPORTE!A5:D117,4,FALSE)</f>
        <v>237013.62482135286</v>
      </c>
      <c r="M63" s="911"/>
      <c r="N63" s="287">
        <f>K63*L63</f>
        <v>711040.87446405855</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0">
        <f>VLOOKUP(A64,TRANSPORTE!A6:D117,4,FALSE)</f>
        <v>808602.51543680148</v>
      </c>
      <c r="M64" s="911"/>
      <c r="N64" s="287">
        <f>K64*L64</f>
        <v>808602.51543680148</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0">
        <f>VLOOKUP(A65,TRANSPORTE!A6:D118,4,FALSE)</f>
        <v>105860.9372384654</v>
      </c>
      <c r="M65" s="911"/>
      <c r="N65" s="287">
        <f>K65*L65</f>
        <v>846887.49790772318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1"/>
      <c r="M67" s="902"/>
      <c r="N67" s="127"/>
    </row>
    <row r="68" spans="1:15" ht="15.75" thickBot="1">
      <c r="B68" s="912" t="s">
        <v>953</v>
      </c>
      <c r="C68" s="866"/>
      <c r="D68" s="866"/>
      <c r="E68" s="866"/>
      <c r="F68" s="866"/>
      <c r="G68" s="866"/>
      <c r="H68" s="866"/>
      <c r="I68" s="866"/>
      <c r="J68" s="866"/>
      <c r="K68" s="866"/>
      <c r="L68" s="866"/>
      <c r="M68" s="867"/>
      <c r="N68" s="104">
        <f>SUM(N63:N67)</f>
        <v>2366530.8878085832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2" t="s">
        <v>963</v>
      </c>
      <c r="C72" s="863"/>
      <c r="D72" s="863"/>
      <c r="E72" s="863"/>
      <c r="F72" s="863"/>
      <c r="G72" s="863"/>
      <c r="H72" s="863"/>
      <c r="I72" s="73" t="s">
        <v>964</v>
      </c>
      <c r="J72" s="75" t="s">
        <v>1410</v>
      </c>
      <c r="K72" s="74" t="s">
        <v>966</v>
      </c>
      <c r="L72" s="864" t="s">
        <v>950</v>
      </c>
      <c r="M72" s="865"/>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9"/>
      <c r="C80" s="900"/>
      <c r="D80" s="900"/>
      <c r="E80" s="900"/>
      <c r="F80" s="900"/>
      <c r="G80" s="900"/>
      <c r="H80" s="900"/>
      <c r="I80" s="44"/>
      <c r="J80" s="44"/>
      <c r="K80" s="44"/>
      <c r="L80" s="978"/>
      <c r="M80" s="979"/>
      <c r="N80" s="45"/>
    </row>
    <row r="81" spans="1:14" ht="15.75" thickBot="1">
      <c r="B81" s="823" t="s">
        <v>953</v>
      </c>
      <c r="C81" s="824"/>
      <c r="D81" s="824"/>
      <c r="E81" s="824"/>
      <c r="F81" s="824"/>
      <c r="G81" s="824"/>
      <c r="H81" s="824"/>
      <c r="I81" s="866"/>
      <c r="J81" s="866"/>
      <c r="K81" s="866"/>
      <c r="L81" s="866"/>
      <c r="M81" s="867"/>
      <c r="N81" s="301">
        <f>SUM(N73:N80)</f>
        <v>699855.17413614795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35922641.920492947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7184528.3840985894</v>
      </c>
      <c r="M88" s="859"/>
      <c r="N88" s="51"/>
    </row>
    <row r="89" spans="1:14">
      <c r="B89" s="89" t="s">
        <v>973</v>
      </c>
      <c r="C89" s="90"/>
      <c r="D89" s="90"/>
      <c r="E89" s="90"/>
      <c r="F89" s="90"/>
      <c r="G89" s="90"/>
      <c r="H89" s="90"/>
      <c r="I89" s="87"/>
      <c r="J89" s="88"/>
      <c r="K89" s="304">
        <v>0.05</v>
      </c>
      <c r="L89" s="858">
        <f>N83*K89</f>
        <v>1796132.0960246474</v>
      </c>
      <c r="M89" s="859"/>
      <c r="N89" s="51"/>
    </row>
    <row r="90" spans="1:14" ht="15.75" thickBot="1">
      <c r="B90" s="91" t="s">
        <v>974</v>
      </c>
      <c r="C90" s="92"/>
      <c r="D90" s="92"/>
      <c r="E90" s="92"/>
      <c r="F90" s="92"/>
      <c r="G90" s="92"/>
      <c r="H90" s="92"/>
      <c r="I90" s="93"/>
      <c r="J90" s="94"/>
      <c r="K90" s="305">
        <v>0.05</v>
      </c>
      <c r="L90" s="860">
        <f>N83*K90</f>
        <v>1796132.0960246474</v>
      </c>
      <c r="M90" s="861"/>
      <c r="N90" s="51"/>
    </row>
    <row r="91" spans="1:14" ht="15.75" thickBot="1">
      <c r="B91" s="823" t="s">
        <v>953</v>
      </c>
      <c r="C91" s="824"/>
      <c r="D91" s="824"/>
      <c r="E91" s="824"/>
      <c r="F91" s="824"/>
      <c r="G91" s="824"/>
      <c r="H91" s="824"/>
      <c r="I91" s="824"/>
      <c r="J91" s="824"/>
      <c r="K91" s="824"/>
      <c r="L91" s="824"/>
      <c r="M91" s="825"/>
      <c r="N91" s="52">
        <f>L88+L89+L90</f>
        <v>10776792.576147884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46699434.496640831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topLeftCell="A22"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259</v>
      </c>
      <c r="B36" s="872" t="str">
        <f>VLOOKUP(A36,EQUIPOS!A6:D154,3,FALSE)</f>
        <v>Montacargas</v>
      </c>
      <c r="C36" s="873"/>
      <c r="D36" s="873"/>
      <c r="E36" s="873"/>
      <c r="F36" s="873"/>
      <c r="G36" s="873"/>
      <c r="H36" s="874"/>
      <c r="I36" s="267"/>
      <c r="J36" s="268"/>
      <c r="K36" s="269">
        <f>VLOOKUP(A36,EQUIPOS!A6:D163,4,FALSE)</f>
        <v>45520.09211660007</v>
      </c>
      <c r="L36" s="270"/>
      <c r="M36" s="336">
        <v>1.5</v>
      </c>
      <c r="N36" s="272">
        <f>K36/M36</f>
        <v>30346.72807773338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2975.4018634534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33322.12994118678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404</v>
      </c>
      <c r="B48" s="43" t="str">
        <f>VLOOKUP(A48,MATERIALES!A5:D372,3,FALSE)</f>
        <v>Camisa metálica en acero A-37</v>
      </c>
      <c r="C48" s="281"/>
      <c r="D48" s="281"/>
      <c r="E48" s="281"/>
      <c r="F48" s="281"/>
      <c r="G48" s="281"/>
      <c r="H48" s="281"/>
      <c r="I48" s="268"/>
      <c r="J48" s="224" t="str">
        <f>VLOOKUP(A48,MATERIALES!A4:D638,2,FALSE)</f>
        <v>kg</v>
      </c>
      <c r="K48" s="282">
        <v>313.2010795996344</v>
      </c>
      <c r="L48" s="267"/>
      <c r="M48" s="402">
        <f>VLOOKUP(A48,MATERIALES!A5:D394,4,FALSE)</f>
        <v>12460.446968122833</v>
      </c>
      <c r="N48" s="272">
        <f>K48*M48</f>
        <v>3902625.4427100625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3902625.4427100625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59508.037269067994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3995455.6099203173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799091.12198406353</v>
      </c>
      <c r="M84" s="859"/>
      <c r="N84" s="51"/>
    </row>
    <row r="85" spans="1:14">
      <c r="B85" s="89" t="s">
        <v>973</v>
      </c>
      <c r="C85" s="90"/>
      <c r="D85" s="90"/>
      <c r="E85" s="90"/>
      <c r="F85" s="90"/>
      <c r="G85" s="90"/>
      <c r="H85" s="90"/>
      <c r="I85" s="87"/>
      <c r="J85" s="88"/>
      <c r="K85" s="304">
        <v>0.05</v>
      </c>
      <c r="L85" s="858">
        <f>N79*K85</f>
        <v>199772.78049601588</v>
      </c>
      <c r="M85" s="859"/>
      <c r="N85" s="51"/>
    </row>
    <row r="86" spans="1:14" ht="15.75" thickBot="1">
      <c r="B86" s="91" t="s">
        <v>974</v>
      </c>
      <c r="C86" s="92"/>
      <c r="D86" s="92"/>
      <c r="E86" s="92"/>
      <c r="F86" s="92"/>
      <c r="G86" s="92"/>
      <c r="H86" s="92"/>
      <c r="I86" s="93"/>
      <c r="J86" s="94"/>
      <c r="K86" s="305">
        <v>0.05</v>
      </c>
      <c r="L86" s="860">
        <f>N79*K86</f>
        <v>199772.78049601588</v>
      </c>
      <c r="M86" s="861"/>
      <c r="N86" s="51"/>
    </row>
    <row r="87" spans="1:14" ht="15.75" thickBot="1">
      <c r="B87" s="823" t="s">
        <v>953</v>
      </c>
      <c r="C87" s="824"/>
      <c r="D87" s="824"/>
      <c r="E87" s="824"/>
      <c r="F87" s="824"/>
      <c r="G87" s="824"/>
      <c r="H87" s="824"/>
      <c r="I87" s="824"/>
      <c r="J87" s="824"/>
      <c r="K87" s="824"/>
      <c r="L87" s="824"/>
      <c r="M87" s="825"/>
      <c r="N87" s="52">
        <f>L84+L85+L86</f>
        <v>1198636.6829760952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5194092.2928964123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267</v>
      </c>
      <c r="B36" s="872" t="str">
        <f>VLOOKUP(A36,EQUIPOS!A6:D154,3,FALSE)</f>
        <v>Motobomba de concreto</v>
      </c>
      <c r="C36" s="873"/>
      <c r="D36" s="873"/>
      <c r="E36" s="873"/>
      <c r="F36" s="873"/>
      <c r="G36" s="873"/>
      <c r="H36" s="874"/>
      <c r="I36" s="267"/>
      <c r="J36" s="268"/>
      <c r="K36" s="269">
        <f>VLOOKUP(A36,EQUIPOS!A6:D163,4,FALSE)</f>
        <v>55330.098163091774</v>
      </c>
      <c r="L36" s="270"/>
      <c r="M36" s="336">
        <v>2.5</v>
      </c>
      <c r="N36" s="272">
        <f>K36/M36</f>
        <v>22132.039265236708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22132.039265236708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46.758679657867084</v>
      </c>
      <c r="L48" s="267"/>
      <c r="M48" s="402">
        <f>VLOOKUP(A48,MATERIALES!A5:D394,4,FALSE)</f>
        <v>3082.9249112941006</v>
      </c>
      <c r="N48" s="272">
        <f>K48*M48</f>
        <v>144153.49833645916</v>
      </c>
    </row>
    <row r="49" spans="1:14">
      <c r="A49" s="161" t="s">
        <v>832</v>
      </c>
      <c r="B49" s="43" t="str">
        <f>VLOOKUP(A49,MATERIALES!A6:D372,3,FALSE)</f>
        <v>Concreto Resistencia  21 (Mpa)</v>
      </c>
      <c r="C49" s="425"/>
      <c r="D49" s="425"/>
      <c r="E49" s="425"/>
      <c r="F49" s="425"/>
      <c r="G49" s="425"/>
      <c r="H49" s="425"/>
      <c r="I49" s="422"/>
      <c r="J49" s="224" t="str">
        <f>VLOOKUP(A49,MATERIALES!A5:D639,2,FALSE)</f>
        <v>m3</v>
      </c>
      <c r="K49" s="282">
        <v>0.66798113796952974</v>
      </c>
      <c r="L49" s="421"/>
      <c r="M49" s="402">
        <f>VLOOKUP(A49,MATERIALES!A6:D395,4,FALSE)</f>
        <v>364428.62177973019</v>
      </c>
      <c r="N49" s="272">
        <f>K49*M49</f>
        <v>243431.44548509154</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387584.9438215507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0">
        <f>VLOOKUP(A60,TRANSPORTE!A2:D117,4,FALSE)</f>
        <v>1232.6264115798706</v>
      </c>
      <c r="M60" s="911"/>
      <c r="N60" s="287">
        <f>K60*L60</f>
        <v>1070.382551027946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1070.382551027946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410787.36563781532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82157.473127563077</v>
      </c>
      <c r="M84" s="859"/>
      <c r="N84" s="51"/>
    </row>
    <row r="85" spans="1:14">
      <c r="B85" s="89" t="s">
        <v>973</v>
      </c>
      <c r="C85" s="90"/>
      <c r="D85" s="90"/>
      <c r="E85" s="90"/>
      <c r="F85" s="90"/>
      <c r="G85" s="90"/>
      <c r="H85" s="90"/>
      <c r="I85" s="87"/>
      <c r="J85" s="88"/>
      <c r="K85" s="304">
        <v>0.05</v>
      </c>
      <c r="L85" s="858">
        <f>N79*K85</f>
        <v>20539.368281890769</v>
      </c>
      <c r="M85" s="859"/>
      <c r="N85" s="51"/>
    </row>
    <row r="86" spans="1:14" ht="15.75" thickBot="1">
      <c r="B86" s="91" t="s">
        <v>974</v>
      </c>
      <c r="C86" s="92"/>
      <c r="D86" s="92"/>
      <c r="E86" s="92"/>
      <c r="F86" s="92"/>
      <c r="G86" s="92"/>
      <c r="H86" s="92"/>
      <c r="I86" s="93"/>
      <c r="J86" s="94"/>
      <c r="K86" s="305">
        <v>0.05</v>
      </c>
      <c r="L86" s="860">
        <f>N79*K86</f>
        <v>20539.368281890769</v>
      </c>
      <c r="M86" s="861"/>
      <c r="N86" s="51"/>
    </row>
    <row r="87" spans="1:14" ht="15.75" thickBot="1">
      <c r="B87" s="823" t="s">
        <v>953</v>
      </c>
      <c r="C87" s="824"/>
      <c r="D87" s="824"/>
      <c r="E87" s="824"/>
      <c r="F87" s="824"/>
      <c r="G87" s="824"/>
      <c r="H87" s="824"/>
      <c r="I87" s="824"/>
      <c r="J87" s="824"/>
      <c r="K87" s="824"/>
      <c r="L87" s="824"/>
      <c r="M87" s="825"/>
      <c r="N87" s="52">
        <f>L84+L85+L86</f>
        <v>123236.20969134461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534023.57532915997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59"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121</v>
      </c>
      <c r="B36" s="872" t="str">
        <f>VLOOKUP(A36,EQUIPOS!A6:D154,3,FALSE)</f>
        <v>Bomba eléctrica para accionar la celda</v>
      </c>
      <c r="C36" s="873"/>
      <c r="D36" s="873"/>
      <c r="E36" s="873"/>
      <c r="F36" s="873"/>
      <c r="G36" s="873"/>
      <c r="H36" s="874"/>
      <c r="I36" s="267"/>
      <c r="J36" s="268"/>
      <c r="K36" s="269">
        <f>VLOOKUP(A36,EQUIPOS!A6:D163,4,FALSE)</f>
        <v>43634.558423271512</v>
      </c>
      <c r="L36" s="270"/>
      <c r="M36" s="271">
        <v>0.01</v>
      </c>
      <c r="N36" s="272">
        <f t="shared" ref="N36:N41" si="0">K36/M36</f>
        <v>4363455.8423271514</v>
      </c>
    </row>
    <row r="37" spans="1:14">
      <c r="A37" s="113" t="s">
        <v>192</v>
      </c>
      <c r="B37" s="872" t="str">
        <f>VLOOKUP(A37,EQUIPOS!A7:D154,3,FALSE)</f>
        <v>Equipo de acarreo interno</v>
      </c>
      <c r="C37" s="873"/>
      <c r="D37" s="873"/>
      <c r="E37" s="873"/>
      <c r="F37" s="873"/>
      <c r="G37" s="873"/>
      <c r="H37" s="874"/>
      <c r="I37" s="421"/>
      <c r="J37" s="422"/>
      <c r="K37" s="269">
        <f>VLOOKUP(A37,EQUIPOS!A7:D164,4,FALSE)</f>
        <v>41618.369935177216</v>
      </c>
      <c r="L37" s="335"/>
      <c r="M37" s="336">
        <v>0.05</v>
      </c>
      <c r="N37" s="272">
        <f t="shared" si="0"/>
        <v>832367.39870354428</v>
      </c>
    </row>
    <row r="38" spans="1:14">
      <c r="A38" s="113" t="s">
        <v>214</v>
      </c>
      <c r="B38" s="872" t="str">
        <f>VLOOKUP(A38,EQUIPOS!A8:D154,3,FALSE)</f>
        <v>Equipo de oxigeno y soldadura</v>
      </c>
      <c r="C38" s="873"/>
      <c r="D38" s="873"/>
      <c r="E38" s="873"/>
      <c r="F38" s="873"/>
      <c r="G38" s="873"/>
      <c r="H38" s="874"/>
      <c r="I38" s="421"/>
      <c r="J38" s="422"/>
      <c r="K38" s="438">
        <f>VLOOKUP(A38,EQUIPOS!A8:D165,4,FALSE)</f>
        <v>4643.0493958932075</v>
      </c>
      <c r="L38" s="335"/>
      <c r="M38" s="336">
        <v>0.01</v>
      </c>
      <c r="N38" s="272">
        <f t="shared" si="0"/>
        <v>464304.93958932074</v>
      </c>
    </row>
    <row r="39" spans="1:14">
      <c r="A39" s="113" t="s">
        <v>248</v>
      </c>
      <c r="B39" s="872" t="str">
        <f>VLOOKUP(A39,EQUIPOS!A9:D154,3,FALSE)</f>
        <v>Grúa telescópica de 50 Ton.</v>
      </c>
      <c r="C39" s="873"/>
      <c r="D39" s="873"/>
      <c r="E39" s="873"/>
      <c r="F39" s="873"/>
      <c r="G39" s="873"/>
      <c r="H39" s="874"/>
      <c r="I39" s="421"/>
      <c r="J39" s="422"/>
      <c r="K39" s="438">
        <f>VLOOKUP(A39,EQUIPOS!A9:D166,4,FALSE)</f>
        <v>224114.92210092931</v>
      </c>
      <c r="L39" s="335"/>
      <c r="M39" s="336">
        <v>0.04</v>
      </c>
      <c r="N39" s="272">
        <f t="shared" si="0"/>
        <v>5602873.052523233</v>
      </c>
    </row>
    <row r="40" spans="1:14">
      <c r="A40" s="113" t="s">
        <v>255</v>
      </c>
      <c r="B40" s="872" t="str">
        <f>VLOOKUP(A40,EQUIPOS!A10:D154,3,FALSE)</f>
        <v>Manómetro cable de acero para bajar la celda</v>
      </c>
      <c r="C40" s="873"/>
      <c r="D40" s="873"/>
      <c r="E40" s="873"/>
      <c r="F40" s="873"/>
      <c r="G40" s="873"/>
      <c r="H40" s="874"/>
      <c r="I40" s="421"/>
      <c r="J40" s="422"/>
      <c r="K40" s="438">
        <f>VLOOKUP(A40,EQUIPOS!A10:D167,4,FALSE)</f>
        <v>1768780.7222450317</v>
      </c>
      <c r="L40" s="335"/>
      <c r="M40" s="336">
        <v>1</v>
      </c>
      <c r="N40" s="272">
        <f t="shared" si="0"/>
        <v>1768780.7222450317</v>
      </c>
    </row>
    <row r="41" spans="1:14">
      <c r="A41" s="113" t="s">
        <v>322</v>
      </c>
      <c r="B41" s="872" t="str">
        <f>VLOOKUP(A41,EQUIPOS!A11:D155,3,FALSE)</f>
        <v xml:space="preserve">Retroexcavadora sobre llantas JD 410
</v>
      </c>
      <c r="C41" s="873"/>
      <c r="D41" s="873"/>
      <c r="E41" s="873"/>
      <c r="F41" s="873"/>
      <c r="G41" s="873"/>
      <c r="H41" s="874"/>
      <c r="I41" s="421"/>
      <c r="J41" s="422"/>
      <c r="K41" s="438">
        <f>VLOOKUP(A41,EQUIPOS!A11:D168,4,FALSE)</f>
        <v>151490.86656404502</v>
      </c>
      <c r="L41" s="335"/>
      <c r="M41" s="336">
        <v>0.2</v>
      </c>
      <c r="N41" s="272">
        <f t="shared" si="0"/>
        <v>757454.33282022504</v>
      </c>
    </row>
    <row r="42" spans="1:14">
      <c r="A42" s="113"/>
      <c r="B42" s="872"/>
      <c r="C42" s="873"/>
      <c r="D42" s="873"/>
      <c r="E42" s="873"/>
      <c r="F42" s="873"/>
      <c r="G42" s="873"/>
      <c r="H42" s="874"/>
      <c r="I42" s="328"/>
      <c r="J42" s="330"/>
      <c r="K42" s="438"/>
      <c r="L42" s="423"/>
      <c r="M42" s="424"/>
      <c r="N42" s="272"/>
    </row>
    <row r="43" spans="1:14">
      <c r="B43" s="872"/>
      <c r="C43" s="873"/>
      <c r="D43" s="873"/>
      <c r="E43" s="873"/>
      <c r="F43" s="873"/>
      <c r="G43" s="873"/>
      <c r="H43" s="874"/>
      <c r="I43" s="36"/>
      <c r="J43" s="37"/>
      <c r="K43" s="438"/>
      <c r="L43" s="276"/>
      <c r="M43" s="277"/>
      <c r="N43" s="272"/>
    </row>
    <row r="44" spans="1:14">
      <c r="B44" s="320"/>
      <c r="C44" s="321"/>
      <c r="D44" s="321"/>
      <c r="E44" s="321"/>
      <c r="F44" s="323"/>
      <c r="G44" s="323"/>
      <c r="H44" s="125"/>
      <c r="I44" s="36"/>
      <c r="J44" s="37"/>
      <c r="K44" s="438"/>
      <c r="L44" s="276"/>
      <c r="M44" s="277"/>
      <c r="N44" s="273"/>
    </row>
    <row r="45" spans="1:14">
      <c r="B45" s="880" t="s">
        <v>952</v>
      </c>
      <c r="C45" s="881"/>
      <c r="D45" s="881"/>
      <c r="E45" s="38"/>
      <c r="F45" s="39"/>
      <c r="G45" s="39"/>
      <c r="H45" s="40"/>
      <c r="I45" s="36"/>
      <c r="J45" s="37"/>
      <c r="K45" s="279"/>
      <c r="L45" s="276"/>
      <c r="M45" s="401">
        <v>0.1</v>
      </c>
      <c r="N45" s="344">
        <f>N86*M45</f>
        <v>69985.517413614798</v>
      </c>
    </row>
    <row r="46" spans="1:14" ht="15.75" thickBot="1">
      <c r="B46" s="872"/>
      <c r="C46" s="873"/>
      <c r="D46" s="873"/>
      <c r="E46" s="873"/>
      <c r="F46" s="873"/>
      <c r="G46" s="873"/>
      <c r="H46" s="874"/>
      <c r="I46" s="882"/>
      <c r="J46" s="883"/>
      <c r="K46" s="41"/>
      <c r="L46" s="884"/>
      <c r="M46" s="885"/>
      <c r="N46" s="105"/>
    </row>
    <row r="47" spans="1:14" ht="15.75" thickBot="1">
      <c r="B47" s="823" t="s">
        <v>953</v>
      </c>
      <c r="C47" s="824"/>
      <c r="D47" s="824"/>
      <c r="E47" s="824"/>
      <c r="F47" s="824"/>
      <c r="G47" s="824"/>
      <c r="H47" s="824"/>
      <c r="I47" s="824"/>
      <c r="J47" s="824"/>
      <c r="K47" s="824"/>
      <c r="L47" s="824"/>
      <c r="M47" s="825"/>
      <c r="N47" s="411">
        <f>SUM(N36:N45)</f>
        <v>13859221.805622121</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8" t="s">
        <v>944</v>
      </c>
      <c r="C51" s="869"/>
      <c r="D51" s="869"/>
      <c r="E51" s="869"/>
      <c r="F51" s="869"/>
      <c r="G51" s="869"/>
      <c r="H51" s="869"/>
      <c r="I51" s="903"/>
      <c r="J51" s="315" t="s">
        <v>945</v>
      </c>
      <c r="K51" s="85" t="s">
        <v>946</v>
      </c>
      <c r="L51" s="904" t="s">
        <v>955</v>
      </c>
      <c r="M51" s="903"/>
      <c r="N51" s="86" t="s">
        <v>951</v>
      </c>
    </row>
    <row r="52" spans="1:17">
      <c r="A52" s="161" t="s">
        <v>410</v>
      </c>
      <c r="B52" s="43" t="str">
        <f>VLOOKUP(A52,MATERIALES!A5:D372,3,FALSE)</f>
        <v>Celda especial de carga</v>
      </c>
      <c r="C52" s="281"/>
      <c r="D52" s="281"/>
      <c r="E52" s="281"/>
      <c r="F52" s="281"/>
      <c r="G52" s="281"/>
      <c r="H52" s="281"/>
      <c r="I52" s="281"/>
      <c r="J52" s="311" t="str">
        <f>VLOOKUP(A52,MATERIALES!A6:D642,2,FALSE)</f>
        <v>u</v>
      </c>
      <c r="K52" s="282">
        <v>1</v>
      </c>
      <c r="L52" s="267"/>
      <c r="M52" s="402">
        <f>VLOOKUP(A52,MATERIALES!A5:D394,4,FALSE)</f>
        <v>13779318.710743573</v>
      </c>
      <c r="N52" s="272">
        <f t="shared" ref="N52:N57" si="1">K52*M52</f>
        <v>13779318.710743573</v>
      </c>
    </row>
    <row r="53" spans="1:17">
      <c r="A53" s="161" t="s">
        <v>505</v>
      </c>
      <c r="B53" s="43" t="str">
        <f>VLOOKUP(A53,MATERIALES!A6:D372,3,FALSE)</f>
        <v>Manguera de alta presión</v>
      </c>
      <c r="C53" s="425"/>
      <c r="D53" s="425"/>
      <c r="E53" s="425"/>
      <c r="F53" s="425"/>
      <c r="G53" s="425"/>
      <c r="H53" s="425"/>
      <c r="I53" s="425"/>
      <c r="J53" s="312" t="str">
        <f>VLOOKUP(A53,MATERIALES!A7:D643,2,FALSE)</f>
        <v>m</v>
      </c>
      <c r="K53" s="397">
        <v>30</v>
      </c>
      <c r="L53" s="421"/>
      <c r="M53" s="402">
        <f>VLOOKUP(A53,MATERIALES!A6:D395,4,FALSE)</f>
        <v>7805.3370510595914</v>
      </c>
      <c r="N53" s="272">
        <f t="shared" si="1"/>
        <v>234160.11153178776</v>
      </c>
    </row>
    <row r="54" spans="1:17">
      <c r="A54" s="161" t="s">
        <v>698</v>
      </c>
      <c r="B54" s="43" t="str">
        <f>VLOOKUP(A54,MATERIALES!A6:D372,3,FALSE)</f>
        <v>Transductores electrónicos (incluye cables, protección contra el concreto y panel de lectura)</v>
      </c>
      <c r="C54" s="425"/>
      <c r="D54" s="425"/>
      <c r="E54" s="425"/>
      <c r="F54" s="425"/>
      <c r="G54" s="425"/>
      <c r="H54" s="425"/>
      <c r="I54" s="425"/>
      <c r="J54" s="312" t="str">
        <f>VLOOKUP(A54,MATERIALES!A8:D644,2,FALSE)</f>
        <v>u</v>
      </c>
      <c r="K54" s="397">
        <v>2</v>
      </c>
      <c r="L54" s="421"/>
      <c r="M54" s="402">
        <f>VLOOKUP(A54,MATERIALES!A6:D396,4,FALSE)</f>
        <v>1362472.7061319659</v>
      </c>
      <c r="N54" s="272">
        <f t="shared" si="1"/>
        <v>2724945.4122639317</v>
      </c>
      <c r="Q54" s="106"/>
    </row>
    <row r="55" spans="1:17">
      <c r="A55" s="161" t="s">
        <v>700</v>
      </c>
      <c r="B55" s="43" t="str">
        <f>VLOOKUP(A55,MATERIALES!A6:D372,3,FALSE)</f>
        <v>Transductores mecánicos (incluye cables, protección contra el concreto y panel de lectura)</v>
      </c>
      <c r="C55" s="425"/>
      <c r="D55" s="425"/>
      <c r="E55" s="425"/>
      <c r="F55" s="425"/>
      <c r="G55" s="425"/>
      <c r="H55" s="425"/>
      <c r="I55" s="425"/>
      <c r="J55" s="312" t="str">
        <f>VLOOKUP(A55,MATERIALES!A9:D645,2,FALSE)</f>
        <v>u</v>
      </c>
      <c r="K55" s="397">
        <v>5</v>
      </c>
      <c r="L55" s="421"/>
      <c r="M55" s="402">
        <f>VLOOKUP(A55,MATERIALES!A6:D397,4,FALSE)</f>
        <v>835531.8164165843</v>
      </c>
      <c r="N55" s="272">
        <f t="shared" si="1"/>
        <v>4177659.0820829216</v>
      </c>
    </row>
    <row r="56" spans="1:17">
      <c r="A56" s="161" t="s">
        <v>727</v>
      </c>
      <c r="B56" s="43" t="str">
        <f>VLOOKUP(A56,MATERIALES!A7:D372,3,FALSE)</f>
        <v>Tubo metálico de alta resistencia</v>
      </c>
      <c r="C56" s="425"/>
      <c r="D56" s="425"/>
      <c r="E56" s="425"/>
      <c r="F56" s="425"/>
      <c r="G56" s="425"/>
      <c r="H56" s="425"/>
      <c r="I56" s="425"/>
      <c r="J56" s="312" t="str">
        <f>VLOOKUP(A56,MATERIALES!A10:D646,2,FALSE)</f>
        <v>m</v>
      </c>
      <c r="K56" s="397">
        <v>60</v>
      </c>
      <c r="L56" s="421"/>
      <c r="M56" s="402">
        <f>VLOOKUP(A56,MATERIALES!A7:D398,4,FALSE)</f>
        <v>55984.990305623782</v>
      </c>
      <c r="N56" s="272">
        <f t="shared" si="1"/>
        <v>3359099.4183374271</v>
      </c>
    </row>
    <row r="57" spans="1:17">
      <c r="A57" s="161" t="s">
        <v>734</v>
      </c>
      <c r="B57" s="43" t="str">
        <f>VLOOKUP(A57,MATERIALES!A8:D372,3,FALSE)</f>
        <v>Uniones especiales de alta resistencia para tubería</v>
      </c>
      <c r="C57" s="425"/>
      <c r="D57" s="425"/>
      <c r="E57" s="425"/>
      <c r="F57" s="425"/>
      <c r="G57" s="425"/>
      <c r="H57" s="425"/>
      <c r="I57" s="425"/>
      <c r="J57" s="312" t="str">
        <f>VLOOKUP(A57,MATERIALES!A11:D647,2,FALSE)</f>
        <v>u</v>
      </c>
      <c r="K57" s="397">
        <v>12</v>
      </c>
      <c r="L57" s="421"/>
      <c r="M57" s="402">
        <f>VLOOKUP(A57,MATERIALES!A8:D399,4,FALSE)</f>
        <v>34720.567069653727</v>
      </c>
      <c r="N57" s="272">
        <f t="shared" si="1"/>
        <v>416646.80483584473</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3" t="s">
        <v>953</v>
      </c>
      <c r="C63" s="824"/>
      <c r="D63" s="824"/>
      <c r="E63" s="824"/>
      <c r="F63" s="824"/>
      <c r="G63" s="824"/>
      <c r="H63" s="824"/>
      <c r="I63" s="824"/>
      <c r="J63" s="824"/>
      <c r="K63" s="824"/>
      <c r="L63" s="824"/>
      <c r="M63" s="825"/>
      <c r="N63" s="394">
        <f>SUM(N52:N62)</f>
        <v>24691829.539795484</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9" t="s">
        <v>961</v>
      </c>
      <c r="M67" s="888"/>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0">
        <f>VLOOKUP(A68,TRANSPORTE!A5:D117,4,FALSE)</f>
        <v>808602.51543680148</v>
      </c>
      <c r="M68" s="911"/>
      <c r="N68" s="287">
        <f>K68*L68</f>
        <v>808602.51543680148</v>
      </c>
    </row>
    <row r="69" spans="1:15">
      <c r="A69" t="s">
        <v>1399</v>
      </c>
      <c r="B69" s="46" t="str">
        <f>VLOOKUP(A69,TRANSPORTE!A5:D117,3,FALSE)</f>
        <v>Pasajes aéreos</v>
      </c>
      <c r="C69" s="47"/>
      <c r="D69" s="47"/>
      <c r="E69" s="47"/>
      <c r="F69" s="47"/>
      <c r="G69" s="47"/>
      <c r="H69" s="311" t="s">
        <v>945</v>
      </c>
      <c r="I69" s="279">
        <v>3</v>
      </c>
      <c r="J69" s="286">
        <v>1</v>
      </c>
      <c r="K69" s="279">
        <f>I69*J69</f>
        <v>3</v>
      </c>
      <c r="L69" s="910">
        <f>VLOOKUP(A69,TRANSPORTE!A5:D117,4,FALSE)</f>
        <v>237013.62482135286</v>
      </c>
      <c r="M69" s="911"/>
      <c r="N69" s="287">
        <f>K69*L69</f>
        <v>711040.87446405855</v>
      </c>
    </row>
    <row r="70" spans="1:15">
      <c r="B70" s="46"/>
      <c r="C70" s="47"/>
      <c r="D70" s="47"/>
      <c r="E70" s="47"/>
      <c r="F70" s="47"/>
      <c r="G70" s="47"/>
      <c r="H70" s="311"/>
      <c r="I70" s="279"/>
      <c r="J70" s="286"/>
      <c r="K70" s="279"/>
      <c r="L70" s="910"/>
      <c r="M70" s="911"/>
      <c r="N70" s="287"/>
    </row>
    <row r="71" spans="1:15">
      <c r="B71" s="46"/>
      <c r="C71" s="47"/>
      <c r="D71" s="47"/>
      <c r="E71" s="47"/>
      <c r="F71" s="47"/>
      <c r="G71" s="47"/>
      <c r="H71" s="311"/>
      <c r="I71" s="279"/>
      <c r="J71" s="286"/>
      <c r="K71" s="279"/>
      <c r="L71" s="910"/>
      <c r="M71" s="911"/>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1"/>
      <c r="M73" s="902"/>
      <c r="N73" s="127"/>
    </row>
    <row r="74" spans="1:15" ht="15.75" thickBot="1">
      <c r="B74" s="912" t="s">
        <v>953</v>
      </c>
      <c r="C74" s="866"/>
      <c r="D74" s="866"/>
      <c r="E74" s="866"/>
      <c r="F74" s="866"/>
      <c r="G74" s="866"/>
      <c r="H74" s="866"/>
      <c r="I74" s="866"/>
      <c r="J74" s="866"/>
      <c r="K74" s="866"/>
      <c r="L74" s="866"/>
      <c r="M74" s="867"/>
      <c r="N74" s="104">
        <f>N68+N69+N70+N71+N72</f>
        <v>1519643.3899008599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2" t="s">
        <v>963</v>
      </c>
      <c r="C78" s="863"/>
      <c r="D78" s="863"/>
      <c r="E78" s="863"/>
      <c r="F78" s="863"/>
      <c r="G78" s="863"/>
      <c r="H78" s="863"/>
      <c r="I78" s="73" t="s">
        <v>964</v>
      </c>
      <c r="J78" s="75" t="s">
        <v>1410</v>
      </c>
      <c r="K78" s="74" t="s">
        <v>966</v>
      </c>
      <c r="L78" s="864" t="s">
        <v>950</v>
      </c>
      <c r="M78" s="865"/>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9"/>
      <c r="C85" s="900" t="e">
        <f>VLOOKUP(B85,'MANO DE OBRA'!B12:E73,3,FALSE)</f>
        <v>#N/A</v>
      </c>
      <c r="D85" s="900" t="e">
        <f>VLOOKUP(C85,'MANO DE OBRA'!C12:F73,3,FALSE)</f>
        <v>#N/A</v>
      </c>
      <c r="E85" s="900" t="e">
        <f>VLOOKUP(D85,'MANO DE OBRA'!D12:G73,3,FALSE)</f>
        <v>#N/A</v>
      </c>
      <c r="F85" s="900" t="e">
        <f>VLOOKUP(E85,'MANO DE OBRA'!E12:H73,3,FALSE)</f>
        <v>#N/A</v>
      </c>
      <c r="G85" s="900" t="e">
        <f>VLOOKUP(F85,'MANO DE OBRA'!F12:I73,3,FALSE)</f>
        <v>#N/A</v>
      </c>
      <c r="H85" s="900" t="e">
        <f>VLOOKUP(G85,'MANO DE OBRA'!G12:J73,3,FALSE)</f>
        <v>#N/A</v>
      </c>
      <c r="I85" s="470"/>
      <c r="J85" s="471"/>
      <c r="K85" s="472"/>
      <c r="L85" s="980"/>
      <c r="M85" s="980"/>
      <c r="N85" s="473"/>
    </row>
    <row r="86" spans="1:14" ht="15.75" thickBot="1">
      <c r="B86" s="912" t="s">
        <v>953</v>
      </c>
      <c r="C86" s="866"/>
      <c r="D86" s="866"/>
      <c r="E86" s="866"/>
      <c r="F86" s="866"/>
      <c r="G86" s="866"/>
      <c r="H86" s="866"/>
      <c r="I86" s="866"/>
      <c r="J86" s="866"/>
      <c r="K86" s="866"/>
      <c r="L86" s="866"/>
      <c r="M86" s="867"/>
      <c r="N86" s="460">
        <f>SUM(N79:N85)</f>
        <v>699855.17413614795</v>
      </c>
    </row>
    <row r="87" spans="1:14" ht="15.75" thickBot="1">
      <c r="B87" s="33"/>
      <c r="C87" s="34"/>
      <c r="D87" s="34"/>
      <c r="E87" s="34"/>
      <c r="F87" s="34"/>
      <c r="G87" s="34"/>
      <c r="H87" s="34"/>
      <c r="I87" s="34"/>
      <c r="J87" s="34"/>
      <c r="K87" s="34"/>
      <c r="L87" s="34"/>
      <c r="M87" s="34"/>
      <c r="N87" s="35"/>
    </row>
    <row r="88" spans="1:14" ht="15.75" thickBot="1">
      <c r="B88" s="823" t="s">
        <v>967</v>
      </c>
      <c r="C88" s="824"/>
      <c r="D88" s="824"/>
      <c r="E88" s="824"/>
      <c r="F88" s="824"/>
      <c r="G88" s="824"/>
      <c r="H88" s="824"/>
      <c r="I88" s="824"/>
      <c r="J88" s="824"/>
      <c r="K88" s="824"/>
      <c r="L88" s="824"/>
      <c r="M88" s="825"/>
      <c r="N88" s="99">
        <f>N86+N74+N63+N47</f>
        <v>40770549.909454614</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8" t="s">
        <v>969</v>
      </c>
      <c r="C92" s="869"/>
      <c r="D92" s="869"/>
      <c r="E92" s="869"/>
      <c r="F92" s="869"/>
      <c r="G92" s="869"/>
      <c r="H92" s="869"/>
      <c r="I92" s="314"/>
      <c r="J92" s="334"/>
      <c r="K92" s="302" t="s">
        <v>970</v>
      </c>
      <c r="L92" s="870" t="s">
        <v>971</v>
      </c>
      <c r="M92" s="871"/>
      <c r="N92" s="303"/>
    </row>
    <row r="93" spans="1:14">
      <c r="B93" s="856" t="s">
        <v>972</v>
      </c>
      <c r="C93" s="857"/>
      <c r="D93" s="857"/>
      <c r="E93" s="857"/>
      <c r="F93" s="857"/>
      <c r="G93" s="857"/>
      <c r="H93" s="857"/>
      <c r="I93" s="87"/>
      <c r="J93" s="88"/>
      <c r="K93" s="304">
        <v>0.2</v>
      </c>
      <c r="L93" s="858">
        <f>N88*K93</f>
        <v>8154109.9818909233</v>
      </c>
      <c r="M93" s="859"/>
      <c r="N93" s="51"/>
    </row>
    <row r="94" spans="1:14">
      <c r="B94" s="89" t="s">
        <v>973</v>
      </c>
      <c r="C94" s="90"/>
      <c r="D94" s="90"/>
      <c r="E94" s="90"/>
      <c r="F94" s="90"/>
      <c r="G94" s="90"/>
      <c r="H94" s="90"/>
      <c r="I94" s="87"/>
      <c r="J94" s="88"/>
      <c r="K94" s="304">
        <v>0.05</v>
      </c>
      <c r="L94" s="858">
        <f>N88*K94</f>
        <v>2038527.4954727308</v>
      </c>
      <c r="M94" s="859"/>
      <c r="N94" s="51"/>
    </row>
    <row r="95" spans="1:14" ht="15.75" thickBot="1">
      <c r="B95" s="91" t="s">
        <v>974</v>
      </c>
      <c r="C95" s="92"/>
      <c r="D95" s="92"/>
      <c r="E95" s="92"/>
      <c r="F95" s="92"/>
      <c r="G95" s="92"/>
      <c r="H95" s="92"/>
      <c r="I95" s="93"/>
      <c r="J95" s="94"/>
      <c r="K95" s="305">
        <v>0.05</v>
      </c>
      <c r="L95" s="860">
        <f>N88*K95</f>
        <v>2038527.4954727308</v>
      </c>
      <c r="M95" s="861"/>
      <c r="N95" s="51"/>
    </row>
    <row r="96" spans="1:14" ht="15.75" thickBot="1">
      <c r="B96" s="823" t="s">
        <v>953</v>
      </c>
      <c r="C96" s="824"/>
      <c r="D96" s="824"/>
      <c r="E96" s="824"/>
      <c r="F96" s="824"/>
      <c r="G96" s="824"/>
      <c r="H96" s="824"/>
      <c r="I96" s="824"/>
      <c r="J96" s="824"/>
      <c r="K96" s="824"/>
      <c r="L96" s="824"/>
      <c r="M96" s="825"/>
      <c r="N96" s="52">
        <f>L93+L94+L95</f>
        <v>12231164.972836385</v>
      </c>
    </row>
    <row r="97" spans="1:14" ht="15.75" thickBot="1">
      <c r="B97" s="33"/>
      <c r="C97" s="34"/>
      <c r="D97" s="34"/>
      <c r="E97" s="34"/>
      <c r="F97" s="34"/>
      <c r="G97" s="34"/>
      <c r="H97" s="34"/>
      <c r="I97" s="34"/>
      <c r="J97" s="34"/>
      <c r="K97" s="34"/>
      <c r="L97" s="34"/>
      <c r="M97" s="34"/>
      <c r="N97" s="35"/>
    </row>
    <row r="98" spans="1:14" ht="15.75" thickBot="1">
      <c r="A98" t="s">
        <v>2016</v>
      </c>
      <c r="B98" s="823" t="s">
        <v>975</v>
      </c>
      <c r="C98" s="824"/>
      <c r="D98" s="824"/>
      <c r="E98" s="824"/>
      <c r="F98" s="824"/>
      <c r="G98" s="824"/>
      <c r="H98" s="824"/>
      <c r="I98" s="824"/>
      <c r="J98" s="824"/>
      <c r="K98" s="824"/>
      <c r="L98" s="824"/>
      <c r="M98" s="825"/>
      <c r="N98" s="188">
        <f>N88+N96</f>
        <v>53001714.882290997</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3"/>
      <c r="K128" s="973"/>
      <c r="L128" s="973"/>
      <c r="M128" s="973"/>
      <c r="N128" s="974"/>
    </row>
    <row r="129" spans="2:14" ht="15.75" thickBot="1">
      <c r="B129" s="419" t="s">
        <v>2221</v>
      </c>
      <c r="C129" s="420"/>
      <c r="D129" s="420"/>
      <c r="E129" s="259"/>
      <c r="F129" s="259"/>
      <c r="G129" s="259"/>
      <c r="H129" s="259"/>
      <c r="I129" s="259"/>
      <c r="J129" s="975"/>
      <c r="K129" s="975"/>
      <c r="L129" s="975"/>
      <c r="M129" s="975"/>
      <c r="N129" s="97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A71" sqref="A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326</v>
      </c>
      <c r="B36" s="872" t="str">
        <f>VLOOKUP(A36,EQUIPOS!A6:D154,3,FALSE)</f>
        <v>Sensor de Impacto para prueba de integridad tipo</v>
      </c>
      <c r="C36" s="873"/>
      <c r="D36" s="873"/>
      <c r="E36" s="873"/>
      <c r="F36" s="873"/>
      <c r="G36" s="873"/>
      <c r="H36" s="874"/>
      <c r="I36" s="267"/>
      <c r="J36" s="268"/>
      <c r="K36" s="269">
        <f>VLOOKUP(A36,EQUIPOS!A6:D163,4,FALSE)</f>
        <v>75598.006965881956</v>
      </c>
      <c r="L36" s="270"/>
      <c r="M36" s="336">
        <v>1</v>
      </c>
      <c r="N36" s="272">
        <f>K36/M36</f>
        <v>75598.006965881956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75598.006965881956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400073.41755476414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475671.42452064611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95134.284904129221</v>
      </c>
      <c r="M84" s="859"/>
      <c r="N84" s="51"/>
    </row>
    <row r="85" spans="1:14">
      <c r="B85" s="89" t="s">
        <v>973</v>
      </c>
      <c r="C85" s="90"/>
      <c r="D85" s="90"/>
      <c r="E85" s="90"/>
      <c r="F85" s="90"/>
      <c r="G85" s="90"/>
      <c r="H85" s="90"/>
      <c r="I85" s="87"/>
      <c r="J85" s="88"/>
      <c r="K85" s="304">
        <v>0.05</v>
      </c>
      <c r="L85" s="858">
        <f>N79*K85</f>
        <v>23783.571226032305</v>
      </c>
      <c r="M85" s="859"/>
      <c r="N85" s="51"/>
    </row>
    <row r="86" spans="1:14" ht="15.75" thickBot="1">
      <c r="B86" s="91" t="s">
        <v>974</v>
      </c>
      <c r="C86" s="92"/>
      <c r="D86" s="92"/>
      <c r="E86" s="92"/>
      <c r="F86" s="92"/>
      <c r="G86" s="92"/>
      <c r="H86" s="92"/>
      <c r="I86" s="93"/>
      <c r="J86" s="94"/>
      <c r="K86" s="305">
        <v>0.05</v>
      </c>
      <c r="L86" s="860">
        <f>N79*K86</f>
        <v>23783.571226032305</v>
      </c>
      <c r="M86" s="861"/>
      <c r="N86" s="51"/>
    </row>
    <row r="87" spans="1:14" ht="15.75" thickBot="1">
      <c r="B87" s="823" t="s">
        <v>953</v>
      </c>
      <c r="C87" s="824"/>
      <c r="D87" s="824"/>
      <c r="E87" s="824"/>
      <c r="F87" s="824"/>
      <c r="G87" s="824"/>
      <c r="H87" s="824"/>
      <c r="I87" s="824"/>
      <c r="J87" s="824"/>
      <c r="K87" s="824"/>
      <c r="L87" s="824"/>
      <c r="M87" s="825"/>
      <c r="N87" s="52">
        <f>L84+L85+L86</f>
        <v>142701.42735619383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618372.85187684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320</v>
      </c>
      <c r="B36" s="872" t="str">
        <f>VLOOKUP(A36,EQUIPOS!A6:D154,3,FALSE)</f>
        <v>Retroexcavadora sobre llantas, motor 62HP, Profundidad de excavación de 5.41 metros.</v>
      </c>
      <c r="C36" s="873"/>
      <c r="D36" s="873"/>
      <c r="E36" s="873"/>
      <c r="F36" s="873"/>
      <c r="G36" s="873"/>
      <c r="H36" s="874"/>
      <c r="I36" s="267"/>
      <c r="J36" s="268"/>
      <c r="K36" s="269">
        <f>VLOOKUP(A36,EQUIPOS!A6:D163,4,FALSE)</f>
        <v>173132.41893033718</v>
      </c>
      <c r="L36" s="270"/>
      <c r="M36" s="336">
        <v>10</v>
      </c>
      <c r="N36" s="272">
        <f>K36/M36</f>
        <v>17313.241893033719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368.07216076801001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17681.314053801729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593</v>
      </c>
      <c r="B48" s="43" t="str">
        <f>VLOOKUP(A48,MATERIALES!A5:D372,3,FALSE)</f>
        <v>Paral en madera rolliza de 5´´ y 4,5m de longitud (tablestacados)</v>
      </c>
      <c r="C48" s="281"/>
      <c r="D48" s="281"/>
      <c r="E48" s="281"/>
      <c r="F48" s="281"/>
      <c r="G48" s="281"/>
      <c r="H48" s="281"/>
      <c r="I48" s="268"/>
      <c r="J48" s="224" t="str">
        <f>VLOOKUP(A48,MATERIALES!A4:D638,2,FALSE)</f>
        <v>u</v>
      </c>
      <c r="K48" s="282">
        <v>0.48888888888888893</v>
      </c>
      <c r="L48" s="267"/>
      <c r="M48" s="402">
        <f>VLOOKUP(A48,MATERIALES!A5:D394,4,FALSE)</f>
        <v>43973.729865124456</v>
      </c>
      <c r="N48" s="272">
        <f>K48*M48</f>
        <v>21498.267934060848</v>
      </c>
    </row>
    <row r="49" spans="1:14">
      <c r="A49" s="161" t="s">
        <v>670</v>
      </c>
      <c r="B49" s="43" t="str">
        <f>VLOOKUP(A49,MATERIALES!A6:D372,3,FALSE)</f>
        <v>Tablestaca en madera aserrada (0,25*0,05*3)</v>
      </c>
      <c r="C49" s="425"/>
      <c r="D49" s="425"/>
      <c r="E49" s="425"/>
      <c r="F49" s="425"/>
      <c r="G49" s="425"/>
      <c r="H49" s="425"/>
      <c r="I49" s="425"/>
      <c r="J49" s="311" t="str">
        <f>VLOOKUP(A49,MATERIALES!A5:D639,2,FALSE)</f>
        <v>u</v>
      </c>
      <c r="K49" s="397">
        <v>1.3333333333333333</v>
      </c>
      <c r="L49" s="421"/>
      <c r="M49" s="402">
        <f>VLOOKUP(A49,MATERIALES!A6:D395,4,FALSE)</f>
        <v>42874.386618496341</v>
      </c>
      <c r="N49" s="272">
        <f>K49*M49</f>
        <v>57165.848824661785</v>
      </c>
    </row>
    <row r="50" spans="1:14">
      <c r="A50" s="161" t="s">
        <v>898</v>
      </c>
      <c r="B50" s="43" t="str">
        <f>VLOOKUP(A50,MATERIALES!A6:D372,3,FALSE)</f>
        <v>Alambre Negro Para Amarre</v>
      </c>
      <c r="C50" s="425"/>
      <c r="D50" s="425"/>
      <c r="E50" s="425"/>
      <c r="F50" s="425"/>
      <c r="G50" s="425"/>
      <c r="H50" s="425"/>
      <c r="I50" s="425"/>
      <c r="J50" s="311" t="str">
        <f>VLOOKUP(A50,MATERIALES!A6:D640,2,FALSE)</f>
        <v>kg</v>
      </c>
      <c r="K50" s="397">
        <v>1.5</v>
      </c>
      <c r="L50" s="421"/>
      <c r="M50" s="402">
        <f>VLOOKUP(A50,MATERIALES!A6:D396,4,FALSE)</f>
        <v>4279.1935874999244</v>
      </c>
      <c r="N50" s="272">
        <f>K50*M50</f>
        <v>6418.7903812498862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85082.907139972522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3680.7216076800996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106444.94280145435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21288.988560290873</v>
      </c>
      <c r="M84" s="859"/>
      <c r="N84" s="51"/>
    </row>
    <row r="85" spans="1:14">
      <c r="B85" s="89" t="s">
        <v>973</v>
      </c>
      <c r="C85" s="90"/>
      <c r="D85" s="90"/>
      <c r="E85" s="90"/>
      <c r="F85" s="90"/>
      <c r="G85" s="90"/>
      <c r="H85" s="90"/>
      <c r="I85" s="87"/>
      <c r="J85" s="88"/>
      <c r="K85" s="304">
        <v>0.05</v>
      </c>
      <c r="L85" s="858">
        <f>N79*K85</f>
        <v>5322.2471400727181</v>
      </c>
      <c r="M85" s="859"/>
      <c r="N85" s="51"/>
    </row>
    <row r="86" spans="1:14" ht="15.75" thickBot="1">
      <c r="B86" s="91" t="s">
        <v>974</v>
      </c>
      <c r="C86" s="92"/>
      <c r="D86" s="92"/>
      <c r="E86" s="92"/>
      <c r="F86" s="92"/>
      <c r="G86" s="92"/>
      <c r="H86" s="92"/>
      <c r="I86" s="93"/>
      <c r="J86" s="94"/>
      <c r="K86" s="305">
        <v>0.05</v>
      </c>
      <c r="L86" s="860">
        <f>N79*K86</f>
        <v>5322.2471400727181</v>
      </c>
      <c r="M86" s="861"/>
      <c r="N86" s="51"/>
    </row>
    <row r="87" spans="1:14" ht="15.75" thickBot="1">
      <c r="B87" s="823" t="s">
        <v>953</v>
      </c>
      <c r="C87" s="824"/>
      <c r="D87" s="824"/>
      <c r="E87" s="824"/>
      <c r="F87" s="824"/>
      <c r="G87" s="824"/>
      <c r="H87" s="824"/>
      <c r="I87" s="824"/>
      <c r="J87" s="824"/>
      <c r="K87" s="824"/>
      <c r="L87" s="824"/>
      <c r="M87" s="825"/>
      <c r="N87" s="52">
        <f>L84+L85+L86</f>
        <v>31933.482840436311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138378.42564189067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204</v>
      </c>
      <c r="B36" s="872" t="str">
        <f>VLOOKUP(A36,EQUIPOS!A6:D154,3,FALSE)</f>
        <v xml:space="preserve">Equipo de soldadura 250 AMP
</v>
      </c>
      <c r="C36" s="873"/>
      <c r="D36" s="873"/>
      <c r="E36" s="873"/>
      <c r="F36" s="873"/>
      <c r="G36" s="873"/>
      <c r="H36" s="874"/>
      <c r="I36" s="267"/>
      <c r="J36" s="268"/>
      <c r="K36" s="269">
        <f>VLOOKUP(A36,EQUIPOS!A6:D163,4,FALSE)</f>
        <v>24762.93011143044</v>
      </c>
      <c r="L36" s="270"/>
      <c r="M36" s="336">
        <v>10</v>
      </c>
      <c r="N36" s="272">
        <f>K36/M36</f>
        <v>2476.2930111430442</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VLOOKUP(A37,EQUIPOS!A7:D164,4,FALSE)</f>
        <v>173132.41893033718</v>
      </c>
      <c r="L37" s="335"/>
      <c r="M37" s="336">
        <v>10</v>
      </c>
      <c r="N37" s="272">
        <f>K37/M37</f>
        <v>17313.241893033719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423.19184653601991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20212.726750712784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662</v>
      </c>
      <c r="B48" s="43" t="str">
        <f>VLOOKUP(A48,MATERIALES!A5:D372,3,FALSE)</f>
        <v>Soldadura 7018</v>
      </c>
      <c r="C48" s="281"/>
      <c r="D48" s="281"/>
      <c r="E48" s="281"/>
      <c r="F48" s="281"/>
      <c r="G48" s="281"/>
      <c r="H48" s="281"/>
      <c r="I48" s="281"/>
      <c r="J48" s="311" t="str">
        <f>VLOOKUP(A48,MATERIALES!A4:D638,2,FALSE)</f>
        <v>kg</v>
      </c>
      <c r="K48" s="282">
        <v>3.3000000000000002E-2</v>
      </c>
      <c r="L48" s="267"/>
      <c r="M48" s="402">
        <f>VLOOKUP(A48,MATERIALES!A5:D394,4,FALSE)</f>
        <v>11872.907063583603</v>
      </c>
      <c r="N48" s="272">
        <f>K48*M48</f>
        <v>391.80593309825895</v>
      </c>
    </row>
    <row r="49" spans="1:14">
      <c r="A49" s="161" t="s">
        <v>680</v>
      </c>
      <c r="B49" s="43" t="str">
        <f>VLOOKUP(A49,MATERIALES!A6:D372,3,FALSE)</f>
        <v>Tablestaca metálica (riel de 70 lb/yarda)</v>
      </c>
      <c r="C49" s="425"/>
      <c r="D49" s="425"/>
      <c r="E49" s="425"/>
      <c r="F49" s="425"/>
      <c r="G49" s="425"/>
      <c r="H49" s="425"/>
      <c r="I49" s="425"/>
      <c r="J49" s="312" t="str">
        <f>VLOOKUP(A49,MATERIALES!A5:D639,2,FALSE)</f>
        <v>u</v>
      </c>
      <c r="K49" s="397">
        <v>3</v>
      </c>
      <c r="L49" s="421"/>
      <c r="M49" s="402">
        <f>VLOOKUP(A49,MATERIALES!A6:D395,4,FALSE)</f>
        <v>144563.63693159667</v>
      </c>
      <c r="N49" s="272">
        <f>K49*M49</f>
        <v>433690.91079479002</v>
      </c>
    </row>
    <row r="50" spans="1:14">
      <c r="A50" s="161" t="s">
        <v>690</v>
      </c>
      <c r="B50" s="43" t="str">
        <f>VLOOKUP(A50,MATERIALES!A6:D372,3,FALSE)</f>
        <v>Tornillos de Unión de D= 12 mm</v>
      </c>
      <c r="C50" s="425"/>
      <c r="D50" s="425"/>
      <c r="E50" s="425"/>
      <c r="F50" s="425"/>
      <c r="G50" s="425"/>
      <c r="H50" s="425"/>
      <c r="I50" s="425"/>
      <c r="J50" s="312" t="str">
        <f>VLOOKUP(A50,MATERIALES!A6:D640,2,FALSE)</f>
        <v>u</v>
      </c>
      <c r="K50" s="397">
        <v>10</v>
      </c>
      <c r="L50" s="421"/>
      <c r="M50" s="402">
        <f>VLOOKUP(A50,MATERIALES!A6:D396,4,FALSE)</f>
        <v>23525.945477841586</v>
      </c>
      <c r="N50" s="272">
        <f>K50*M50</f>
        <v>235259.45477841585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669342.17150630406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4231.9184653601988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693786.81672237709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138757.36334447542</v>
      </c>
      <c r="M84" s="859"/>
      <c r="N84" s="51"/>
    </row>
    <row r="85" spans="1:14">
      <c r="B85" s="89" t="s">
        <v>973</v>
      </c>
      <c r="C85" s="90"/>
      <c r="D85" s="90"/>
      <c r="E85" s="90"/>
      <c r="F85" s="90"/>
      <c r="G85" s="90"/>
      <c r="H85" s="90"/>
      <c r="I85" s="87"/>
      <c r="J85" s="88"/>
      <c r="K85" s="304">
        <v>0.05</v>
      </c>
      <c r="L85" s="858">
        <f>N79*K85</f>
        <v>34689.340836118856</v>
      </c>
      <c r="M85" s="859"/>
      <c r="N85" s="51"/>
    </row>
    <row r="86" spans="1:14" ht="15.75" thickBot="1">
      <c r="B86" s="91" t="s">
        <v>974</v>
      </c>
      <c r="C86" s="92"/>
      <c r="D86" s="92"/>
      <c r="E86" s="92"/>
      <c r="F86" s="92"/>
      <c r="G86" s="92"/>
      <c r="H86" s="92"/>
      <c r="I86" s="93"/>
      <c r="J86" s="94"/>
      <c r="K86" s="305">
        <v>0.05</v>
      </c>
      <c r="L86" s="860">
        <f>N79*K86</f>
        <v>34689.340836118856</v>
      </c>
      <c r="M86" s="861"/>
      <c r="N86" s="51"/>
    </row>
    <row r="87" spans="1:14" ht="15.75" thickBot="1">
      <c r="B87" s="823" t="s">
        <v>953</v>
      </c>
      <c r="C87" s="824"/>
      <c r="D87" s="824"/>
      <c r="E87" s="824"/>
      <c r="F87" s="824"/>
      <c r="G87" s="824"/>
      <c r="H87" s="824"/>
      <c r="I87" s="824"/>
      <c r="J87" s="824"/>
      <c r="K87" s="824"/>
      <c r="L87" s="824"/>
      <c r="M87" s="825"/>
      <c r="N87" s="52">
        <f>L84+L85+L86</f>
        <v>208136.04501671312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901922.86173909018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VLOOKUP(A36,EQUIPOS!A6:D163,4,FALSE)</f>
        <v>566387.51782557182</v>
      </c>
      <c r="L36" s="270"/>
      <c r="M36" s="336">
        <v>2</v>
      </c>
      <c r="N36" s="272">
        <f>K36/M36</f>
        <v>283193.75891278591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5245.4839826800999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288439.24289546598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28</v>
      </c>
      <c r="L48" s="267"/>
      <c r="M48" s="402">
        <f>VLOOKUP(A48,MATERIALES!A5:D394,4,FALSE)</f>
        <v>3082.9249112941006</v>
      </c>
      <c r="N48" s="272">
        <f>K48*M48</f>
        <v>86321.897516234822</v>
      </c>
    </row>
    <row r="49" spans="1:14">
      <c r="A49" s="161" t="s">
        <v>829</v>
      </c>
      <c r="B49" s="43" t="str">
        <f>VLOOKUP(A49,MATERIALES!A6:D372,3,FALSE)</f>
        <v>Concreto Resistencia  28 (Mpa)</v>
      </c>
      <c r="C49" s="425"/>
      <c r="D49" s="425"/>
      <c r="E49" s="425"/>
      <c r="F49" s="425"/>
      <c r="G49" s="425"/>
      <c r="H49" s="425"/>
      <c r="I49" s="425"/>
      <c r="J49" s="311" t="str">
        <f>VLOOKUP(A49,MATERIALES!A5:D639,2,FALSE)</f>
        <v>m3</v>
      </c>
      <c r="K49" s="397">
        <v>0.35</v>
      </c>
      <c r="L49" s="421"/>
      <c r="M49" s="402">
        <f>VLOOKUP(A49,MATERIALES!A6:D395,4,FALSE)</f>
        <v>394968.37717105914</v>
      </c>
      <c r="N49" s="272">
        <f>K49*M49</f>
        <v>138238.93200987068</v>
      </c>
    </row>
    <row r="50" spans="1:14">
      <c r="A50" s="161" t="s">
        <v>868</v>
      </c>
      <c r="B50" s="43" t="str">
        <f>VLOOKUP(A50,MATERIALES!A6:D372,3,FALSE)</f>
        <v>Formaleta concreto clase A,B y C</v>
      </c>
      <c r="C50" s="425"/>
      <c r="D50" s="425"/>
      <c r="E50" s="425"/>
      <c r="F50" s="425"/>
      <c r="G50" s="425"/>
      <c r="H50" s="425"/>
      <c r="I50" s="425"/>
      <c r="J50" s="312" t="str">
        <f>VLOOKUP(A50,MATERIALES!A6:D640,2,FALSE)</f>
        <v>m2</v>
      </c>
      <c r="K50" s="397">
        <v>3</v>
      </c>
      <c r="L50" s="421"/>
      <c r="M50" s="402">
        <f>VLOOKUP(A50,MATERIALES!A6:D396,4,FALSE)</f>
        <v>16882.980248312881</v>
      </c>
      <c r="N50" s="272">
        <f>K50*M50</f>
        <v>50648.940744938642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275209.77027104411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1232.6264115798706</v>
      </c>
      <c r="M60" s="911"/>
      <c r="N60" s="287">
        <f>K60*L60</f>
        <v>431.4192440529547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431.4192440529547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52454.839826800991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616535.27223736397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123307.05444747279</v>
      </c>
      <c r="M84" s="859"/>
      <c r="N84" s="51"/>
    </row>
    <row r="85" spans="1:14">
      <c r="B85" s="89" t="s">
        <v>973</v>
      </c>
      <c r="C85" s="90"/>
      <c r="D85" s="90"/>
      <c r="E85" s="90"/>
      <c r="F85" s="90"/>
      <c r="G85" s="90"/>
      <c r="H85" s="90"/>
      <c r="I85" s="87"/>
      <c r="J85" s="88"/>
      <c r="K85" s="304">
        <v>0.05</v>
      </c>
      <c r="L85" s="858">
        <f>N79*K85</f>
        <v>30826.763611868198</v>
      </c>
      <c r="M85" s="859"/>
      <c r="N85" s="51"/>
    </row>
    <row r="86" spans="1:14" ht="15.75" thickBot="1">
      <c r="B86" s="91" t="s">
        <v>974</v>
      </c>
      <c r="C86" s="92"/>
      <c r="D86" s="92"/>
      <c r="E86" s="92"/>
      <c r="F86" s="92"/>
      <c r="G86" s="92"/>
      <c r="H86" s="92"/>
      <c r="I86" s="93"/>
      <c r="J86" s="94"/>
      <c r="K86" s="305">
        <v>0.05</v>
      </c>
      <c r="L86" s="860">
        <f>N79*K86</f>
        <v>30826.763611868198</v>
      </c>
      <c r="M86" s="861"/>
      <c r="N86" s="51"/>
    </row>
    <row r="87" spans="1:14" ht="15.75" thickBot="1">
      <c r="B87" s="823" t="s">
        <v>953</v>
      </c>
      <c r="C87" s="824"/>
      <c r="D87" s="824"/>
      <c r="E87" s="824"/>
      <c r="F87" s="824"/>
      <c r="G87" s="824"/>
      <c r="H87" s="824"/>
      <c r="I87" s="824"/>
      <c r="J87" s="824"/>
      <c r="K87" s="824"/>
      <c r="L87" s="824"/>
      <c r="M87" s="825"/>
      <c r="N87" s="52">
        <f>L84+L85+L86</f>
        <v>184960.58167120919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801495.85390857316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282</v>
      </c>
      <c r="B36" s="872" t="str">
        <f>VLOOKUP(A36,EQUIPOS!A6:D154,3,FALSE)</f>
        <v>Piloteadora potencia 250KW, RPM 1800, fuerza elevadora 200KN</v>
      </c>
      <c r="C36" s="873"/>
      <c r="D36" s="873"/>
      <c r="E36" s="873"/>
      <c r="F36" s="873"/>
      <c r="G36" s="873"/>
      <c r="H36" s="874"/>
      <c r="I36" s="267"/>
      <c r="J36" s="268"/>
      <c r="K36" s="269">
        <f>VLOOKUP(A36,EQUIPOS!A6:D163,4,FALSE)</f>
        <v>566387.51782557182</v>
      </c>
      <c r="L36" s="270"/>
      <c r="M36" s="336">
        <v>2</v>
      </c>
      <c r="N36" s="272">
        <f>K36/M36</f>
        <v>283193.75891278591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5245.4839826800999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288439.24289546598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28</v>
      </c>
      <c r="L48" s="267"/>
      <c r="M48" s="402">
        <f>VLOOKUP(A48,MATERIALES!A5:D394,4,FALSE)</f>
        <v>3082.9249112941006</v>
      </c>
      <c r="N48" s="272">
        <f>K48*M48</f>
        <v>86321.897516234822</v>
      </c>
    </row>
    <row r="49" spans="1:14">
      <c r="A49" s="161" t="s">
        <v>830</v>
      </c>
      <c r="B49" s="43" t="str">
        <f>VLOOKUP(A49,MATERIALES!A6:D372,3,FALSE)</f>
        <v>Concreto Resistencia  35 (Mpa)</v>
      </c>
      <c r="C49" s="425"/>
      <c r="D49" s="425"/>
      <c r="E49" s="425"/>
      <c r="F49" s="425"/>
      <c r="G49" s="425"/>
      <c r="H49" s="425"/>
      <c r="I49" s="425"/>
      <c r="J49" s="311" t="str">
        <f>VLOOKUP(A49,MATERIALES!A5:D639,2,FALSE)</f>
        <v>m3</v>
      </c>
      <c r="K49" s="397">
        <v>0.35</v>
      </c>
      <c r="L49" s="421"/>
      <c r="M49" s="402">
        <f>VLOOKUP(A49,MATERIALES!A6:D395,4,FALSE)</f>
        <v>439414.82463223371</v>
      </c>
      <c r="N49" s="272">
        <f>K49*M49</f>
        <v>153795.18862128179</v>
      </c>
    </row>
    <row r="50" spans="1:14">
      <c r="A50" s="161" t="s">
        <v>868</v>
      </c>
      <c r="B50" s="43" t="str">
        <f>VLOOKUP(A50,MATERIALES!A6:D372,3,FALSE)</f>
        <v>Formaleta concreto clase A,B y C</v>
      </c>
      <c r="C50" s="425"/>
      <c r="D50" s="425"/>
      <c r="E50" s="425"/>
      <c r="F50" s="425"/>
      <c r="G50" s="425"/>
      <c r="H50" s="425"/>
      <c r="I50" s="425"/>
      <c r="J50" s="312" t="str">
        <f>VLOOKUP(A50,MATERIALES!A6:D640,2,FALSE)</f>
        <v>m2</v>
      </c>
      <c r="K50" s="397">
        <v>2</v>
      </c>
      <c r="L50" s="421"/>
      <c r="M50" s="402">
        <f>VLOOKUP(A50,MATERIALES!A6:D396,4,FALSE)</f>
        <v>16882.980248312881</v>
      </c>
      <c r="N50" s="272">
        <f>K50*M50</f>
        <v>33765.960496625761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273883.04663414235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0">
        <f>VLOOKUP(A60,TRANSPORTE!A2:D117,4,FALSE)</f>
        <v>1232.6264115798706</v>
      </c>
      <c r="M60" s="911"/>
      <c r="N60" s="287">
        <f>K60*L60</f>
        <v>431.4192440529547</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431.4192440529547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52454.839826800991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615208.54860046227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123041.70972009246</v>
      </c>
      <c r="M84" s="859"/>
      <c r="N84" s="51"/>
    </row>
    <row r="85" spans="1:14">
      <c r="B85" s="89" t="s">
        <v>973</v>
      </c>
      <c r="C85" s="90"/>
      <c r="D85" s="90"/>
      <c r="E85" s="90"/>
      <c r="F85" s="90"/>
      <c r="G85" s="90"/>
      <c r="H85" s="90"/>
      <c r="I85" s="87"/>
      <c r="J85" s="88"/>
      <c r="K85" s="304">
        <v>0.05</v>
      </c>
      <c r="L85" s="858">
        <f>N79*K85</f>
        <v>30760.427430023115</v>
      </c>
      <c r="M85" s="859"/>
      <c r="N85" s="51"/>
    </row>
    <row r="86" spans="1:14" ht="15.75" thickBot="1">
      <c r="B86" s="91" t="s">
        <v>974</v>
      </c>
      <c r="C86" s="92"/>
      <c r="D86" s="92"/>
      <c r="E86" s="92"/>
      <c r="F86" s="92"/>
      <c r="G86" s="92"/>
      <c r="H86" s="92"/>
      <c r="I86" s="93"/>
      <c r="J86" s="94"/>
      <c r="K86" s="305">
        <v>0.05</v>
      </c>
      <c r="L86" s="860">
        <f>N79*K86</f>
        <v>30760.427430023115</v>
      </c>
      <c r="M86" s="861"/>
      <c r="N86" s="51"/>
    </row>
    <row r="87" spans="1:14" ht="15.75" thickBot="1">
      <c r="B87" s="823" t="s">
        <v>953</v>
      </c>
      <c r="C87" s="824"/>
      <c r="D87" s="824"/>
      <c r="E87" s="824"/>
      <c r="F87" s="824"/>
      <c r="G87" s="824"/>
      <c r="H87" s="824"/>
      <c r="I87" s="824"/>
      <c r="J87" s="824"/>
      <c r="K87" s="824"/>
      <c r="L87" s="824"/>
      <c r="M87" s="825"/>
      <c r="N87" s="52">
        <f>L84+L85+L86</f>
        <v>184562.56458013869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799771.11318060092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195</v>
      </c>
      <c r="B36" s="872" t="str">
        <f>VLOOKUP(A36,EQUIPOS!A6:D154,3,FALSE)</f>
        <v xml:space="preserve">Equipo de oxicorte, Capacidad de corte: hasta 6´´ (152mm) </v>
      </c>
      <c r="C36" s="873"/>
      <c r="D36" s="873"/>
      <c r="E36" s="873"/>
      <c r="F36" s="873"/>
      <c r="G36" s="873"/>
      <c r="H36" s="874"/>
      <c r="I36" s="267"/>
      <c r="J36" s="268"/>
      <c r="K36" s="269">
        <f>VLOOKUP(A36,EQUIPOS!A6:D163,4,FALSE)</f>
        <v>3869.2078299110067</v>
      </c>
      <c r="L36" s="270"/>
      <c r="M36" s="336">
        <v>1.1299999999999999</v>
      </c>
      <c r="N36" s="272">
        <f>K36/M36</f>
        <v>3424.0777255849621</v>
      </c>
    </row>
    <row r="37" spans="1:14">
      <c r="A37" s="113" t="s">
        <v>332</v>
      </c>
      <c r="B37" s="872" t="str">
        <f>VLOOKUP(A37,EQUIPOS!A7:D154,3,FALSE)</f>
        <v xml:space="preserve">Taladro de 1/2´´, pulidora, lijadora y circular
</v>
      </c>
      <c r="C37" s="873"/>
      <c r="D37" s="873"/>
      <c r="E37" s="873"/>
      <c r="F37" s="873"/>
      <c r="G37" s="873"/>
      <c r="H37" s="874"/>
      <c r="I37" s="421"/>
      <c r="J37" s="422"/>
      <c r="K37" s="269">
        <f>VLOOKUP(A37,EQUIPOS!A7:D164,4,FALSE)</f>
        <v>2361.2645591772693</v>
      </c>
      <c r="L37" s="335"/>
      <c r="M37" s="336">
        <v>0.53</v>
      </c>
      <c r="N37" s="272">
        <f>K37/M37</f>
        <v>4455.2161493910744</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2821.2789769067999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10700.572851882836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394</v>
      </c>
      <c r="B48" s="43" t="str">
        <f>VLOOKUP(A48,MATERIALES!A5:D372,3,FALSE)</f>
        <v>Botella de gas propano (40 lb) (5% de oxígeno)</v>
      </c>
      <c r="C48" s="281"/>
      <c r="D48" s="281"/>
      <c r="E48" s="281"/>
      <c r="F48" s="281"/>
      <c r="G48" s="281"/>
      <c r="H48" s="281"/>
      <c r="I48" s="281"/>
      <c r="J48" s="311" t="str">
        <f>VLOOKUP(A48,MATERIALES!A4:D638,2,FALSE)</f>
        <v>u</v>
      </c>
      <c r="K48" s="282">
        <v>0.02</v>
      </c>
      <c r="L48" s="267"/>
      <c r="M48" s="402">
        <f>VLOOKUP(A48,MATERIALES!A5:D394,4,FALSE)</f>
        <v>69005.071181989726</v>
      </c>
      <c r="N48" s="272">
        <f>K48*M48</f>
        <v>1380.1014236397946</v>
      </c>
    </row>
    <row r="49" spans="1:14">
      <c r="A49" s="161" t="s">
        <v>476</v>
      </c>
      <c r="B49" s="43" t="str">
        <f>VLOOKUP(A49,MATERIALES!A6:D372,3,FALSE)</f>
        <v>Grata de limpieza</v>
      </c>
      <c r="C49" s="425"/>
      <c r="D49" s="425"/>
      <c r="E49" s="425"/>
      <c r="F49" s="425"/>
      <c r="G49" s="425"/>
      <c r="H49" s="425"/>
      <c r="I49" s="425"/>
      <c r="J49" s="312" t="str">
        <f>VLOOKUP(A49,MATERIALES!A5:D639,2,FALSE)</f>
        <v>u</v>
      </c>
      <c r="K49" s="397">
        <v>0.5</v>
      </c>
      <c r="L49" s="421"/>
      <c r="M49" s="402">
        <f>VLOOKUP(A49,MATERIALES!A6:D395,4,FALSE)</f>
        <v>6855.2131913770718</v>
      </c>
      <c r="N49" s="272">
        <f>K49*M49</f>
        <v>3427.6065956885359</v>
      </c>
    </row>
    <row r="50" spans="1:14">
      <c r="A50" s="161" t="s">
        <v>396</v>
      </c>
      <c r="B50" s="43" t="str">
        <f>VLOOKUP(A50,MATERIALES!A6:D372,3,FALSE)</f>
        <v>Botella de oxígeno (1800 lb)</v>
      </c>
      <c r="C50" s="425"/>
      <c r="D50" s="425"/>
      <c r="E50" s="425"/>
      <c r="F50" s="425"/>
      <c r="G50" s="425"/>
      <c r="H50" s="425"/>
      <c r="I50" s="425"/>
      <c r="J50" s="312" t="str">
        <f>VLOOKUP(A50,MATERIALES!A6:D640,2,FALSE)</f>
        <v>u</v>
      </c>
      <c r="K50" s="397">
        <v>0.08</v>
      </c>
      <c r="L50" s="421"/>
      <c r="M50" s="402">
        <f>VLOOKUP(A50,MATERIALES!A6:D396,4,FALSE)</f>
        <v>824507.43497108354</v>
      </c>
      <c r="N50" s="272">
        <f>K50*M50</f>
        <v>65960.594797686688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70768.302817015021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28212.789769067997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109681.66543796586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21936.333087593172</v>
      </c>
      <c r="M84" s="859"/>
      <c r="N84" s="51"/>
    </row>
    <row r="85" spans="1:14">
      <c r="B85" s="89" t="s">
        <v>973</v>
      </c>
      <c r="C85" s="90"/>
      <c r="D85" s="90"/>
      <c r="E85" s="90"/>
      <c r="F85" s="90"/>
      <c r="G85" s="90"/>
      <c r="H85" s="90"/>
      <c r="I85" s="87"/>
      <c r="J85" s="88"/>
      <c r="K85" s="304">
        <v>0.05</v>
      </c>
      <c r="L85" s="858">
        <f>N79*K85</f>
        <v>5484.0832718982929</v>
      </c>
      <c r="M85" s="859"/>
      <c r="N85" s="51"/>
    </row>
    <row r="86" spans="1:14" ht="15.75" thickBot="1">
      <c r="B86" s="91" t="s">
        <v>974</v>
      </c>
      <c r="C86" s="92"/>
      <c r="D86" s="92"/>
      <c r="E86" s="92"/>
      <c r="F86" s="92"/>
      <c r="G86" s="92"/>
      <c r="H86" s="92"/>
      <c r="I86" s="93"/>
      <c r="J86" s="94"/>
      <c r="K86" s="305">
        <v>0.05</v>
      </c>
      <c r="L86" s="860">
        <f>N79*K86</f>
        <v>5484.0832718982929</v>
      </c>
      <c r="M86" s="861"/>
      <c r="N86" s="51"/>
    </row>
    <row r="87" spans="1:14" ht="15.75" thickBot="1">
      <c r="B87" s="823" t="s">
        <v>953</v>
      </c>
      <c r="C87" s="824"/>
      <c r="D87" s="824"/>
      <c r="E87" s="824"/>
      <c r="F87" s="824"/>
      <c r="G87" s="824"/>
      <c r="H87" s="824"/>
      <c r="I87" s="824"/>
      <c r="J87" s="824"/>
      <c r="K87" s="824"/>
      <c r="L87" s="824"/>
      <c r="M87" s="825"/>
      <c r="N87" s="52">
        <f>L84+L85+L86</f>
        <v>32904.499631389757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142586.16506935563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topLeftCell="A37"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15422.188452012451</v>
      </c>
      <c r="L36" s="270"/>
      <c r="M36" s="336">
        <v>12</v>
      </c>
      <c r="N36" s="272">
        <f t="shared" ref="N36:N42" si="0">K36/M36</f>
        <v>1285.1823710010376</v>
      </c>
    </row>
    <row r="37" spans="1:14">
      <c r="A37" s="113" t="s">
        <v>288</v>
      </c>
      <c r="B37" s="872" t="str">
        <f>VLOOKUP(A37,EQUIPOS!A7:D154,3,FALSE)</f>
        <v xml:space="preserve">Planta eléctrica </v>
      </c>
      <c r="C37" s="873"/>
      <c r="D37" s="873"/>
      <c r="E37" s="873"/>
      <c r="F37" s="873"/>
      <c r="G37" s="873"/>
      <c r="H37" s="874"/>
      <c r="I37" s="267"/>
      <c r="J37" s="268"/>
      <c r="K37" s="269">
        <f>VLOOKUP(A37,EQUIPOS!A7:D164,4,FALSE)</f>
        <v>15896.25344840638</v>
      </c>
      <c r="L37" s="270"/>
      <c r="M37" s="336">
        <v>1.3</v>
      </c>
      <c r="N37" s="272">
        <f t="shared" si="0"/>
        <v>12227.887268004908</v>
      </c>
    </row>
    <row r="38" spans="1:14">
      <c r="A38" s="113" t="s">
        <v>125</v>
      </c>
      <c r="B38" s="872" t="str">
        <f>VLOOKUP(A38,EQUIPOS!A8:D154,3,FALSE)</f>
        <v>Bomba para gato de tensionamiento</v>
      </c>
      <c r="C38" s="873"/>
      <c r="D38" s="873"/>
      <c r="E38" s="873"/>
      <c r="F38" s="873"/>
      <c r="G38" s="873"/>
      <c r="H38" s="874"/>
      <c r="I38" s="267"/>
      <c r="J38" s="268"/>
      <c r="K38" s="269">
        <f>VLOOKUP(A38,EQUIPOS!A8:D165,4,FALSE)</f>
        <v>35599.641149689545</v>
      </c>
      <c r="L38" s="270"/>
      <c r="M38" s="336">
        <v>12</v>
      </c>
      <c r="N38" s="272">
        <f t="shared" si="0"/>
        <v>2966.6367624741288</v>
      </c>
    </row>
    <row r="39" spans="1:14">
      <c r="A39" s="113" t="s">
        <v>180</v>
      </c>
      <c r="B39" s="872" t="str">
        <f>VLOOKUP(A39,EQUIPOS!A9:D154,3,FALSE)</f>
        <v>Compresor 120 HP, con martillo.</v>
      </c>
      <c r="C39" s="873"/>
      <c r="D39" s="873"/>
      <c r="E39" s="873"/>
      <c r="F39" s="873"/>
      <c r="G39" s="873"/>
      <c r="H39" s="874"/>
      <c r="I39" s="267"/>
      <c r="J39" s="268"/>
      <c r="K39" s="269">
        <f>VLOOKUP(A39,EQUIPOS!A9:D166,4,FALSE)</f>
        <v>73585.417778535033</v>
      </c>
      <c r="L39" s="270"/>
      <c r="M39" s="336">
        <v>1.3</v>
      </c>
      <c r="N39" s="272">
        <f t="shared" si="0"/>
        <v>56604.167521950025</v>
      </c>
    </row>
    <row r="40" spans="1:14">
      <c r="A40" s="113" t="s">
        <v>197</v>
      </c>
      <c r="B40" s="872" t="str">
        <f>VLOOKUP(A40,EQUIPOS!A10:D154,3,FALSE)</f>
        <v>Equipo de perforación (TRACKDRILL), potencia 40 HP, 2100 golpes / minuto</v>
      </c>
      <c r="C40" s="873"/>
      <c r="D40" s="873"/>
      <c r="E40" s="873"/>
      <c r="F40" s="873"/>
      <c r="G40" s="873"/>
      <c r="H40" s="874"/>
      <c r="I40" s="267"/>
      <c r="J40" s="268"/>
      <c r="K40" s="269">
        <f>VLOOKUP(A40,EQUIPOS!A10:D167,4,FALSE)</f>
        <v>67066.681767292641</v>
      </c>
      <c r="L40" s="270"/>
      <c r="M40" s="336">
        <v>1.3</v>
      </c>
      <c r="N40" s="272">
        <f t="shared" si="0"/>
        <v>51589.755205609719</v>
      </c>
    </row>
    <row r="41" spans="1:14">
      <c r="A41" s="113" t="s">
        <v>195</v>
      </c>
      <c r="B41" s="872" t="str">
        <f>VLOOKUP(A41,EQUIPOS!A11:D155,3,FALSE)</f>
        <v xml:space="preserve">Equipo de oxicorte, Capacidad de corte: hasta 6´´ (152mm) </v>
      </c>
      <c r="C41" s="873"/>
      <c r="D41" s="873"/>
      <c r="E41" s="873"/>
      <c r="F41" s="873"/>
      <c r="G41" s="873"/>
      <c r="H41" s="874"/>
      <c r="I41" s="267"/>
      <c r="J41" s="268"/>
      <c r="K41" s="269">
        <f>VLOOKUP(A41,EQUIPOS!A11:D168,4,FALSE)</f>
        <v>3869.2078299110067</v>
      </c>
      <c r="L41" s="270"/>
      <c r="M41" s="336">
        <v>15</v>
      </c>
      <c r="N41" s="272">
        <f t="shared" si="0"/>
        <v>257.94718866073379</v>
      </c>
    </row>
    <row r="42" spans="1:14">
      <c r="A42" s="113" t="s">
        <v>240</v>
      </c>
      <c r="B42" s="872" t="str">
        <f>VLOOKUP(A42,EQUIPOS!A12:D156,3,FALSE)</f>
        <v>Gato para tensionamiento, fuerza Max 200 ton, área de tensión 314 cm2.</v>
      </c>
      <c r="C42" s="873"/>
      <c r="D42" s="873"/>
      <c r="E42" s="873"/>
      <c r="F42" s="873"/>
      <c r="G42" s="873"/>
      <c r="H42" s="874"/>
      <c r="I42" s="267"/>
      <c r="J42" s="268"/>
      <c r="K42" s="269">
        <f>VLOOKUP(A42,EQUIPOS!A12:D169,4,FALSE)</f>
        <v>146288.57032214792</v>
      </c>
      <c r="L42" s="270"/>
      <c r="M42" s="336">
        <v>12</v>
      </c>
      <c r="N42" s="272">
        <f t="shared" si="0"/>
        <v>12190.714193512327</v>
      </c>
    </row>
    <row r="43" spans="1:14">
      <c r="A43" s="113"/>
      <c r="B43" s="872"/>
      <c r="C43" s="873"/>
      <c r="D43" s="873"/>
      <c r="E43" s="873"/>
      <c r="F43" s="873"/>
      <c r="G43" s="873"/>
      <c r="H43" s="874"/>
      <c r="I43" s="421"/>
      <c r="J43" s="422"/>
      <c r="K43" s="269"/>
      <c r="L43" s="335"/>
      <c r="M43" s="336"/>
      <c r="N43" s="272"/>
    </row>
    <row r="44" spans="1:14">
      <c r="A44" s="113"/>
      <c r="B44" s="872"/>
      <c r="C44" s="873"/>
      <c r="D44" s="873"/>
      <c r="E44" s="873"/>
      <c r="F44" s="873"/>
      <c r="G44" s="873"/>
      <c r="H44" s="874"/>
      <c r="I44" s="328"/>
      <c r="J44" s="330"/>
      <c r="K44" s="269"/>
      <c r="L44" s="423"/>
      <c r="M44" s="424"/>
      <c r="N44" s="272"/>
    </row>
    <row r="45" spans="1:14">
      <c r="B45" s="872"/>
      <c r="C45" s="873"/>
      <c r="D45" s="873"/>
      <c r="E45" s="873"/>
      <c r="F45" s="873"/>
      <c r="G45" s="873"/>
      <c r="H45" s="874"/>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72"/>
      <c r="C48" s="873"/>
      <c r="D48" s="873"/>
      <c r="E48" s="873"/>
      <c r="F48" s="873"/>
      <c r="G48" s="873"/>
      <c r="H48" s="874"/>
      <c r="I48" s="882"/>
      <c r="J48" s="883"/>
      <c r="K48" s="41"/>
      <c r="L48" s="884"/>
      <c r="M48" s="885"/>
      <c r="N48" s="105"/>
    </row>
    <row r="49" spans="1:14" ht="15.75" thickBot="1">
      <c r="B49" s="823" t="s">
        <v>953</v>
      </c>
      <c r="C49" s="824"/>
      <c r="D49" s="824"/>
      <c r="E49" s="824"/>
      <c r="F49" s="824"/>
      <c r="G49" s="824"/>
      <c r="H49" s="824"/>
      <c r="I49" s="824"/>
      <c r="J49" s="824"/>
      <c r="K49" s="824"/>
      <c r="L49" s="824"/>
      <c r="M49" s="825"/>
      <c r="N49" s="394">
        <f>SUM(N36:N48)</f>
        <v>141581.27577302844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8" t="s">
        <v>944</v>
      </c>
      <c r="C53" s="869"/>
      <c r="D53" s="869"/>
      <c r="E53" s="869"/>
      <c r="F53" s="869"/>
      <c r="G53" s="869"/>
      <c r="H53" s="869"/>
      <c r="I53" s="903"/>
      <c r="J53" s="315" t="s">
        <v>945</v>
      </c>
      <c r="K53" s="85" t="s">
        <v>946</v>
      </c>
      <c r="L53" s="904" t="s">
        <v>955</v>
      </c>
      <c r="M53" s="903"/>
      <c r="N53" s="86" t="s">
        <v>951</v>
      </c>
    </row>
    <row r="54" spans="1:14">
      <c r="A54" s="161" t="s">
        <v>788</v>
      </c>
      <c r="B54" s="43" t="str">
        <f>VLOOKUP(A54,MATERIALES!A5:D372,3,FALSE)</f>
        <v>Alambre negro para amarre calibre 18</v>
      </c>
      <c r="C54" s="281"/>
      <c r="D54" s="281"/>
      <c r="E54" s="281"/>
      <c r="F54" s="281"/>
      <c r="G54" s="281"/>
      <c r="H54" s="281"/>
      <c r="I54" s="281"/>
      <c r="J54" s="311" t="str">
        <f>VLOOKUP(A54,MATERIALES!A8:D644,2,FALSE)</f>
        <v>kg</v>
      </c>
      <c r="K54" s="282">
        <v>0.2</v>
      </c>
      <c r="L54" s="267"/>
      <c r="M54" s="402">
        <f>VLOOKUP(A54,MATERIALES!A5:D394,4,FALSE)</f>
        <v>4861.845508212823</v>
      </c>
      <c r="N54" s="272">
        <f>K54*M54</f>
        <v>972.3691016425646</v>
      </c>
    </row>
    <row r="55" spans="1:14">
      <c r="A55" s="161" t="s">
        <v>691</v>
      </c>
      <c r="B55" s="43" t="str">
        <f>VLOOKUP(A55,MATERIALES!A6:D372,3,FALSE)</f>
        <v>Torón de tensionmiento 1/2´´ o 5/8´´</v>
      </c>
      <c r="C55" s="425"/>
      <c r="D55" s="425"/>
      <c r="E55" s="425"/>
      <c r="F55" s="425"/>
      <c r="G55" s="425"/>
      <c r="H55" s="425"/>
      <c r="I55" s="425"/>
      <c r="J55" s="312" t="str">
        <f>VLOOKUP(A55,MATERIALES!A9:D645,2,FALSE)</f>
        <v>kg</v>
      </c>
      <c r="K55" s="397">
        <v>5.53</v>
      </c>
      <c r="L55" s="421"/>
      <c r="M55" s="402">
        <f>VLOOKUP(A55,MATERIALES!A6:D395,4,FALSE)</f>
        <v>5795.7375962234028</v>
      </c>
      <c r="N55" s="272">
        <f t="shared" ref="N55:N67" si="1">K55*M55</f>
        <v>32050.42890711542</v>
      </c>
    </row>
    <row r="56" spans="1:14">
      <c r="A56" s="161" t="s">
        <v>484</v>
      </c>
      <c r="B56" s="43" t="str">
        <f>VLOOKUP(A56,MATERIALES!A6:D372,3,FALSE)</f>
        <v>Limpiador 1/4 de galón (anclajes)</v>
      </c>
      <c r="C56" s="425"/>
      <c r="D56" s="425"/>
      <c r="E56" s="425"/>
      <c r="F56" s="425"/>
      <c r="G56" s="425"/>
      <c r="H56" s="425"/>
      <c r="I56" s="425"/>
      <c r="J56" s="312" t="str">
        <f>VLOOKUP(A56,MATERIALES!A10:D646,2,FALSE)</f>
        <v>u</v>
      </c>
      <c r="K56" s="397">
        <v>8.0000000000000002E-3</v>
      </c>
      <c r="L56" s="421"/>
      <c r="M56" s="402">
        <f>VLOOKUP(A56,MATERIALES!A6:D396,4,FALSE)</f>
        <v>42744.664115394233</v>
      </c>
      <c r="N56" s="272">
        <f t="shared" si="1"/>
        <v>341.95731292315389</v>
      </c>
    </row>
    <row r="57" spans="1:14">
      <c r="A57" s="161" t="s">
        <v>664</v>
      </c>
      <c r="B57" s="43" t="str">
        <f>VLOOKUP(A57,MATERIALES!A6:D372,3,FALSE)</f>
        <v>Soldadura en PVC 1/8 de galón (anclajes)</v>
      </c>
      <c r="C57" s="425"/>
      <c r="D57" s="425"/>
      <c r="E57" s="425"/>
      <c r="F57" s="425"/>
      <c r="G57" s="425"/>
      <c r="H57" s="425"/>
      <c r="I57" s="425"/>
      <c r="J57" s="312" t="str">
        <f>VLOOKUP(A57,MATERIALES!A11:D647,2,FALSE)</f>
        <v>u</v>
      </c>
      <c r="K57" s="397">
        <v>2.1999999999999999E-2</v>
      </c>
      <c r="L57" s="421"/>
      <c r="M57" s="402">
        <f>VLOOKUP(A57,MATERIALES!A6:D397,4,FALSE)</f>
        <v>31363.163483053391</v>
      </c>
      <c r="N57" s="272">
        <f t="shared" si="1"/>
        <v>689.98959662717459</v>
      </c>
    </row>
    <row r="58" spans="1:14">
      <c r="A58" s="161" t="s">
        <v>731</v>
      </c>
      <c r="B58" s="43" t="str">
        <f>VLOOKUP(A58,MATERIALES!A7:D372,3,FALSE)</f>
        <v>Unión en PVC RD21 de 1´´ (para anclajes)</v>
      </c>
      <c r="C58" s="425"/>
      <c r="D58" s="425"/>
      <c r="E58" s="425"/>
      <c r="F58" s="425"/>
      <c r="G58" s="425"/>
      <c r="H58" s="425"/>
      <c r="I58" s="425"/>
      <c r="J58" s="312" t="str">
        <f>VLOOKUP(A58,MATERIALES!A11:D648,2,FALSE)</f>
        <v>u</v>
      </c>
      <c r="K58" s="397">
        <v>0.3</v>
      </c>
      <c r="L58" s="421"/>
      <c r="M58" s="402">
        <f>VLOOKUP(A58,MATERIALES!A7:D398,4,FALSE)</f>
        <v>681.5928129094292</v>
      </c>
      <c r="N58" s="272">
        <f t="shared" si="1"/>
        <v>204.47784387282874</v>
      </c>
    </row>
    <row r="59" spans="1:14">
      <c r="A59" s="161" t="s">
        <v>684</v>
      </c>
      <c r="B59" s="43" t="str">
        <f>VLOOKUP(A59,MATERIALES!A8:D372,3,FALSE)</f>
        <v>Tapón en PVC RD21 de 1´´ (para anclaje)</v>
      </c>
      <c r="C59" s="425"/>
      <c r="D59" s="425"/>
      <c r="E59" s="425"/>
      <c r="F59" s="425"/>
      <c r="G59" s="425"/>
      <c r="H59" s="425"/>
      <c r="I59" s="425"/>
      <c r="J59" s="312" t="str">
        <f>VLOOKUP(A59,MATERIALES!A12:D649,2,FALSE)</f>
        <v>u</v>
      </c>
      <c r="K59" s="397">
        <v>0.1</v>
      </c>
      <c r="L59" s="421"/>
      <c r="M59" s="402">
        <f>VLOOKUP(A59,MATERIALES!A8:D399,4,FALSE)</f>
        <v>769.54027263967805</v>
      </c>
      <c r="N59" s="272">
        <f t="shared" si="1"/>
        <v>76.954027263967816</v>
      </c>
    </row>
    <row r="60" spans="1:14">
      <c r="A60" s="161" t="s">
        <v>432</v>
      </c>
      <c r="B60" s="43" t="str">
        <f>VLOOKUP(A60,MATERIALES!A9:D372,3,FALSE)</f>
        <v>Anclajes o Cuñas para el tensionamiento</v>
      </c>
      <c r="C60" s="425"/>
      <c r="D60" s="425"/>
      <c r="E60" s="425"/>
      <c r="F60" s="425"/>
      <c r="G60" s="425"/>
      <c r="H60" s="425"/>
      <c r="I60" s="425"/>
      <c r="J60" s="312" t="str">
        <f>VLOOKUP(A60,MATERIALES!A13:D650,2,FALSE)</f>
        <v>u</v>
      </c>
      <c r="K60" s="397">
        <v>0.5</v>
      </c>
      <c r="L60" s="421"/>
      <c r="M60" s="402">
        <f>VLOOKUP(A60,MATERIALES!A9:D400,4,FALSE)</f>
        <v>11745.76530801296</v>
      </c>
      <c r="N60" s="272">
        <f t="shared" si="1"/>
        <v>5872.8826540064802</v>
      </c>
    </row>
    <row r="61" spans="1:14">
      <c r="A61" s="161" t="s">
        <v>702</v>
      </c>
      <c r="B61" s="43" t="str">
        <f>VLOOKUP(A61,MATERIALES!A10:D372,3,FALSE)</f>
        <v>Trompetas de 12 torones (tensionamiento)</v>
      </c>
      <c r="C61" s="425"/>
      <c r="D61" s="425"/>
      <c r="E61" s="425"/>
      <c r="F61" s="425"/>
      <c r="G61" s="425"/>
      <c r="H61" s="425"/>
      <c r="I61" s="425"/>
      <c r="J61" s="312" t="s">
        <v>92</v>
      </c>
      <c r="K61" s="397">
        <v>0.1</v>
      </c>
      <c r="L61" s="421"/>
      <c r="M61" s="402">
        <f>VLOOKUP(A61,MATERIALES!A10:D401,4,FALSE)</f>
        <v>52582.249146186034</v>
      </c>
      <c r="N61" s="272">
        <f t="shared" si="1"/>
        <v>5258.2249146186041</v>
      </c>
    </row>
    <row r="62" spans="1:14">
      <c r="A62" s="161" t="s">
        <v>492</v>
      </c>
      <c r="B62" s="43" t="str">
        <f>VLOOKUP(A62,MATERIALES!A11:D372,3,FALSE)</f>
        <v>Lechada Para Ductos (Acero De Preesfuerzo)</v>
      </c>
      <c r="C62" s="425"/>
      <c r="D62" s="425"/>
      <c r="E62" s="425"/>
      <c r="F62" s="425"/>
      <c r="G62" s="425"/>
      <c r="H62" s="425"/>
      <c r="I62" s="425"/>
      <c r="J62" s="312" t="s">
        <v>422</v>
      </c>
      <c r="K62" s="397">
        <v>10</v>
      </c>
      <c r="L62" s="421"/>
      <c r="M62" s="402">
        <f>VLOOKUP(A62,MATERIALES!A11:D402,4,FALSE)</f>
        <v>953.13059482657263</v>
      </c>
      <c r="N62" s="272">
        <f t="shared" si="1"/>
        <v>9531.3059482657263</v>
      </c>
    </row>
    <row r="63" spans="1:14">
      <c r="A63" s="161" t="s">
        <v>445</v>
      </c>
      <c r="B63" s="43" t="str">
        <f>VLOOKUP(A63,MATERIALES!A11:D372,3,FALSE)</f>
        <v>Ductos para tensionimiento</v>
      </c>
      <c r="C63" s="425"/>
      <c r="D63" s="425"/>
      <c r="E63" s="425"/>
      <c r="F63" s="425"/>
      <c r="G63" s="425"/>
      <c r="H63" s="425"/>
      <c r="I63" s="425"/>
      <c r="J63" s="312" t="str">
        <f>VLOOKUP(A63,MATERIALES!A14:D653,2,FALSE)</f>
        <v>m</v>
      </c>
      <c r="K63" s="397">
        <v>1</v>
      </c>
      <c r="L63" s="421"/>
      <c r="M63" s="402">
        <f>VLOOKUP(A63,MATERIALES!A11:D403,4,FALSE)</f>
        <v>29671.274226492733</v>
      </c>
      <c r="N63" s="272">
        <f t="shared" si="1"/>
        <v>29671.274226492733</v>
      </c>
    </row>
    <row r="64" spans="1:14">
      <c r="A64" s="161" t="s">
        <v>591</v>
      </c>
      <c r="B64" s="43" t="str">
        <f>VLOOKUP(A64,MATERIALES!A12:D372,3,FALSE)</f>
        <v>Oxigeno industrial</v>
      </c>
      <c r="C64" s="425"/>
      <c r="D64" s="425"/>
      <c r="E64" s="425"/>
      <c r="F64" s="425"/>
      <c r="G64" s="425"/>
      <c r="H64" s="425"/>
      <c r="I64" s="425"/>
      <c r="J64" s="312" t="str">
        <f>VLOOKUP(A64,MATERIALES!A15:D654,2,FALSE)</f>
        <v>kg</v>
      </c>
      <c r="K64" s="397">
        <v>0.5</v>
      </c>
      <c r="L64" s="421"/>
      <c r="M64" s="402">
        <f>VLOOKUP(A64,MATERIALES!A12:D404,4,FALSE)</f>
        <v>15660.59015533723</v>
      </c>
      <c r="N64" s="272">
        <f t="shared" si="1"/>
        <v>7830.2950776686148</v>
      </c>
    </row>
    <row r="65" spans="1:14">
      <c r="A65" s="161" t="s">
        <v>507</v>
      </c>
      <c r="B65" s="43" t="str">
        <f>VLOOKUP(A65,MATERIALES!A13:D372,3,FALSE)</f>
        <v>Manguera de polietileno de 3´´</v>
      </c>
      <c r="C65" s="425"/>
      <c r="D65" s="425"/>
      <c r="E65" s="425"/>
      <c r="F65" s="425"/>
      <c r="G65" s="425"/>
      <c r="H65" s="425"/>
      <c r="I65" s="425"/>
      <c r="J65" s="312" t="str">
        <f>VLOOKUP(A65,MATERIALES!A16:D655,2,FALSE)</f>
        <v>m</v>
      </c>
      <c r="K65" s="397">
        <v>0.55000000000000004</v>
      </c>
      <c r="L65" s="421"/>
      <c r="M65" s="402">
        <f>VLOOKUP(A65,MATERIALES!A13:D405,4,FALSE)</f>
        <v>5128.4362455201408</v>
      </c>
      <c r="N65" s="272">
        <f t="shared" si="1"/>
        <v>2820.6399350360775</v>
      </c>
    </row>
    <row r="66" spans="1:14">
      <c r="A66" s="161" t="s">
        <v>898</v>
      </c>
      <c r="B66" s="43" t="str">
        <f>VLOOKUP(A66,MATERIALES!A13:D373,3,FALSE)</f>
        <v>Alambre Negro Para Amarre</v>
      </c>
      <c r="C66" s="425"/>
      <c r="D66" s="425"/>
      <c r="E66" s="425"/>
      <c r="F66" s="425"/>
      <c r="G66" s="425"/>
      <c r="H66" s="425"/>
      <c r="I66" s="425"/>
      <c r="J66" s="312" t="str">
        <f>VLOOKUP(A66,MATERIALES!A17:D656,2,FALSE)</f>
        <v>kg</v>
      </c>
      <c r="K66" s="397">
        <v>0.05</v>
      </c>
      <c r="L66" s="421"/>
      <c r="M66" s="402">
        <f>VLOOKUP(A66,MATERIALES!A13:D406,4,FALSE)</f>
        <v>4279.1935874999244</v>
      </c>
      <c r="N66" s="272">
        <f t="shared" si="1"/>
        <v>213.95967937499623</v>
      </c>
    </row>
    <row r="67" spans="1:14">
      <c r="A67" s="161" t="s">
        <v>706</v>
      </c>
      <c r="B67" s="43" t="str">
        <f>VLOOKUP(A67,MATERIALES!A13:D374,3,FALSE)</f>
        <v>Tubería PVC RD21 de 1´´ (para anclajes)</v>
      </c>
      <c r="C67" s="425"/>
      <c r="D67" s="425"/>
      <c r="E67" s="425"/>
      <c r="F67" s="425"/>
      <c r="G67" s="425"/>
      <c r="H67" s="425"/>
      <c r="I67" s="425"/>
      <c r="J67" s="312" t="str">
        <f>VLOOKUP(A67,MATERIALES!A18:D657,2,FALSE)</f>
        <v>m</v>
      </c>
      <c r="K67" s="397">
        <v>1</v>
      </c>
      <c r="L67" s="421"/>
      <c r="M67" s="402">
        <f>VLOOKUP(A67,MATERIALES!A13:D407,4,FALSE)</f>
        <v>4488.6184759825783</v>
      </c>
      <c r="N67" s="272">
        <f t="shared" si="1"/>
        <v>4488.6184759825783</v>
      </c>
    </row>
    <row r="68" spans="1:14" ht="15.75" thickBot="1">
      <c r="B68" s="43"/>
      <c r="C68" s="310"/>
      <c r="D68" s="310"/>
      <c r="E68" s="310"/>
      <c r="F68" s="310"/>
      <c r="G68" s="310"/>
      <c r="H68" s="310"/>
      <c r="I68" s="310"/>
      <c r="J68" s="435"/>
      <c r="K68" s="126"/>
      <c r="L68" s="325"/>
      <c r="M68" s="402"/>
      <c r="N68" s="272"/>
    </row>
    <row r="69" spans="1:14" ht="15.75" thickBot="1">
      <c r="B69" s="823" t="s">
        <v>953</v>
      </c>
      <c r="C69" s="824"/>
      <c r="D69" s="824"/>
      <c r="E69" s="824"/>
      <c r="F69" s="824"/>
      <c r="G69" s="824"/>
      <c r="H69" s="824"/>
      <c r="I69" s="824"/>
      <c r="J69" s="824"/>
      <c r="K69" s="824"/>
      <c r="L69" s="824"/>
      <c r="M69" s="825"/>
      <c r="N69" s="394">
        <f>SUM(N54:N68)</f>
        <v>100023.37770089092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9" t="s">
        <v>961</v>
      </c>
      <c r="M73" s="888"/>
      <c r="N73" s="76" t="s">
        <v>951</v>
      </c>
    </row>
    <row r="74" spans="1:14">
      <c r="B74" s="46"/>
      <c r="C74" s="317"/>
      <c r="D74" s="317"/>
      <c r="E74" s="317"/>
      <c r="F74" s="317"/>
      <c r="G74" s="317"/>
      <c r="H74" s="311"/>
      <c r="I74" s="279"/>
      <c r="J74" s="286"/>
      <c r="K74" s="279"/>
      <c r="L74" s="910"/>
      <c r="M74" s="911"/>
      <c r="N74" s="287"/>
    </row>
    <row r="75" spans="1:14">
      <c r="B75" s="46"/>
      <c r="C75" s="47"/>
      <c r="D75" s="47"/>
      <c r="E75" s="47"/>
      <c r="F75" s="47"/>
      <c r="G75" s="47"/>
      <c r="H75" s="311"/>
      <c r="I75" s="279"/>
      <c r="J75" s="286"/>
      <c r="K75" s="279"/>
      <c r="L75" s="910"/>
      <c r="M75" s="911"/>
      <c r="N75" s="287"/>
    </row>
    <row r="76" spans="1:14">
      <c r="B76" s="46"/>
      <c r="C76" s="47"/>
      <c r="D76" s="47"/>
      <c r="E76" s="47"/>
      <c r="F76" s="47"/>
      <c r="G76" s="47"/>
      <c r="H76" s="311"/>
      <c r="I76" s="279"/>
      <c r="J76" s="286"/>
      <c r="K76" s="279"/>
      <c r="L76" s="910"/>
      <c r="M76" s="911"/>
      <c r="N76" s="287"/>
    </row>
    <row r="77" spans="1:14">
      <c r="B77" s="46"/>
      <c r="C77" s="47"/>
      <c r="D77" s="47"/>
      <c r="E77" s="47"/>
      <c r="F77" s="47"/>
      <c r="G77" s="47"/>
      <c r="H77" s="311"/>
      <c r="I77" s="279"/>
      <c r="J77" s="286"/>
      <c r="K77" s="279"/>
      <c r="L77" s="910"/>
      <c r="M77" s="911"/>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1"/>
      <c r="M79" s="902"/>
      <c r="N79" s="127"/>
    </row>
    <row r="80" spans="1:14" ht="15.75" thickBot="1">
      <c r="B80" s="912" t="s">
        <v>953</v>
      </c>
      <c r="C80" s="866"/>
      <c r="D80" s="866"/>
      <c r="E80" s="866"/>
      <c r="F80" s="866"/>
      <c r="G80" s="866"/>
      <c r="H80" s="866"/>
      <c r="I80" s="866"/>
      <c r="J80" s="866"/>
      <c r="K80" s="866"/>
      <c r="L80" s="866"/>
      <c r="M80" s="867"/>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2" t="s">
        <v>963</v>
      </c>
      <c r="C84" s="863"/>
      <c r="D84" s="863"/>
      <c r="E84" s="863"/>
      <c r="F84" s="863"/>
      <c r="G84" s="863"/>
      <c r="H84" s="863"/>
      <c r="I84" s="73" t="s">
        <v>964</v>
      </c>
      <c r="J84" s="75" t="s">
        <v>1410</v>
      </c>
      <c r="K84" s="74" t="s">
        <v>966</v>
      </c>
      <c r="L84" s="864" t="s">
        <v>950</v>
      </c>
      <c r="M84" s="865"/>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9"/>
      <c r="C90" s="900"/>
      <c r="D90" s="900"/>
      <c r="E90" s="900"/>
      <c r="F90" s="900"/>
      <c r="G90" s="900"/>
      <c r="H90" s="900"/>
      <c r="I90" s="126"/>
      <c r="J90" s="126"/>
      <c r="K90" s="126"/>
      <c r="L90" s="913"/>
      <c r="M90" s="913"/>
      <c r="N90" s="45"/>
    </row>
    <row r="91" spans="1:15" ht="15.75" thickBot="1">
      <c r="B91" s="912" t="s">
        <v>953</v>
      </c>
      <c r="C91" s="866"/>
      <c r="D91" s="866"/>
      <c r="E91" s="866"/>
      <c r="F91" s="866"/>
      <c r="G91" s="866"/>
      <c r="H91" s="866"/>
      <c r="I91" s="866"/>
      <c r="J91" s="866"/>
      <c r="K91" s="866"/>
      <c r="L91" s="866"/>
      <c r="M91" s="867"/>
      <c r="N91" s="301">
        <f>SUM(N85:N90)</f>
        <v>44589.852618155375</v>
      </c>
    </row>
    <row r="92" spans="1:15" ht="15.75" thickBot="1">
      <c r="B92" s="33"/>
      <c r="C92" s="34"/>
      <c r="D92" s="34"/>
      <c r="E92" s="34"/>
      <c r="F92" s="34"/>
      <c r="G92" s="34"/>
      <c r="H92" s="34"/>
      <c r="I92" s="34"/>
      <c r="J92" s="34"/>
      <c r="K92" s="34"/>
      <c r="L92" s="34"/>
      <c r="M92" s="34"/>
      <c r="N92" s="35"/>
    </row>
    <row r="93" spans="1:15" ht="15.75" thickBot="1">
      <c r="B93" s="823" t="s">
        <v>967</v>
      </c>
      <c r="C93" s="824"/>
      <c r="D93" s="824"/>
      <c r="E93" s="824"/>
      <c r="F93" s="824"/>
      <c r="G93" s="824"/>
      <c r="H93" s="824"/>
      <c r="I93" s="824"/>
      <c r="J93" s="824"/>
      <c r="K93" s="824"/>
      <c r="L93" s="824"/>
      <c r="M93" s="825"/>
      <c r="N93" s="99">
        <f>N49+N69+N80+N91</f>
        <v>286194.50609207473</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8" t="s">
        <v>969</v>
      </c>
      <c r="C97" s="869"/>
      <c r="D97" s="869"/>
      <c r="E97" s="869"/>
      <c r="F97" s="869"/>
      <c r="G97" s="869"/>
      <c r="H97" s="869"/>
      <c r="I97" s="314"/>
      <c r="J97" s="334"/>
      <c r="K97" s="302" t="s">
        <v>970</v>
      </c>
      <c r="L97" s="870" t="s">
        <v>971</v>
      </c>
      <c r="M97" s="871"/>
      <c r="N97" s="303"/>
    </row>
    <row r="98" spans="1:14">
      <c r="B98" s="856" t="s">
        <v>972</v>
      </c>
      <c r="C98" s="857"/>
      <c r="D98" s="857"/>
      <c r="E98" s="857"/>
      <c r="F98" s="857"/>
      <c r="G98" s="857"/>
      <c r="H98" s="857"/>
      <c r="I98" s="87"/>
      <c r="J98" s="88"/>
      <c r="K98" s="304">
        <v>0.2</v>
      </c>
      <c r="L98" s="858">
        <f>N93*K98</f>
        <v>57238.901218414947</v>
      </c>
      <c r="M98" s="859"/>
      <c r="N98" s="51"/>
    </row>
    <row r="99" spans="1:14">
      <c r="B99" s="89" t="s">
        <v>973</v>
      </c>
      <c r="C99" s="90"/>
      <c r="D99" s="90"/>
      <c r="E99" s="90"/>
      <c r="F99" s="90"/>
      <c r="G99" s="90"/>
      <c r="H99" s="90"/>
      <c r="I99" s="87"/>
      <c r="J99" s="88"/>
      <c r="K99" s="304">
        <v>0.05</v>
      </c>
      <c r="L99" s="858">
        <f>N93*K99</f>
        <v>14309.725304603737</v>
      </c>
      <c r="M99" s="859"/>
      <c r="N99" s="51"/>
    </row>
    <row r="100" spans="1:14" ht="15.75" thickBot="1">
      <c r="B100" s="91" t="s">
        <v>974</v>
      </c>
      <c r="C100" s="92"/>
      <c r="D100" s="92"/>
      <c r="E100" s="92"/>
      <c r="F100" s="92"/>
      <c r="G100" s="92"/>
      <c r="H100" s="92"/>
      <c r="I100" s="93"/>
      <c r="J100" s="94"/>
      <c r="K100" s="305">
        <v>0.05</v>
      </c>
      <c r="L100" s="860">
        <f>N93*K100</f>
        <v>14309.725304603737</v>
      </c>
      <c r="M100" s="861"/>
      <c r="N100" s="51"/>
    </row>
    <row r="101" spans="1:14" ht="15.75" thickBot="1">
      <c r="B101" s="823" t="s">
        <v>953</v>
      </c>
      <c r="C101" s="824"/>
      <c r="D101" s="824"/>
      <c r="E101" s="824"/>
      <c r="F101" s="824"/>
      <c r="G101" s="824"/>
      <c r="H101" s="824"/>
      <c r="I101" s="824"/>
      <c r="J101" s="824"/>
      <c r="K101" s="824"/>
      <c r="L101" s="824"/>
      <c r="M101" s="825"/>
      <c r="N101" s="52">
        <f>L98+L99+L100</f>
        <v>85858.35182762242</v>
      </c>
    </row>
    <row r="102" spans="1:14" ht="15.75" thickBot="1">
      <c r="B102" s="33"/>
      <c r="C102" s="34"/>
      <c r="D102" s="34"/>
      <c r="E102" s="34"/>
      <c r="F102" s="34"/>
      <c r="G102" s="34"/>
      <c r="H102" s="34"/>
      <c r="I102" s="34"/>
      <c r="J102" s="34"/>
      <c r="K102" s="34"/>
      <c r="L102" s="34"/>
      <c r="M102" s="34"/>
      <c r="N102" s="35"/>
    </row>
    <row r="103" spans="1:14" ht="15.75" thickBot="1">
      <c r="A103" t="s">
        <v>2016</v>
      </c>
      <c r="B103" s="823" t="s">
        <v>975</v>
      </c>
      <c r="C103" s="824"/>
      <c r="D103" s="824"/>
      <c r="E103" s="824"/>
      <c r="F103" s="824"/>
      <c r="G103" s="824"/>
      <c r="H103" s="824"/>
      <c r="I103" s="824"/>
      <c r="J103" s="824"/>
      <c r="K103" s="824"/>
      <c r="L103" s="824"/>
      <c r="M103" s="825"/>
      <c r="N103" s="188">
        <f>N93+N101</f>
        <v>372052.85791969718</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3"/>
      <c r="K133" s="973"/>
      <c r="L133" s="973"/>
      <c r="M133" s="973"/>
      <c r="N133" s="974"/>
    </row>
    <row r="134" spans="2:14" ht="15.75" thickBot="1">
      <c r="B134" s="419" t="s">
        <v>2221</v>
      </c>
      <c r="C134" s="420"/>
      <c r="D134" s="420"/>
      <c r="E134" s="259"/>
      <c r="F134" s="259"/>
      <c r="G134" s="259"/>
      <c r="H134" s="259"/>
      <c r="I134" s="259"/>
      <c r="J134" s="975"/>
      <c r="K134" s="975"/>
      <c r="L134" s="975"/>
      <c r="M134" s="975"/>
      <c r="N134" s="97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topLeftCell="A31"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224</v>
      </c>
      <c r="B36" s="872" t="str">
        <f>VLOOKUP(A36,EQUIPOS!A6:D154,3,FALSE)</f>
        <v>Equipo de Medición (Deformimetros Eléctricos, Mecánicos, Celdas de Carga,  Etc.)</v>
      </c>
      <c r="C36" s="873"/>
      <c r="D36" s="873"/>
      <c r="E36" s="873"/>
      <c r="F36" s="873"/>
      <c r="G36" s="873"/>
      <c r="H36" s="874"/>
      <c r="I36" s="267"/>
      <c r="J36" s="268"/>
      <c r="K36" s="269">
        <f>VLOOKUP(A36,EQUIPOS!A6:D163,4,FALSE)</f>
        <v>119309.75683860644</v>
      </c>
      <c r="L36" s="270"/>
      <c r="M36" s="336">
        <v>3.3333333330000001</v>
      </c>
      <c r="N36" s="272">
        <f>K36/M36</f>
        <v>35792.927055161221</v>
      </c>
    </row>
    <row r="37" spans="1:14">
      <c r="A37" s="113" t="s">
        <v>125</v>
      </c>
      <c r="B37" s="872" t="str">
        <f>VLOOKUP(A37,EQUIPOS!A7:D154,3,FALSE)</f>
        <v>Bomba para gato de tensionamiento</v>
      </c>
      <c r="C37" s="873"/>
      <c r="D37" s="873"/>
      <c r="E37" s="873"/>
      <c r="F37" s="873"/>
      <c r="G37" s="873"/>
      <c r="H37" s="874"/>
      <c r="I37" s="421"/>
      <c r="J37" s="422"/>
      <c r="K37" s="269">
        <f>VLOOKUP(A37,EQUIPOS!A7:D164,4,FALSE)</f>
        <v>35599.641149689545</v>
      </c>
      <c r="L37" s="335"/>
      <c r="M37" s="336">
        <v>0.1</v>
      </c>
      <c r="N37" s="272">
        <f>K37/M37</f>
        <v>355996.41149689542</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146288.57032214792</v>
      </c>
      <c r="L38" s="423"/>
      <c r="M38" s="424">
        <v>0.1</v>
      </c>
      <c r="N38" s="272">
        <f>K38/M38</f>
        <v>1462885.7032214792</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1854675.0417735358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0">
        <f>VLOOKUP(A60,TRANSPORTE!A2:D117,4,FALSE)</f>
        <v>3798.3471600274106</v>
      </c>
      <c r="M60" s="911"/>
      <c r="N60" s="287">
        <f>K60*L60</f>
        <v>56975.207400411156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56975.207400411156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6101.0196361652497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1917751.2688101123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383550.25376202248</v>
      </c>
      <c r="M84" s="859"/>
      <c r="N84" s="51"/>
    </row>
    <row r="85" spans="1:14">
      <c r="B85" s="89" t="s">
        <v>973</v>
      </c>
      <c r="C85" s="90"/>
      <c r="D85" s="90"/>
      <c r="E85" s="90"/>
      <c r="F85" s="90"/>
      <c r="G85" s="90"/>
      <c r="H85" s="90"/>
      <c r="I85" s="87"/>
      <c r="J85" s="88"/>
      <c r="K85" s="304">
        <v>0.05</v>
      </c>
      <c r="L85" s="858">
        <f>N79*K85</f>
        <v>95887.563440505619</v>
      </c>
      <c r="M85" s="859"/>
      <c r="N85" s="51"/>
    </row>
    <row r="86" spans="1:14" ht="15.75" thickBot="1">
      <c r="B86" s="91" t="s">
        <v>974</v>
      </c>
      <c r="C86" s="92"/>
      <c r="D86" s="92"/>
      <c r="E86" s="92"/>
      <c r="F86" s="92"/>
      <c r="G86" s="92"/>
      <c r="H86" s="92"/>
      <c r="I86" s="93"/>
      <c r="J86" s="94"/>
      <c r="K86" s="305">
        <v>0.05</v>
      </c>
      <c r="L86" s="860">
        <f>N79*K86</f>
        <v>95887.563440505619</v>
      </c>
      <c r="M86" s="861"/>
      <c r="N86" s="51"/>
    </row>
    <row r="87" spans="1:14" ht="15.75" thickBot="1">
      <c r="B87" s="823" t="s">
        <v>953</v>
      </c>
      <c r="C87" s="824"/>
      <c r="D87" s="824"/>
      <c r="E87" s="824"/>
      <c r="F87" s="824"/>
      <c r="G87" s="824"/>
      <c r="H87" s="824"/>
      <c r="I87" s="824"/>
      <c r="J87" s="824"/>
      <c r="K87" s="824"/>
      <c r="L87" s="824"/>
      <c r="M87" s="825"/>
      <c r="N87" s="52">
        <f>L84+L85+L86</f>
        <v>575325.38064303377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2493076.6494531459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1898.2467781229516</v>
      </c>
      <c r="L36" s="270"/>
      <c r="M36" s="336">
        <v>2</v>
      </c>
      <c r="N36" s="272">
        <f>K36/M36</f>
        <v>949.12338906147579</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16213.476467496665</v>
      </c>
      <c r="L37" s="335"/>
      <c r="M37" s="336">
        <v>2</v>
      </c>
      <c r="N37" s="272">
        <f>K37/M37</f>
        <v>8106.7382337483323</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1840.3608038400498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10896.222426649856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VLOOKUP(A48,MATERIALES!A4:D638,2,FALSE)</f>
        <v>m2</v>
      </c>
      <c r="K48" s="282">
        <v>4.5999999999999996</v>
      </c>
      <c r="L48" s="267"/>
      <c r="M48" s="402">
        <f>VLOOKUP(A48,MATERIALES!A5:D394,4,FALSE)</f>
        <v>39534.155364681617</v>
      </c>
      <c r="N48" s="272">
        <f>K48*M48</f>
        <v>181857.11467753543</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6134.3353161848618</v>
      </c>
      <c r="N49" s="272">
        <f>K49*M49</f>
        <v>6134.3353161848618</v>
      </c>
    </row>
    <row r="50" spans="1:14">
      <c r="A50" s="161" t="s">
        <v>830</v>
      </c>
      <c r="B50" s="43" t="str">
        <f>VLOOKUP(A50,MATERIALES!A6:D372,3,FALSE)</f>
        <v>Concreto Resistencia  35 (Mpa)</v>
      </c>
      <c r="C50" s="425"/>
      <c r="D50" s="425"/>
      <c r="E50" s="425"/>
      <c r="F50" s="425"/>
      <c r="G50" s="425"/>
      <c r="H50" s="425"/>
      <c r="I50" s="425"/>
      <c r="J50" s="312" t="str">
        <f>VLOOKUP(A50,MATERIALES!A6:D640,2,FALSE)</f>
        <v>m3</v>
      </c>
      <c r="K50" s="397">
        <v>1</v>
      </c>
      <c r="L50" s="421"/>
      <c r="M50" s="402">
        <f>VLOOKUP(A50,MATERIALES!A6:D396,4,FALSE)</f>
        <v>439414.82463223371</v>
      </c>
      <c r="N50" s="272">
        <f>K50*M50</f>
        <v>439414.82463223371</v>
      </c>
    </row>
    <row r="51" spans="1:14">
      <c r="A51" s="161" t="s">
        <v>873</v>
      </c>
      <c r="B51" s="43" t="str">
        <f>VLOOKUP(A51,MATERIALES!A6:D372,3,FALSE)</f>
        <v>FORMALETA (Depende para que sea el Concreto)</v>
      </c>
      <c r="C51" s="425"/>
      <c r="D51" s="425"/>
      <c r="E51" s="425"/>
      <c r="F51" s="425"/>
      <c r="G51" s="425"/>
      <c r="H51" s="425"/>
      <c r="I51" s="425"/>
      <c r="J51" s="312" t="str">
        <f>VLOOKUP(A51,MATERIALES!A6:D641,2,FALSE)</f>
        <v>m2</v>
      </c>
      <c r="K51" s="397">
        <v>4.5999999999999996</v>
      </c>
      <c r="L51" s="421"/>
      <c r="M51" s="402">
        <f>VLOOKUP(A51,MATERIALES!A6:D397,4,FALSE)</f>
        <v>12862.315985548905</v>
      </c>
      <c r="N51" s="272">
        <f>K51*M51</f>
        <v>59166.653533524957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686572.92815947894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1232.6264115798706</v>
      </c>
      <c r="M60" s="911"/>
      <c r="N60" s="287">
        <f>K60*L60</f>
        <v>1232.6264115798706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1232.6264115798706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36807.216076800993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735508.99307450966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147101.79861490193</v>
      </c>
      <c r="M84" s="859"/>
      <c r="N84" s="51"/>
    </row>
    <row r="85" spans="1:14">
      <c r="B85" s="89" t="s">
        <v>973</v>
      </c>
      <c r="C85" s="90"/>
      <c r="D85" s="90"/>
      <c r="E85" s="90"/>
      <c r="F85" s="90"/>
      <c r="G85" s="90"/>
      <c r="H85" s="90"/>
      <c r="I85" s="87"/>
      <c r="J85" s="88"/>
      <c r="K85" s="304">
        <v>0.05</v>
      </c>
      <c r="L85" s="858">
        <f>N79*K85</f>
        <v>36775.449653725482</v>
      </c>
      <c r="M85" s="859"/>
      <c r="N85" s="51"/>
    </row>
    <row r="86" spans="1:14" ht="15.75" thickBot="1">
      <c r="B86" s="91" t="s">
        <v>974</v>
      </c>
      <c r="C86" s="92"/>
      <c r="D86" s="92"/>
      <c r="E86" s="92"/>
      <c r="F86" s="92"/>
      <c r="G86" s="92"/>
      <c r="H86" s="92"/>
      <c r="I86" s="93"/>
      <c r="J86" s="94"/>
      <c r="K86" s="305">
        <v>0.05</v>
      </c>
      <c r="L86" s="860">
        <f>N79*K86</f>
        <v>36775.449653725482</v>
      </c>
      <c r="M86" s="861"/>
      <c r="N86" s="51"/>
    </row>
    <row r="87" spans="1:14" ht="15.75" thickBot="1">
      <c r="B87" s="823" t="s">
        <v>953</v>
      </c>
      <c r="C87" s="824"/>
      <c r="D87" s="824"/>
      <c r="E87" s="824"/>
      <c r="F87" s="824"/>
      <c r="G87" s="824"/>
      <c r="H87" s="824"/>
      <c r="I87" s="824"/>
      <c r="J87" s="824"/>
      <c r="K87" s="824"/>
      <c r="L87" s="824"/>
      <c r="M87" s="825"/>
      <c r="N87" s="52">
        <f>L84+L85+L86</f>
        <v>220652.69792235291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956161.6909968626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1898.2467781229516</v>
      </c>
      <c r="L36" s="270"/>
      <c r="M36" s="336">
        <v>2</v>
      </c>
      <c r="N36" s="272">
        <f>K36/M36</f>
        <v>949.12338906147579</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16213.476467496665</v>
      </c>
      <c r="L37" s="335"/>
      <c r="M37" s="336">
        <v>2</v>
      </c>
      <c r="N37" s="272">
        <f>K37/M37</f>
        <v>8106.7382337483323</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1506.9662925450248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10562.827915354832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590</v>
      </c>
      <c r="B48" s="43" t="str">
        <f>VLOOKUP(A48,MATERIALES!A5:D372,3,FALSE)</f>
        <v>Obra falsa concreto clase A y B (puntal de 3m metálico)</v>
      </c>
      <c r="C48" s="281"/>
      <c r="D48" s="281"/>
      <c r="E48" s="281"/>
      <c r="F48" s="281"/>
      <c r="G48" s="281"/>
      <c r="H48" s="281"/>
      <c r="I48" s="281"/>
      <c r="J48" s="311" t="str">
        <f>VLOOKUP(A48,MATERIALES!A4:D638,2,FALSE)</f>
        <v>m2</v>
      </c>
      <c r="K48" s="282">
        <v>4.5999999999999996</v>
      </c>
      <c r="L48" s="267"/>
      <c r="M48" s="402">
        <f>VLOOKUP(A48,MATERIALES!A5:D394,4,FALSE)</f>
        <v>39534.155364681617</v>
      </c>
      <c r="N48" s="272">
        <f>K48*M48</f>
        <v>181857.11467753543</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6134.3353161848618</v>
      </c>
      <c r="N49" s="272">
        <f>K49*M49</f>
        <v>6134.3353161848618</v>
      </c>
    </row>
    <row r="50" spans="1:14">
      <c r="A50" s="161" t="s">
        <v>831</v>
      </c>
      <c r="B50" s="43" t="str">
        <f>VLOOKUP(A50,MATERIALES!A6:D372,3,FALSE)</f>
        <v>Concreto Resistencia  32 (Mpa)</v>
      </c>
      <c r="C50" s="425"/>
      <c r="D50" s="425"/>
      <c r="E50" s="425"/>
      <c r="F50" s="425"/>
      <c r="G50" s="425"/>
      <c r="H50" s="425"/>
      <c r="I50" s="425"/>
      <c r="J50" s="312" t="str">
        <f>VLOOKUP(A50,MATERIALES!A6:D640,2,FALSE)</f>
        <v>m3</v>
      </c>
      <c r="K50" s="397">
        <v>1</v>
      </c>
      <c r="L50" s="421"/>
      <c r="M50" s="402">
        <f>VLOOKUP(A50,MATERIALES!A6:D396,4,FALSE)</f>
        <v>403162.14883592731</v>
      </c>
      <c r="N50" s="272">
        <f>K50*M50</f>
        <v>403162.14883592731</v>
      </c>
    </row>
    <row r="51" spans="1:14">
      <c r="A51" s="161" t="s">
        <v>873</v>
      </c>
      <c r="B51" s="43" t="str">
        <f>VLOOKUP(A51,MATERIALES!A6:D372,3,FALSE)</f>
        <v>FORMALETA (Depende para que sea el Concreto)</v>
      </c>
      <c r="C51" s="425"/>
      <c r="D51" s="425"/>
      <c r="E51" s="425"/>
      <c r="F51" s="425"/>
      <c r="G51" s="425"/>
      <c r="H51" s="425"/>
      <c r="I51" s="425"/>
      <c r="J51" s="312" t="str">
        <f>VLOOKUP(A51,MATERIALES!A6:D641,2,FALSE)</f>
        <v>m2</v>
      </c>
      <c r="K51" s="397">
        <v>4.5999999999999996</v>
      </c>
      <c r="L51" s="421"/>
      <c r="M51" s="402">
        <f>VLOOKUP(A51,MATERIALES!A6:D397,4,FALSE)</f>
        <v>12862.315985548905</v>
      </c>
      <c r="N51" s="272">
        <f>K51*M51</f>
        <v>59166.653533524957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650320.25236317248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1232.6264115798706</v>
      </c>
      <c r="M60" s="911"/>
      <c r="N60" s="287">
        <f>K60*L60</f>
        <v>1232.6264115798706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1232.6264115798706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692255.03254100773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138451.00650820156</v>
      </c>
      <c r="M84" s="859"/>
      <c r="N84" s="51"/>
    </row>
    <row r="85" spans="1:14">
      <c r="B85" s="89" t="s">
        <v>973</v>
      </c>
      <c r="C85" s="90"/>
      <c r="D85" s="90"/>
      <c r="E85" s="90"/>
      <c r="F85" s="90"/>
      <c r="G85" s="90"/>
      <c r="H85" s="90"/>
      <c r="I85" s="87"/>
      <c r="J85" s="88"/>
      <c r="K85" s="304">
        <v>0.05</v>
      </c>
      <c r="L85" s="858">
        <f>N79*K85</f>
        <v>34612.751627050391</v>
      </c>
      <c r="M85" s="859"/>
      <c r="N85" s="51"/>
    </row>
    <row r="86" spans="1:14" ht="15.75" thickBot="1">
      <c r="B86" s="91" t="s">
        <v>974</v>
      </c>
      <c r="C86" s="92"/>
      <c r="D86" s="92"/>
      <c r="E86" s="92"/>
      <c r="F86" s="92"/>
      <c r="G86" s="92"/>
      <c r="H86" s="92"/>
      <c r="I86" s="93"/>
      <c r="J86" s="94"/>
      <c r="K86" s="305">
        <v>0.05</v>
      </c>
      <c r="L86" s="860">
        <f>N79*K86</f>
        <v>34612.751627050391</v>
      </c>
      <c r="M86" s="861"/>
      <c r="N86" s="51"/>
    </row>
    <row r="87" spans="1:14" ht="15.75" thickBot="1">
      <c r="B87" s="823" t="s">
        <v>953</v>
      </c>
      <c r="C87" s="824"/>
      <c r="D87" s="824"/>
      <c r="E87" s="824"/>
      <c r="F87" s="824"/>
      <c r="G87" s="824"/>
      <c r="H87" s="824"/>
      <c r="I87" s="824"/>
      <c r="J87" s="824"/>
      <c r="K87" s="824"/>
      <c r="L87" s="824"/>
      <c r="M87" s="825"/>
      <c r="N87" s="52">
        <f>L84+L85+L86</f>
        <v>207676.50976230236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899931.54230331013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topLeftCell="A28"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1898.2467781229516</v>
      </c>
      <c r="L36" s="270"/>
      <c r="M36" s="336">
        <v>2</v>
      </c>
      <c r="N36" s="272">
        <f>K36/M36</f>
        <v>949.12338906147579</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16213.476467496665</v>
      </c>
      <c r="L37" s="335"/>
      <c r="M37" s="336">
        <v>2</v>
      </c>
      <c r="N37" s="272">
        <f>K37/M37</f>
        <v>8106.7382337483323</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1506.9662925450248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10562.827915354832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829</v>
      </c>
      <c r="B48" s="43" t="str">
        <f>VLOOKUP(A48,MATERIALES!A5:D372,3,FALSE)</f>
        <v>Concreto Resistencia  28 (Mpa)</v>
      </c>
      <c r="C48" s="281"/>
      <c r="D48" s="281"/>
      <c r="E48" s="281"/>
      <c r="F48" s="281"/>
      <c r="G48" s="281"/>
      <c r="H48" s="281"/>
      <c r="I48" s="281"/>
      <c r="J48" s="311" t="str">
        <f>VLOOKUP(A48,MATERIALES!A4:D638,2,FALSE)</f>
        <v>m3</v>
      </c>
      <c r="K48" s="282">
        <v>1</v>
      </c>
      <c r="L48" s="267"/>
      <c r="M48" s="402">
        <f>VLOOKUP(A48,MATERIALES!A5:D394,4,FALSE)</f>
        <v>394968.37717105914</v>
      </c>
      <c r="N48" s="272">
        <f>K48*M48</f>
        <v>394968.37717105914</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6134.3353161848618</v>
      </c>
      <c r="N49" s="272">
        <f>K49*M49</f>
        <v>6134.3353161848618</v>
      </c>
    </row>
    <row r="50" spans="1:14">
      <c r="A50" s="161" t="s">
        <v>873</v>
      </c>
      <c r="B50" s="43" t="str">
        <f>VLOOKUP(A50,MATERIALES!A6:D372,3,FALSE)</f>
        <v>FORMALETA (Depende para que sea el Concreto)</v>
      </c>
      <c r="C50" s="425"/>
      <c r="D50" s="425"/>
      <c r="E50" s="425"/>
      <c r="F50" s="425"/>
      <c r="G50" s="425"/>
      <c r="H50" s="425"/>
      <c r="I50" s="425"/>
      <c r="J50" s="312" t="str">
        <f>VLOOKUP(A50,MATERIALES!A6:D640,2,FALSE)</f>
        <v>m2</v>
      </c>
      <c r="K50" s="397">
        <v>4.5999999999999996</v>
      </c>
      <c r="L50" s="421"/>
      <c r="M50" s="402">
        <f>VLOOKUP(A50,MATERIALES!A6:D396,4,FALSE)</f>
        <v>12862.315985548905</v>
      </c>
      <c r="N50" s="272">
        <f>K50*M50</f>
        <v>59166.653533524957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460269.36602076894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1232.6264115798706</v>
      </c>
      <c r="M60" s="911"/>
      <c r="N60" s="287">
        <f>K60*L60</f>
        <v>1232.6264115798706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1232.6264115798706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502204.14619860414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100440.82923972083</v>
      </c>
      <c r="M84" s="859"/>
      <c r="N84" s="51"/>
    </row>
    <row r="85" spans="1:14">
      <c r="B85" s="89" t="s">
        <v>973</v>
      </c>
      <c r="C85" s="90"/>
      <c r="D85" s="90"/>
      <c r="E85" s="90"/>
      <c r="F85" s="90"/>
      <c r="G85" s="90"/>
      <c r="H85" s="90"/>
      <c r="I85" s="87"/>
      <c r="J85" s="88"/>
      <c r="K85" s="304">
        <v>0.05</v>
      </c>
      <c r="L85" s="858">
        <f>N79*K85</f>
        <v>25110.207309930207</v>
      </c>
      <c r="M85" s="859"/>
      <c r="N85" s="51"/>
    </row>
    <row r="86" spans="1:14" ht="15.75" thickBot="1">
      <c r="B86" s="91" t="s">
        <v>974</v>
      </c>
      <c r="C86" s="92"/>
      <c r="D86" s="92"/>
      <c r="E86" s="92"/>
      <c r="F86" s="92"/>
      <c r="G86" s="92"/>
      <c r="H86" s="92"/>
      <c r="I86" s="93"/>
      <c r="J86" s="94"/>
      <c r="K86" s="305">
        <v>0.05</v>
      </c>
      <c r="L86" s="860">
        <f>N79*K86</f>
        <v>25110.207309930207</v>
      </c>
      <c r="M86" s="861"/>
      <c r="N86" s="51"/>
    </row>
    <row r="87" spans="1:14" ht="15.75" thickBot="1">
      <c r="B87" s="823" t="s">
        <v>953</v>
      </c>
      <c r="C87" s="824"/>
      <c r="D87" s="824"/>
      <c r="E87" s="824"/>
      <c r="F87" s="824"/>
      <c r="G87" s="824"/>
      <c r="H87" s="824"/>
      <c r="I87" s="824"/>
      <c r="J87" s="824"/>
      <c r="K87" s="824"/>
      <c r="L87" s="824"/>
      <c r="M87" s="825"/>
      <c r="N87" s="52">
        <f>L84+L85+L86</f>
        <v>150661.24385958124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652865.39005818544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112</v>
      </c>
      <c r="B36" s="872" t="str">
        <f>VLOOKUP(A36,EQUIPOS!A6:D154,3,FALSE)</f>
        <v xml:space="preserve">Aspersor manual
</v>
      </c>
      <c r="C36" s="873"/>
      <c r="D36" s="873"/>
      <c r="E36" s="873"/>
      <c r="F36" s="873"/>
      <c r="G36" s="873"/>
      <c r="H36" s="874"/>
      <c r="I36" s="267"/>
      <c r="J36" s="268"/>
      <c r="K36" s="269">
        <f>VLOOKUP(A36,EQUIPOS!A6:D163,4,FALSE)</f>
        <v>1898.2467781229516</v>
      </c>
      <c r="L36" s="270"/>
      <c r="M36" s="336">
        <v>2</v>
      </c>
      <c r="N36" s="272">
        <f>K36/M36</f>
        <v>949.12338906147579</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16213.476467496665</v>
      </c>
      <c r="L37" s="335"/>
      <c r="M37" s="336">
        <v>2</v>
      </c>
      <c r="N37" s="272">
        <f>K37/M37</f>
        <v>8106.7382337483323</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1506.9662925450248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10562.827915354832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832</v>
      </c>
      <c r="B48" s="43" t="str">
        <f>VLOOKUP(A48,MATERIALES!A5:D372,3,FALSE)</f>
        <v>Concreto Resistencia  21 (Mpa)</v>
      </c>
      <c r="C48" s="281"/>
      <c r="D48" s="281"/>
      <c r="E48" s="281"/>
      <c r="F48" s="281"/>
      <c r="G48" s="281"/>
      <c r="H48" s="281"/>
      <c r="I48" s="281"/>
      <c r="J48" s="311" t="str">
        <f>VLOOKUP(A48,MATERIALES!A4:D638,2,FALSE)</f>
        <v>m3</v>
      </c>
      <c r="K48" s="282">
        <v>1</v>
      </c>
      <c r="L48" s="267"/>
      <c r="M48" s="402">
        <f>VLOOKUP(A48,MATERIALES!A5:D394,4,FALSE)</f>
        <v>364428.62177973019</v>
      </c>
      <c r="N48" s="272">
        <f>K48*M48</f>
        <v>364428.62177973019</v>
      </c>
    </row>
    <row r="49" spans="1:14">
      <c r="A49" s="161" t="s">
        <v>778</v>
      </c>
      <c r="B49" s="43" t="str">
        <f>VLOOKUP(A49,MATERIALES!A6:D372,3,FALSE)</f>
        <v>Antisol blanco (presentación 20 kg)</v>
      </c>
      <c r="C49" s="425"/>
      <c r="D49" s="425"/>
      <c r="E49" s="425"/>
      <c r="F49" s="425"/>
      <c r="G49" s="425"/>
      <c r="H49" s="425"/>
      <c r="I49" s="425"/>
      <c r="J49" s="312" t="str">
        <f>VLOOKUP(A49,MATERIALES!A5:D639,2,FALSE)</f>
        <v>kg</v>
      </c>
      <c r="K49" s="397">
        <v>1</v>
      </c>
      <c r="L49" s="421"/>
      <c r="M49" s="402">
        <f>VLOOKUP(A49,MATERIALES!A6:D395,4,FALSE)</f>
        <v>6134.3353161848618</v>
      </c>
      <c r="N49" s="272">
        <f>K49*M49</f>
        <v>6134.3353161848618</v>
      </c>
    </row>
    <row r="50" spans="1:14">
      <c r="A50" s="161"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4.5999999999999996</v>
      </c>
      <c r="L50" s="421"/>
      <c r="M50" s="402">
        <f>VLOOKUP(A50,MATERIALES!A6:D396,4,FALSE)</f>
        <v>5576.7119158361493</v>
      </c>
      <c r="N50" s="272">
        <f>K50*M50</f>
        <v>25652.874812846283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396215.83190876135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0">
        <f>VLOOKUP(A60,TRANSPORTE!A2:D117,4,FALSE)</f>
        <v>1232.6264115798706</v>
      </c>
      <c r="M60" s="911"/>
      <c r="N60" s="287">
        <f>K60*L60</f>
        <v>1232.6264115798706</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1232.6264115798706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438150.61208659655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87630.122417319319</v>
      </c>
      <c r="M84" s="859"/>
      <c r="N84" s="51"/>
    </row>
    <row r="85" spans="1:14">
      <c r="B85" s="89" t="s">
        <v>973</v>
      </c>
      <c r="C85" s="90"/>
      <c r="D85" s="90"/>
      <c r="E85" s="90"/>
      <c r="F85" s="90"/>
      <c r="G85" s="90"/>
      <c r="H85" s="90"/>
      <c r="I85" s="87"/>
      <c r="J85" s="88"/>
      <c r="K85" s="304">
        <v>0.05</v>
      </c>
      <c r="L85" s="858">
        <f>N79*K85</f>
        <v>21907.53060432983</v>
      </c>
      <c r="M85" s="859"/>
      <c r="N85" s="51"/>
    </row>
    <row r="86" spans="1:14" ht="15.75" thickBot="1">
      <c r="B86" s="91" t="s">
        <v>974</v>
      </c>
      <c r="C86" s="92"/>
      <c r="D86" s="92"/>
      <c r="E86" s="92"/>
      <c r="F86" s="92"/>
      <c r="G86" s="92"/>
      <c r="H86" s="92"/>
      <c r="I86" s="93"/>
      <c r="J86" s="94"/>
      <c r="K86" s="305">
        <v>0.05</v>
      </c>
      <c r="L86" s="860">
        <f>N79*K86</f>
        <v>21907.53060432983</v>
      </c>
      <c r="M86" s="861"/>
      <c r="N86" s="51"/>
    </row>
    <row r="87" spans="1:14" ht="15.75" thickBot="1">
      <c r="B87" s="823" t="s">
        <v>953</v>
      </c>
      <c r="C87" s="824"/>
      <c r="D87" s="824"/>
      <c r="E87" s="824"/>
      <c r="F87" s="824"/>
      <c r="G87" s="824"/>
      <c r="H87" s="824"/>
      <c r="I87" s="824"/>
      <c r="J87" s="824"/>
      <c r="K87" s="824"/>
      <c r="L87" s="824"/>
      <c r="M87" s="825"/>
      <c r="N87" s="52">
        <f>L84+L85+L86</f>
        <v>131445.18362597897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569595.79571257555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topLeftCell="A19"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5.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9286.0987917864149</v>
      </c>
      <c r="L36" s="270"/>
      <c r="M36" s="336">
        <v>1</v>
      </c>
      <c r="N36" s="272">
        <f>K36/M36</f>
        <v>9286.0987917864149</v>
      </c>
    </row>
    <row r="37" spans="1:14">
      <c r="A37" s="113" t="s">
        <v>363</v>
      </c>
      <c r="B37" s="872" t="str">
        <f>VLOOKUP(A37,EQUIPOS!A7:D154,3,FALSE)</f>
        <v>Vibrador de concreto, Motor de 3 hp a 18.000 rpm Mangueras de 4 mt</v>
      </c>
      <c r="C37" s="873"/>
      <c r="D37" s="873"/>
      <c r="E37" s="873"/>
      <c r="F37" s="873"/>
      <c r="G37" s="873"/>
      <c r="H37" s="874"/>
      <c r="I37" s="421"/>
      <c r="J37" s="422"/>
      <c r="K37" s="269">
        <f>VLOOKUP(A37,EQUIPOS!A7:D164,4,FALSE)</f>
        <v>16213.476467496665</v>
      </c>
      <c r="L37" s="335"/>
      <c r="M37" s="336">
        <v>1</v>
      </c>
      <c r="N37" s="272">
        <f>K37/M37</f>
        <v>16213.476467496665</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3796.3137725900497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29295.889031873128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VLOOKUP(A48,MATERIALES!A4:D638,2,FALSE)</f>
        <v>m3</v>
      </c>
      <c r="K48" s="282">
        <v>0.95</v>
      </c>
      <c r="L48" s="267"/>
      <c r="M48" s="402">
        <f>VLOOKUP(A48,MATERIALES!A5:D394,4,FALSE)</f>
        <v>63410.118465509469</v>
      </c>
      <c r="N48" s="272">
        <f>K48*M48</f>
        <v>60239.61254223399</v>
      </c>
    </row>
    <row r="49" spans="1:14">
      <c r="A49" s="161" t="s">
        <v>774</v>
      </c>
      <c r="B49" s="43" t="str">
        <f>VLOOKUP(A49,MATERIALES!A6:D372,3,FALSE)</f>
        <v>Agua</v>
      </c>
      <c r="C49" s="425"/>
      <c r="D49" s="425"/>
      <c r="E49" s="425"/>
      <c r="F49" s="425"/>
      <c r="G49" s="425"/>
      <c r="H49" s="425"/>
      <c r="I49" s="425"/>
      <c r="J49" s="312" t="str">
        <f>VLOOKUP(A49,MATERIALES!A5:D639,2,FALSE)</f>
        <v>lt</v>
      </c>
      <c r="K49" s="397">
        <v>170</v>
      </c>
      <c r="L49" s="421"/>
      <c r="M49" s="402">
        <f>VLOOKUP(A49,MATERIALES!A6:D395,4,FALSE)</f>
        <v>43.973729865124461</v>
      </c>
      <c r="N49" s="272">
        <f>K49*M49</f>
        <v>7475.5340770711582</v>
      </c>
    </row>
    <row r="50" spans="1:14">
      <c r="A50" s="161" t="s">
        <v>802</v>
      </c>
      <c r="B50" s="43" t="str">
        <f>VLOOKUP(A50,MATERIALES!A6:D372,3,FALSE)</f>
        <v>Arena lavada</v>
      </c>
      <c r="C50" s="425"/>
      <c r="D50" s="425"/>
      <c r="E50" s="425"/>
      <c r="F50" s="425"/>
      <c r="G50" s="425"/>
      <c r="H50" s="425"/>
      <c r="I50" s="425"/>
      <c r="J50" s="312" t="str">
        <f>VLOOKUP(A50,MATERIALES!A6:D640,2,FALSE)</f>
        <v>m3</v>
      </c>
      <c r="K50" s="397">
        <v>0.55000000000000004</v>
      </c>
      <c r="L50" s="421"/>
      <c r="M50" s="402">
        <f>VLOOKUP(A50,MATERIALES!A6:D396,4,FALSE)</f>
        <v>23547.932342774147</v>
      </c>
      <c r="N50" s="272">
        <f>K50*M50</f>
        <v>12951.362788525783</v>
      </c>
    </row>
    <row r="51" spans="1:14">
      <c r="A51" s="161" t="s">
        <v>804</v>
      </c>
      <c r="B51" s="43" t="str">
        <f>VLOOKUP(A51,MATERIALES!A6:D372,3,FALSE)</f>
        <v>Cemento gris</v>
      </c>
      <c r="C51" s="425"/>
      <c r="D51" s="425"/>
      <c r="E51" s="425"/>
      <c r="F51" s="425"/>
      <c r="G51" s="425"/>
      <c r="H51" s="425"/>
      <c r="I51" s="425"/>
      <c r="J51" s="312" t="str">
        <f>VLOOKUP(A51,MATERIALES!A6:D641,2,FALSE)</f>
        <v>kg</v>
      </c>
      <c r="K51" s="397">
        <v>300</v>
      </c>
      <c r="L51" s="421"/>
      <c r="M51" s="402">
        <f>VLOOKUP(A51,MATERIALES!A6:D397,4,FALSE)</f>
        <v>514.05290212330488</v>
      </c>
      <c r="N51" s="272">
        <f>K51*M51</f>
        <v>154215.87063699146</v>
      </c>
    </row>
    <row r="52" spans="1:14">
      <c r="A52" s="161" t="s">
        <v>867</v>
      </c>
      <c r="B52" s="43" t="str">
        <f>VLOOKUP(A52,MATERIALES!A7:D372,3,FALSE)</f>
        <v>Formaleta (gaviones, juntas de bordillos, juntas de cunetas, muros, concretos clase D,E, F y G)</v>
      </c>
      <c r="C52" s="425"/>
      <c r="D52" s="425"/>
      <c r="E52" s="425"/>
      <c r="F52" s="425"/>
      <c r="G52" s="425"/>
      <c r="H52" s="425"/>
      <c r="I52" s="425"/>
      <c r="J52" s="312" t="str">
        <f>VLOOKUP(A52,MATERIALES!A6:D642,2,FALSE)</f>
        <v>m2</v>
      </c>
      <c r="K52" s="397">
        <v>3.1</v>
      </c>
      <c r="L52" s="421"/>
      <c r="M52" s="402">
        <f>VLOOKUP(A52,MATERIALES!A7:D398,4,FALSE)</f>
        <v>5576.7119158361493</v>
      </c>
      <c r="N52" s="272">
        <f>K52*M52</f>
        <v>17287.806939092065</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252170.18698391446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0">
        <f>VLOOKUP(A64,TRANSPORTE!A2:D117,4,FALSE)</f>
        <v>1232.6264115798706</v>
      </c>
      <c r="M64" s="911"/>
      <c r="N64" s="287">
        <f>K64*L64</f>
        <v>677.9445263689289</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0">
        <f>VLOOKUP(A65,TRANSPORTE!A3:D117,4,FALSE)</f>
        <v>1232.6264115798706</v>
      </c>
      <c r="M65" s="911"/>
      <c r="N65" s="287">
        <f>K65*L65</f>
        <v>1170.995091000877</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1848.939617369806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75926.27545180099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359241.29108495836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71848.258216991671</v>
      </c>
      <c r="M88" s="859"/>
      <c r="N88" s="51"/>
    </row>
    <row r="89" spans="1:14">
      <c r="B89" s="89" t="s">
        <v>973</v>
      </c>
      <c r="C89" s="90"/>
      <c r="D89" s="90"/>
      <c r="E89" s="90"/>
      <c r="F89" s="90"/>
      <c r="G89" s="90"/>
      <c r="H89" s="90"/>
      <c r="I89" s="87"/>
      <c r="J89" s="88"/>
      <c r="K89" s="304">
        <v>0.05</v>
      </c>
      <c r="L89" s="858">
        <f>N83*K89</f>
        <v>17962.064554247918</v>
      </c>
      <c r="M89" s="859"/>
      <c r="N89" s="51"/>
    </row>
    <row r="90" spans="1:14" ht="15.75" thickBot="1">
      <c r="B90" s="91" t="s">
        <v>974</v>
      </c>
      <c r="C90" s="92"/>
      <c r="D90" s="92"/>
      <c r="E90" s="92"/>
      <c r="F90" s="92"/>
      <c r="G90" s="92"/>
      <c r="H90" s="92"/>
      <c r="I90" s="93"/>
      <c r="J90" s="94"/>
      <c r="K90" s="305">
        <v>0.05</v>
      </c>
      <c r="L90" s="860">
        <f>N83*K90</f>
        <v>17962.064554247918</v>
      </c>
      <c r="M90" s="861"/>
      <c r="N90" s="51"/>
    </row>
    <row r="91" spans="1:14" ht="15.75" thickBot="1">
      <c r="B91" s="823" t="s">
        <v>953</v>
      </c>
      <c r="C91" s="824"/>
      <c r="D91" s="824"/>
      <c r="E91" s="824"/>
      <c r="F91" s="824"/>
      <c r="G91" s="824"/>
      <c r="H91" s="824"/>
      <c r="I91" s="824"/>
      <c r="J91" s="824"/>
      <c r="K91" s="824"/>
      <c r="L91" s="824"/>
      <c r="M91" s="825"/>
      <c r="N91" s="52">
        <f>L88+L89+L90</f>
        <v>107772.38732548751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467013.67841044586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9286.0987917864149</v>
      </c>
      <c r="L36" s="270"/>
      <c r="M36" s="336">
        <v>1</v>
      </c>
      <c r="N36" s="272">
        <f>K36/M36</f>
        <v>9286.0987917864149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3796.3137725900497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13082.412564376464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VLOOKUP(A48,MATERIALES!A4:D638,2,FALSE)</f>
        <v>m3</v>
      </c>
      <c r="K48" s="282">
        <v>0.84</v>
      </c>
      <c r="L48" s="267"/>
      <c r="M48" s="402">
        <f>VLOOKUP(A48,MATERIALES!A5:D394,4,FALSE)</f>
        <v>63410.118465509469</v>
      </c>
      <c r="N48" s="272">
        <f>K48*M48</f>
        <v>53264.499511027949</v>
      </c>
    </row>
    <row r="49" spans="1:14">
      <c r="A49" s="161" t="s">
        <v>774</v>
      </c>
      <c r="B49" s="43" t="str">
        <f>VLOOKUP(A49,MATERIALES!A6:D372,3,FALSE)</f>
        <v>Agua</v>
      </c>
      <c r="C49" s="425"/>
      <c r="D49" s="425"/>
      <c r="E49" s="425"/>
      <c r="F49" s="425"/>
      <c r="G49" s="425"/>
      <c r="H49" s="425"/>
      <c r="I49" s="425"/>
      <c r="J49" s="312" t="str">
        <f>VLOOKUP(A49,MATERIALES!A5:D639,2,FALSE)</f>
        <v>lt</v>
      </c>
      <c r="K49" s="397">
        <v>185</v>
      </c>
      <c r="L49" s="421"/>
      <c r="M49" s="402">
        <f>VLOOKUP(A49,MATERIALES!A6:D395,4,FALSE)</f>
        <v>43.973729865124461</v>
      </c>
      <c r="N49" s="272">
        <f>K49*M49</f>
        <v>8135.1400250480256</v>
      </c>
    </row>
    <row r="50" spans="1:14">
      <c r="A50" s="161" t="s">
        <v>802</v>
      </c>
      <c r="B50" s="43" t="str">
        <f>VLOOKUP(A50,MATERIALES!A6:D372,3,FALSE)</f>
        <v>Arena lavada</v>
      </c>
      <c r="C50" s="425"/>
      <c r="D50" s="425"/>
      <c r="E50" s="425"/>
      <c r="F50" s="425"/>
      <c r="G50" s="425"/>
      <c r="H50" s="425"/>
      <c r="I50" s="425"/>
      <c r="J50" s="312" t="str">
        <f>VLOOKUP(A50,MATERIALES!A6:D640,2,FALSE)</f>
        <v>m3</v>
      </c>
      <c r="K50" s="397">
        <v>0.63</v>
      </c>
      <c r="L50" s="421"/>
      <c r="M50" s="402">
        <f>VLOOKUP(A50,MATERIALES!A6:D396,4,FALSE)</f>
        <v>23547.932342774147</v>
      </c>
      <c r="N50" s="272">
        <f>K50*M50</f>
        <v>14835.197375947713</v>
      </c>
    </row>
    <row r="51" spans="1:14">
      <c r="A51" s="161" t="s">
        <v>804</v>
      </c>
      <c r="B51" s="43" t="str">
        <f>VLOOKUP(A51,MATERIALES!A6:D372,3,FALSE)</f>
        <v>Cemento gris</v>
      </c>
      <c r="C51" s="425"/>
      <c r="D51" s="425"/>
      <c r="E51" s="425"/>
      <c r="F51" s="425"/>
      <c r="G51" s="425"/>
      <c r="H51" s="425"/>
      <c r="I51" s="425"/>
      <c r="J51" s="312" t="str">
        <f>VLOOKUP(A51,MATERIALES!A6:D641,2,FALSE)</f>
        <v>kg</v>
      </c>
      <c r="K51" s="397">
        <v>260</v>
      </c>
      <c r="L51" s="421"/>
      <c r="M51" s="402">
        <f>VLOOKUP(A51,MATERIALES!A6:D397,4,FALSE)</f>
        <v>514.05290212330488</v>
      </c>
      <c r="N51" s="272">
        <f>K51*M51</f>
        <v>133653.75455205925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209888.59146408294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0">
        <f>VLOOKUP(A64,TRANSPORTE!A2:D117,4,FALSE)</f>
        <v>1232.6264115798706</v>
      </c>
      <c r="M64" s="911"/>
      <c r="N64" s="287">
        <f>K64*L64</f>
        <v>776.55463929531845</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0">
        <f>VLOOKUP(A65,TRANSPORTE!A3:D117,4,FALSE)</f>
        <v>1232.6264115798706</v>
      </c>
      <c r="M65" s="911"/>
      <c r="N65" s="287">
        <f>K65*L65</f>
        <v>1035.4061857270913</v>
      </c>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1811.9608250224096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75926.27545180099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300709.24030528276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60141.848061056553</v>
      </c>
      <c r="M88" s="859"/>
      <c r="N88" s="51"/>
    </row>
    <row r="89" spans="1:14">
      <c r="B89" s="89" t="s">
        <v>973</v>
      </c>
      <c r="C89" s="90"/>
      <c r="D89" s="90"/>
      <c r="E89" s="90"/>
      <c r="F89" s="90"/>
      <c r="G89" s="90"/>
      <c r="H89" s="90"/>
      <c r="I89" s="87"/>
      <c r="J89" s="88"/>
      <c r="K89" s="304">
        <v>0.05</v>
      </c>
      <c r="L89" s="858">
        <f>N83*K89</f>
        <v>15035.462015264138</v>
      </c>
      <c r="M89" s="859"/>
      <c r="N89" s="51"/>
    </row>
    <row r="90" spans="1:14" ht="15.75" thickBot="1">
      <c r="B90" s="91" t="s">
        <v>974</v>
      </c>
      <c r="C90" s="92"/>
      <c r="D90" s="92"/>
      <c r="E90" s="92"/>
      <c r="F90" s="92"/>
      <c r="G90" s="92"/>
      <c r="H90" s="92"/>
      <c r="I90" s="93"/>
      <c r="J90" s="94"/>
      <c r="K90" s="305">
        <v>0.05</v>
      </c>
      <c r="L90" s="860">
        <f>N83*K90</f>
        <v>15035.462015264138</v>
      </c>
      <c r="M90" s="861"/>
      <c r="N90" s="51"/>
    </row>
    <row r="91" spans="1:14" ht="15.75" thickBot="1">
      <c r="B91" s="823" t="s">
        <v>953</v>
      </c>
      <c r="C91" s="824"/>
      <c r="D91" s="824"/>
      <c r="E91" s="824"/>
      <c r="F91" s="824"/>
      <c r="G91" s="824"/>
      <c r="H91" s="824"/>
      <c r="I91" s="824"/>
      <c r="J91" s="824"/>
      <c r="K91" s="824"/>
      <c r="L91" s="824"/>
      <c r="M91" s="825"/>
      <c r="N91" s="52">
        <f>L88+L89+L90</f>
        <v>90212.772091584833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390922.01239686762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9286.0987917864149</v>
      </c>
      <c r="L36" s="270"/>
      <c r="M36" s="336">
        <v>1</v>
      </c>
      <c r="N36" s="272">
        <f>K36/M36</f>
        <v>9286.0987917864149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N81*M41</f>
        <v>3037.0510180720398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12323.149809858454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757</v>
      </c>
      <c r="B48" s="43" t="str">
        <f>VLOOKUP(A48,MATERIALES!A5:D372,3,FALSE)</f>
        <v>Agregado para concreto hidráulico</v>
      </c>
      <c r="C48" s="281"/>
      <c r="D48" s="281"/>
      <c r="E48" s="281"/>
      <c r="F48" s="281"/>
      <c r="G48" s="281"/>
      <c r="H48" s="281"/>
      <c r="I48" s="281"/>
      <c r="J48" s="311" t="str">
        <f>VLOOKUP(A48,MATERIALES!A4:D638,2,FALSE)</f>
        <v>m3</v>
      </c>
      <c r="K48" s="282">
        <v>0.504</v>
      </c>
      <c r="L48" s="267"/>
      <c r="M48" s="402">
        <f>VLOOKUP(A48,MATERIALES!A5:D394,4,FALSE)</f>
        <v>63410.118465509469</v>
      </c>
      <c r="N48" s="272">
        <f>K48*M48</f>
        <v>31958.699706616771</v>
      </c>
    </row>
    <row r="49" spans="1:14">
      <c r="A49" s="161" t="s">
        <v>774</v>
      </c>
      <c r="B49" s="43" t="str">
        <f>VLOOKUP(A49,MATERIALES!A6:D372,3,FALSE)</f>
        <v>Agua</v>
      </c>
      <c r="C49" s="425"/>
      <c r="D49" s="425"/>
      <c r="E49" s="425"/>
      <c r="F49" s="425"/>
      <c r="G49" s="425"/>
      <c r="H49" s="425"/>
      <c r="I49" s="425"/>
      <c r="J49" s="312" t="str">
        <f>VLOOKUP(A49,MATERIALES!A5:D639,2,FALSE)</f>
        <v>lt</v>
      </c>
      <c r="K49" s="397">
        <v>111</v>
      </c>
      <c r="L49" s="421"/>
      <c r="M49" s="402">
        <f>VLOOKUP(A49,MATERIALES!A6:D395,4,FALSE)</f>
        <v>43.973729865124461</v>
      </c>
      <c r="N49" s="272">
        <f>K49*M49</f>
        <v>4881.084015028815</v>
      </c>
    </row>
    <row r="50" spans="1:14">
      <c r="A50" s="161" t="s">
        <v>598</v>
      </c>
      <c r="B50" s="43" t="str">
        <f>VLOOKUP(A50,MATERIALES!A6:D372,3,FALSE)</f>
        <v>Piedra para concreto ciclópeo (rajón o canto rodado)</v>
      </c>
      <c r="C50" s="425"/>
      <c r="D50" s="425"/>
      <c r="E50" s="425"/>
      <c r="F50" s="425"/>
      <c r="G50" s="425"/>
      <c r="H50" s="425"/>
      <c r="I50" s="425"/>
      <c r="J50" s="312" t="str">
        <f>VLOOKUP(A50,MATERIALES!A6:D640,2,FALSE)</f>
        <v>m3</v>
      </c>
      <c r="K50" s="397">
        <v>0.4</v>
      </c>
      <c r="L50" s="421"/>
      <c r="M50" s="402">
        <f>VLOOKUP(A50,MATERIALES!A6:D396,4,FALSE)</f>
        <v>27483.581165702788</v>
      </c>
      <c r="N50" s="272">
        <f>K50*M50</f>
        <v>10993.432466281116</v>
      </c>
    </row>
    <row r="51" spans="1:14">
      <c r="A51" s="161" t="s">
        <v>802</v>
      </c>
      <c r="B51" s="43" t="str">
        <f>VLOOKUP(A51,MATERIALES!A6:D372,3,FALSE)</f>
        <v>Arena lavada</v>
      </c>
      <c r="C51" s="425"/>
      <c r="D51" s="425"/>
      <c r="E51" s="425"/>
      <c r="F51" s="425"/>
      <c r="G51" s="425"/>
      <c r="H51" s="425"/>
      <c r="I51" s="425"/>
      <c r="J51" s="312" t="str">
        <f>VLOOKUP(A51,MATERIALES!A6:D641,2,FALSE)</f>
        <v>m3</v>
      </c>
      <c r="K51" s="397">
        <v>0.378</v>
      </c>
      <c r="L51" s="421"/>
      <c r="M51" s="402">
        <f>VLOOKUP(A51,MATERIALES!A6:D397,4,FALSE)</f>
        <v>23547.932342774147</v>
      </c>
      <c r="N51" s="272">
        <f>K51*M51</f>
        <v>8901.1184255686276</v>
      </c>
    </row>
    <row r="52" spans="1:14">
      <c r="A52" s="161" t="s">
        <v>804</v>
      </c>
      <c r="B52" s="43" t="str">
        <f>VLOOKUP(A52,MATERIALES!A7:D372,3,FALSE)</f>
        <v>Cemento gris</v>
      </c>
      <c r="C52" s="425"/>
      <c r="D52" s="425"/>
      <c r="E52" s="425"/>
      <c r="F52" s="425"/>
      <c r="G52" s="425"/>
      <c r="H52" s="425"/>
      <c r="I52" s="425"/>
      <c r="J52" s="312" t="str">
        <f>VLOOKUP(A52,MATERIALES!A6:D642,2,FALSE)</f>
        <v>kg</v>
      </c>
      <c r="K52" s="397">
        <v>156</v>
      </c>
      <c r="L52" s="421"/>
      <c r="M52" s="402">
        <f>VLOOKUP(A52,MATERIALES!A7:D398,4,FALSE)</f>
        <v>514.05290212330488</v>
      </c>
      <c r="N52" s="272">
        <f>K52*M52</f>
        <v>80192.252731235567</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136926.58734473091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0">
        <f>VLOOKUP(A64,TRANSPORTE!A2:D117,4,FALSE)</f>
        <v>1232.6264115798706</v>
      </c>
      <c r="M64" s="911"/>
      <c r="N64" s="287">
        <f>K64*L64</f>
        <v>465.93278357719106</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0">
        <f>VLOOKUP(A65,TRANSPORTE!A3:D117,4,FALSE)</f>
        <v>1232.6264115798706</v>
      </c>
      <c r="M65" s="911"/>
      <c r="N65" s="287">
        <f>K65*L65</f>
        <v>621.24371143625478</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0">
        <f>VLOOKUP(A66,TRANSPORTE!A3:D117,4,FALSE)</f>
        <v>1232.6264115798706</v>
      </c>
      <c r="M66" s="911"/>
      <c r="N66" s="287">
        <f>K66*L66</f>
        <v>493.05056463194825</v>
      </c>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f>N64+N65+N66+N67+N68</f>
        <v>1580.2270596453941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9"/>
      <c r="C80" s="900"/>
      <c r="D80" s="900"/>
      <c r="E80" s="900"/>
      <c r="F80" s="900"/>
      <c r="G80" s="900"/>
      <c r="H80" s="900"/>
      <c r="I80" s="126"/>
      <c r="J80" s="126"/>
      <c r="K80" s="126"/>
      <c r="L80" s="913"/>
      <c r="M80" s="913"/>
      <c r="N80" s="45"/>
    </row>
    <row r="81" spans="1:14" ht="15.75" thickBot="1">
      <c r="B81" s="912" t="s">
        <v>953</v>
      </c>
      <c r="C81" s="866"/>
      <c r="D81" s="866"/>
      <c r="E81" s="866"/>
      <c r="F81" s="866"/>
      <c r="G81" s="866"/>
      <c r="H81" s="866"/>
      <c r="I81" s="866"/>
      <c r="J81" s="866"/>
      <c r="K81" s="866"/>
      <c r="L81" s="866"/>
      <c r="M81" s="867"/>
      <c r="N81" s="301">
        <f>SUM(N75:N80)</f>
        <v>60741.020361440795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211570.98457567557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42314.196915135115</v>
      </c>
      <c r="M88" s="859"/>
      <c r="N88" s="51"/>
    </row>
    <row r="89" spans="1:14">
      <c r="B89" s="89" t="s">
        <v>973</v>
      </c>
      <c r="C89" s="90"/>
      <c r="D89" s="90"/>
      <c r="E89" s="90"/>
      <c r="F89" s="90"/>
      <c r="G89" s="90"/>
      <c r="H89" s="90"/>
      <c r="I89" s="87"/>
      <c r="J89" s="88"/>
      <c r="K89" s="304">
        <v>0.05</v>
      </c>
      <c r="L89" s="858">
        <f>N83*K89</f>
        <v>10578.549228783779</v>
      </c>
      <c r="M89" s="859"/>
      <c r="N89" s="51"/>
    </row>
    <row r="90" spans="1:14" ht="15.75" thickBot="1">
      <c r="B90" s="91" t="s">
        <v>974</v>
      </c>
      <c r="C90" s="92"/>
      <c r="D90" s="92"/>
      <c r="E90" s="92"/>
      <c r="F90" s="92"/>
      <c r="G90" s="92"/>
      <c r="H90" s="92"/>
      <c r="I90" s="93"/>
      <c r="J90" s="94"/>
      <c r="K90" s="305">
        <v>0.05</v>
      </c>
      <c r="L90" s="860">
        <f>N83*K90</f>
        <v>10578.549228783779</v>
      </c>
      <c r="M90" s="861"/>
      <c r="N90" s="51"/>
    </row>
    <row r="91" spans="1:14" ht="15.75" thickBot="1">
      <c r="B91" s="823" t="s">
        <v>953</v>
      </c>
      <c r="C91" s="824"/>
      <c r="D91" s="824"/>
      <c r="E91" s="824"/>
      <c r="F91" s="824"/>
      <c r="G91" s="824"/>
      <c r="H91" s="824"/>
      <c r="I91" s="824"/>
      <c r="J91" s="824"/>
      <c r="K91" s="824"/>
      <c r="L91" s="824"/>
      <c r="M91" s="825"/>
      <c r="N91" s="52">
        <f>L88+L89+L90</f>
        <v>63471.295372702669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275042.27994837821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16213.476467496665</v>
      </c>
      <c r="L36" s="270"/>
      <c r="M36" s="336">
        <v>1</v>
      </c>
      <c r="N36" s="272">
        <f>K36/M36</f>
        <v>16213.476467496665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1732.1042859671059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17945.580753463772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81"/>
      <c r="J48" s="311" t="str">
        <f>VLOOKUP(A48,MATERIALES!A4:D638,2,FALSE)</f>
        <v>kg</v>
      </c>
      <c r="K48" s="282">
        <v>34.112000000000002</v>
      </c>
      <c r="L48" s="267"/>
      <c r="M48" s="402">
        <f>VLOOKUP(A48,MATERIALES!A5:D394,4,FALSE)</f>
        <v>3082.9249112941006</v>
      </c>
      <c r="N48" s="272">
        <f>K48*M48</f>
        <v>105164.73457406437</v>
      </c>
    </row>
    <row r="49" spans="1:14">
      <c r="A49" s="161" t="s">
        <v>608</v>
      </c>
      <c r="B49" s="43" t="str">
        <f>VLOOKUP(A49,MATERIALES!A6:D372,3,FALSE)</f>
        <v>Pintura anticorrosiva</v>
      </c>
      <c r="C49" s="425"/>
      <c r="D49" s="425"/>
      <c r="E49" s="425"/>
      <c r="F49" s="425"/>
      <c r="G49" s="425"/>
      <c r="H49" s="425"/>
      <c r="I49" s="425"/>
      <c r="J49" s="312" t="str">
        <f>VLOOKUP(A49,MATERIALES!A5:D639,2,FALSE)</f>
        <v>gal</v>
      </c>
      <c r="K49" s="397">
        <v>0.15</v>
      </c>
      <c r="L49" s="421"/>
      <c r="M49" s="402">
        <f>VLOOKUP(A49,MATERIALES!A6:D395,4,FALSE)</f>
        <v>43121.738848987676</v>
      </c>
      <c r="N49" s="272">
        <f>K49*M49</f>
        <v>6468.260827348151</v>
      </c>
    </row>
    <row r="50" spans="1:14">
      <c r="A50" s="161" t="s">
        <v>832</v>
      </c>
      <c r="B50" s="43" t="str">
        <f>VLOOKUP(A50,MATERIALES!A6:D372,3,FALSE)</f>
        <v>Concreto Resistencia  21 (Mpa)</v>
      </c>
      <c r="C50" s="425"/>
      <c r="D50" s="425"/>
      <c r="E50" s="425"/>
      <c r="F50" s="425"/>
      <c r="G50" s="425"/>
      <c r="H50" s="425"/>
      <c r="I50" s="425"/>
      <c r="J50" s="312" t="str">
        <f>VLOOKUP(A50,MATERIALES!A6:D640,2,FALSE)</f>
        <v>m3</v>
      </c>
      <c r="K50" s="397">
        <v>0.126</v>
      </c>
      <c r="L50" s="421"/>
      <c r="M50" s="402">
        <f>VLOOKUP(A50,MATERIALES!A6:D396,4,FALSE)</f>
        <v>364428.62177973019</v>
      </c>
      <c r="N50" s="272">
        <f>K50*M50</f>
        <v>45918.006344246001</v>
      </c>
    </row>
    <row r="51" spans="1:14">
      <c r="A51" s="161" t="s">
        <v>869</v>
      </c>
      <c r="B51" s="43" t="str">
        <f>VLOOKUP(A51,MATERIALES!A6:D372,3,FALSE)</f>
        <v>Formaleta para baranda de concreto</v>
      </c>
      <c r="C51" s="425"/>
      <c r="D51" s="425"/>
      <c r="E51" s="425"/>
      <c r="F51" s="425"/>
      <c r="G51" s="425"/>
      <c r="H51" s="425"/>
      <c r="I51" s="425"/>
      <c r="J51" s="312" t="str">
        <f>VLOOKUP(A51,MATERIALES!A6:D641,2,FALSE)</f>
        <v>m</v>
      </c>
      <c r="K51" s="397">
        <v>1</v>
      </c>
      <c r="L51" s="421"/>
      <c r="M51" s="402">
        <f>VLOOKUP(A51,MATERIALES!A6:D397,4,FALSE)</f>
        <v>9344.4175963389462</v>
      </c>
      <c r="N51" s="272">
        <f>K51*M51</f>
        <v>9344.4175963389462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166895.41934199748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0">
        <f>VLOOKUP(A61,TRANSPORTE!A3:D117,4,FALSE)</f>
        <v>1232.6264115798706</v>
      </c>
      <c r="M61" s="911"/>
      <c r="N61" s="287">
        <f>K61*L61</f>
        <v>155.3109278590637</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155.3109278590637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86605.214298355291</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271601.52532167564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54320.305064335131</v>
      </c>
      <c r="M85" s="859"/>
      <c r="N85" s="51"/>
    </row>
    <row r="86" spans="1:14">
      <c r="B86" s="89" t="s">
        <v>973</v>
      </c>
      <c r="C86" s="90"/>
      <c r="D86" s="90"/>
      <c r="E86" s="90"/>
      <c r="F86" s="90"/>
      <c r="G86" s="90"/>
      <c r="H86" s="90"/>
      <c r="I86" s="87"/>
      <c r="J86" s="88"/>
      <c r="K86" s="304">
        <v>0.05</v>
      </c>
      <c r="L86" s="858">
        <f>N80*K86</f>
        <v>13580.076266083783</v>
      </c>
      <c r="M86" s="859"/>
      <c r="N86" s="51"/>
    </row>
    <row r="87" spans="1:14" ht="15.75" thickBot="1">
      <c r="B87" s="91" t="s">
        <v>974</v>
      </c>
      <c r="C87" s="92"/>
      <c r="D87" s="92"/>
      <c r="E87" s="92"/>
      <c r="F87" s="92"/>
      <c r="G87" s="92"/>
      <c r="H87" s="92"/>
      <c r="I87" s="93"/>
      <c r="J87" s="94"/>
      <c r="K87" s="305">
        <v>0.05</v>
      </c>
      <c r="L87" s="860">
        <f>N80*K87</f>
        <v>13580.076266083783</v>
      </c>
      <c r="M87" s="861"/>
      <c r="N87" s="51"/>
    </row>
    <row r="88" spans="1:14" ht="15.75" thickBot="1">
      <c r="B88" s="823" t="s">
        <v>953</v>
      </c>
      <c r="C88" s="824"/>
      <c r="D88" s="824"/>
      <c r="E88" s="824"/>
      <c r="F88" s="824"/>
      <c r="G88" s="824"/>
      <c r="H88" s="824"/>
      <c r="I88" s="824"/>
      <c r="J88" s="824"/>
      <c r="K88" s="824"/>
      <c r="L88" s="824"/>
      <c r="M88" s="825"/>
      <c r="N88" s="52">
        <f>L85+L86+L87</f>
        <v>81480.457596502689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353081.98291817831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16213.476467496665</v>
      </c>
      <c r="L36" s="270"/>
      <c r="M36" s="336">
        <v>1</v>
      </c>
      <c r="N36" s="272">
        <f>K36/M36</f>
        <v>16213.476467496665</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1732.1042859671059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17945.580753463772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81"/>
      <c r="J48" s="311" t="str">
        <f>VLOOKUP(A48,MATERIALES!A4:D638,2,FALSE)</f>
        <v>kg</v>
      </c>
      <c r="K48" s="282">
        <v>34.112000000000002</v>
      </c>
      <c r="L48" s="267"/>
      <c r="M48" s="402">
        <f>VLOOKUP(A48,MATERIALES!A5:D394,4,FALSE)</f>
        <v>3082.9249112941006</v>
      </c>
      <c r="N48" s="272">
        <f>K48*M48</f>
        <v>105164.73457406437</v>
      </c>
    </row>
    <row r="49" spans="1:14">
      <c r="A49" s="161" t="s">
        <v>608</v>
      </c>
      <c r="B49" s="43" t="str">
        <f>VLOOKUP(A49,MATERIALES!A6:D372,3,FALSE)</f>
        <v>Pintura anticorrosiva</v>
      </c>
      <c r="C49" s="425"/>
      <c r="D49" s="425"/>
      <c r="E49" s="425"/>
      <c r="F49" s="425"/>
      <c r="G49" s="425"/>
      <c r="H49" s="425"/>
      <c r="I49" s="425"/>
      <c r="J49" s="312" t="str">
        <f>VLOOKUP(A49,MATERIALES!A5:D639,2,FALSE)</f>
        <v>gal</v>
      </c>
      <c r="K49" s="397">
        <v>0.15</v>
      </c>
      <c r="L49" s="421"/>
      <c r="M49" s="402">
        <f>VLOOKUP(A49,MATERIALES!A6:D395,4,FALSE)</f>
        <v>43121.738848987676</v>
      </c>
      <c r="N49" s="272">
        <f>K49*M49</f>
        <v>6468.260827348151</v>
      </c>
    </row>
    <row r="50" spans="1:14">
      <c r="A50" s="161" t="s">
        <v>1661</v>
      </c>
      <c r="B50" s="43" t="str">
        <f>VLOOKUP(A50,MATERIALES!A6:D372,3,FALSE)</f>
        <v>Concreto Resistencia  28 (Mpa)</v>
      </c>
      <c r="C50" s="425"/>
      <c r="D50" s="425"/>
      <c r="E50" s="425"/>
      <c r="F50" s="425"/>
      <c r="G50" s="425"/>
      <c r="H50" s="425"/>
      <c r="I50" s="425"/>
      <c r="J50" s="312" t="str">
        <f>VLOOKUP(A50,MATERIALES!A6:D640,2,FALSE)</f>
        <v>m3</v>
      </c>
      <c r="K50" s="397">
        <v>0.126</v>
      </c>
      <c r="L50" s="421"/>
      <c r="M50" s="402">
        <f>VLOOKUP(A50,MATERIALES!A6:D396,4,FALSE)</f>
        <v>394968.37717105914</v>
      </c>
      <c r="N50" s="272">
        <f>K50*M50</f>
        <v>49766.015523553455</v>
      </c>
    </row>
    <row r="51" spans="1:14">
      <c r="A51" s="161" t="s">
        <v>869</v>
      </c>
      <c r="B51" s="43" t="str">
        <f>VLOOKUP(A51,MATERIALES!A6:D372,3,FALSE)</f>
        <v>Formaleta para baranda de concreto</v>
      </c>
      <c r="C51" s="425"/>
      <c r="D51" s="425"/>
      <c r="E51" s="425"/>
      <c r="F51" s="425"/>
      <c r="G51" s="425"/>
      <c r="H51" s="425"/>
      <c r="I51" s="425"/>
      <c r="J51" s="312" t="str">
        <f>VLOOKUP(A51,MATERIALES!A6:D641,2,FALSE)</f>
        <v>m</v>
      </c>
      <c r="K51" s="397">
        <v>1</v>
      </c>
      <c r="L51" s="421"/>
      <c r="M51" s="402">
        <f>VLOOKUP(A51,MATERIALES!A6:D397,4,FALSE)</f>
        <v>9344.4175963389462</v>
      </c>
      <c r="N51" s="272">
        <f>K51*M51</f>
        <v>9344.4175963389462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170743.42852130492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0">
        <f>VLOOKUP(A61,TRANSPORTE!A3:D117,4,FALSE)</f>
        <v>1232.6264115798706</v>
      </c>
      <c r="M61" s="911"/>
      <c r="N61" s="287">
        <f>K61*L61</f>
        <v>155.3109278590637</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155.3109278590637</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86605.214298355291</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275449.53450098308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55089.90690019662</v>
      </c>
      <c r="M85" s="859"/>
      <c r="N85" s="51"/>
    </row>
    <row r="86" spans="1:14">
      <c r="B86" s="89" t="s">
        <v>973</v>
      </c>
      <c r="C86" s="90"/>
      <c r="D86" s="90"/>
      <c r="E86" s="90"/>
      <c r="F86" s="90"/>
      <c r="G86" s="90"/>
      <c r="H86" s="90"/>
      <c r="I86" s="87"/>
      <c r="J86" s="88"/>
      <c r="K86" s="304">
        <v>0.05</v>
      </c>
      <c r="L86" s="858">
        <f>N80*K86</f>
        <v>13772.476725049155</v>
      </c>
      <c r="M86" s="859"/>
      <c r="N86" s="51"/>
    </row>
    <row r="87" spans="1:14" ht="15.75" thickBot="1">
      <c r="B87" s="91" t="s">
        <v>974</v>
      </c>
      <c r="C87" s="92"/>
      <c r="D87" s="92"/>
      <c r="E87" s="92"/>
      <c r="F87" s="92"/>
      <c r="G87" s="92"/>
      <c r="H87" s="92"/>
      <c r="I87" s="93"/>
      <c r="J87" s="94"/>
      <c r="K87" s="305">
        <v>0.05</v>
      </c>
      <c r="L87" s="860">
        <f>N80*K87</f>
        <v>13772.476725049155</v>
      </c>
      <c r="M87" s="861"/>
      <c r="N87" s="51"/>
    </row>
    <row r="88" spans="1:14" ht="15.75" thickBot="1">
      <c r="B88" s="823" t="s">
        <v>953</v>
      </c>
      <c r="C88" s="824"/>
      <c r="D88" s="824"/>
      <c r="E88" s="824"/>
      <c r="F88" s="824"/>
      <c r="G88" s="824"/>
      <c r="H88" s="824"/>
      <c r="I88" s="824"/>
      <c r="J88" s="824"/>
      <c r="K88" s="824"/>
      <c r="L88" s="824"/>
      <c r="M88" s="825"/>
      <c r="N88" s="52">
        <f>L85+L86+L87</f>
        <v>82634.860350294926</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358084.39485127799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topLeftCell="A43"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VLOOKUP(A36,EQUIPOS!A6:D163,4,FALSE)</f>
        <v>825.92205379230927</v>
      </c>
      <c r="L36" s="270"/>
      <c r="M36" s="336">
        <v>37.5</v>
      </c>
      <c r="N36" s="272">
        <f>K36/M36</f>
        <v>22.024588101128248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16.927673861440798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38.952261962569047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745</v>
      </c>
      <c r="B48" s="43" t="str">
        <f>VLOOKUP(A48,MATERIALES!A5:D372,3,FALSE)</f>
        <v>Acero PDR-60</v>
      </c>
      <c r="C48" s="281"/>
      <c r="D48" s="281"/>
      <c r="E48" s="281"/>
      <c r="F48" s="281"/>
      <c r="G48" s="281"/>
      <c r="H48" s="281"/>
      <c r="I48" s="268"/>
      <c r="J48" s="224" t="str">
        <f>VLOOKUP(A48,MATERIALES!A4:D638,2,FALSE)</f>
        <v>kg</v>
      </c>
      <c r="K48" s="282">
        <v>1.05</v>
      </c>
      <c r="L48" s="267"/>
      <c r="M48" s="402">
        <f>VLOOKUP(A48,MATERIALES!A5:D394,4,FALSE)</f>
        <v>3082.9249112941006</v>
      </c>
      <c r="N48" s="272">
        <f>K48*M48</f>
        <v>3237.0711568588058</v>
      </c>
    </row>
    <row r="49" spans="1:14">
      <c r="A49" s="161" t="s">
        <v>898</v>
      </c>
      <c r="B49" s="43" t="str">
        <f>VLOOKUP(A49,MATERIALES!A6:D372,3,FALSE)</f>
        <v>Alambre Negro Para Amarre</v>
      </c>
      <c r="C49" s="425"/>
      <c r="D49" s="425"/>
      <c r="E49" s="425"/>
      <c r="F49" s="425"/>
      <c r="G49" s="425"/>
      <c r="H49" s="425"/>
      <c r="I49" s="425"/>
      <c r="J49" s="311" t="str">
        <f>VLOOKUP(A49,MATERIALES!A5:D639,2,FALSE)</f>
        <v>kg</v>
      </c>
      <c r="K49" s="397">
        <v>0.03</v>
      </c>
      <c r="L49" s="421"/>
      <c r="M49" s="402">
        <f>VLOOKUP(A49,MATERIALES!A6:D395,4,FALSE)</f>
        <v>4279.1935874999244</v>
      </c>
      <c r="N49" s="272">
        <f>K49*M49</f>
        <v>128.37580762499772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3365.4469644838036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6265.8509255310091</v>
      </c>
      <c r="M61" s="911"/>
      <c r="N61" s="287">
        <f>K61*L61</f>
        <v>6579.1434718075598</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6579.1434718075598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846.38369307203993</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10829.926391325971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2165.9852782651942</v>
      </c>
      <c r="M85" s="859"/>
      <c r="N85" s="51"/>
    </row>
    <row r="86" spans="1:14">
      <c r="B86" s="89" t="s">
        <v>973</v>
      </c>
      <c r="C86" s="90"/>
      <c r="D86" s="90"/>
      <c r="E86" s="90"/>
      <c r="F86" s="90"/>
      <c r="G86" s="90"/>
      <c r="H86" s="90"/>
      <c r="I86" s="87"/>
      <c r="J86" s="88"/>
      <c r="K86" s="304">
        <v>0.05</v>
      </c>
      <c r="L86" s="858">
        <f>N80*K86</f>
        <v>541.49631956629855</v>
      </c>
      <c r="M86" s="859"/>
      <c r="N86" s="51"/>
    </row>
    <row r="87" spans="1:14" ht="15.75" thickBot="1">
      <c r="B87" s="91" t="s">
        <v>974</v>
      </c>
      <c r="C87" s="92"/>
      <c r="D87" s="92"/>
      <c r="E87" s="92"/>
      <c r="F87" s="92"/>
      <c r="G87" s="92"/>
      <c r="H87" s="92"/>
      <c r="I87" s="93"/>
      <c r="J87" s="94"/>
      <c r="K87" s="305">
        <v>0.05</v>
      </c>
      <c r="L87" s="860">
        <f>N80*K87</f>
        <v>541.49631956629855</v>
      </c>
      <c r="M87" s="861"/>
      <c r="N87" s="51"/>
    </row>
    <row r="88" spans="1:14" ht="15.75" thickBot="1">
      <c r="B88" s="823" t="s">
        <v>953</v>
      </c>
      <c r="C88" s="824"/>
      <c r="D88" s="824"/>
      <c r="E88" s="824"/>
      <c r="F88" s="824"/>
      <c r="G88" s="824"/>
      <c r="H88" s="824"/>
      <c r="I88" s="824"/>
      <c r="J88" s="824"/>
      <c r="K88" s="824"/>
      <c r="L88" s="824"/>
      <c r="M88" s="825"/>
      <c r="N88" s="52">
        <f>L85+L86+L87</f>
        <v>3248.9779173977913</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14078.904308723762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156</v>
      </c>
      <c r="B36" s="872" t="str">
        <f>VLOOKUP(A36,EQUIPOS!A6:D154,3,FALSE)</f>
        <v>Cizalla manual de 90 cm.</v>
      </c>
      <c r="C36" s="873"/>
      <c r="D36" s="873"/>
      <c r="E36" s="873"/>
      <c r="F36" s="873"/>
      <c r="G36" s="873"/>
      <c r="H36" s="874"/>
      <c r="I36" s="267"/>
      <c r="J36" s="268"/>
      <c r="K36" s="269">
        <f>VLOOKUP(A36,EQUIPOS!A6:D163,4,FALSE)</f>
        <v>825.92205379230927</v>
      </c>
      <c r="L36" s="270"/>
      <c r="M36" s="336">
        <v>37.5</v>
      </c>
      <c r="N36" s="272">
        <f>K36/M36</f>
        <v>22.024588101128248</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16.927673861440798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38.952261962569047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743</v>
      </c>
      <c r="B48" s="43" t="str">
        <f>VLOOKUP(A48,MATERIALES!A5:D372,3,FALSE)</f>
        <v>Acero A-40</v>
      </c>
      <c r="C48" s="281"/>
      <c r="D48" s="281"/>
      <c r="E48" s="281"/>
      <c r="F48" s="281"/>
      <c r="G48" s="281"/>
      <c r="H48" s="281"/>
      <c r="I48" s="281"/>
      <c r="J48" s="311" t="str">
        <f>VLOOKUP(A48,MATERIALES!A4:D638,2,FALSE)</f>
        <v>kg</v>
      </c>
      <c r="K48" s="282">
        <v>1.05</v>
      </c>
      <c r="L48" s="267"/>
      <c r="M48" s="402">
        <f>VLOOKUP(A48,MATERIALES!A5:D394,4,FALSE)</f>
        <v>2463.8656905905777</v>
      </c>
      <c r="N48" s="272">
        <f>K48*M48</f>
        <v>2587.0589751201069</v>
      </c>
    </row>
    <row r="49" spans="1:14">
      <c r="A49" s="161" t="s">
        <v>898</v>
      </c>
      <c r="B49" s="43" t="str">
        <f>VLOOKUP(A49,MATERIALES!A6:D372,3,FALSE)</f>
        <v>Alambre Negro Para Amarre</v>
      </c>
      <c r="C49" s="425"/>
      <c r="D49" s="425"/>
      <c r="E49" s="425"/>
      <c r="F49" s="425"/>
      <c r="G49" s="425"/>
      <c r="H49" s="425"/>
      <c r="I49" s="425"/>
      <c r="J49" s="312" t="str">
        <f>VLOOKUP(A49,MATERIALES!A5:D639,2,FALSE)</f>
        <v>kg</v>
      </c>
      <c r="K49" s="397">
        <v>0.03</v>
      </c>
      <c r="L49" s="421"/>
      <c r="M49" s="402">
        <f>VLOOKUP(A49,MATERIALES!A6:D395,4,FALSE)</f>
        <v>4279.1935874999244</v>
      </c>
      <c r="N49" s="272">
        <f>K49*M49</f>
        <v>128.37580762499772</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2715.4347827451047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0">
        <f>VLOOKUP(A61,TRANSPORTE!A3:D117,4,FALSE)</f>
        <v>6265.8509255310091</v>
      </c>
      <c r="M61" s="911"/>
      <c r="N61" s="287">
        <f>K61*L61</f>
        <v>6579.1434718075598</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6579.1434718075598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846.38369307203993</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10179.914209587274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2035.9828419174548</v>
      </c>
      <c r="M85" s="859"/>
      <c r="N85" s="51"/>
    </row>
    <row r="86" spans="1:14">
      <c r="B86" s="89" t="s">
        <v>973</v>
      </c>
      <c r="C86" s="90"/>
      <c r="D86" s="90"/>
      <c r="E86" s="90"/>
      <c r="F86" s="90"/>
      <c r="G86" s="90"/>
      <c r="H86" s="90"/>
      <c r="I86" s="87"/>
      <c r="J86" s="88"/>
      <c r="K86" s="304">
        <v>0.05</v>
      </c>
      <c r="L86" s="858">
        <f>N80*K86</f>
        <v>508.99571047936371</v>
      </c>
      <c r="M86" s="859"/>
      <c r="N86" s="51"/>
    </row>
    <row r="87" spans="1:14" ht="15.75" thickBot="1">
      <c r="B87" s="91" t="s">
        <v>974</v>
      </c>
      <c r="C87" s="92"/>
      <c r="D87" s="92"/>
      <c r="E87" s="92"/>
      <c r="F87" s="92"/>
      <c r="G87" s="92"/>
      <c r="H87" s="92"/>
      <c r="I87" s="93"/>
      <c r="J87" s="94"/>
      <c r="K87" s="305">
        <v>0.05</v>
      </c>
      <c r="L87" s="860">
        <f>N80*K87</f>
        <v>508.99571047936371</v>
      </c>
      <c r="M87" s="861"/>
      <c r="N87" s="51"/>
    </row>
    <row r="88" spans="1:14" ht="15.75" thickBot="1">
      <c r="B88" s="823" t="s">
        <v>953</v>
      </c>
      <c r="C88" s="824"/>
      <c r="D88" s="824"/>
      <c r="E88" s="824"/>
      <c r="F88" s="824"/>
      <c r="G88" s="824"/>
      <c r="H88" s="824"/>
      <c r="I88" s="824"/>
      <c r="J88" s="824"/>
      <c r="K88" s="824"/>
      <c r="L88" s="824"/>
      <c r="M88" s="825"/>
      <c r="N88" s="52">
        <f>L85+L86+L87</f>
        <v>3053.9742628761824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13233.888472463455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15422.188452012451</v>
      </c>
      <c r="L36" s="270"/>
      <c r="M36" s="336">
        <v>670</v>
      </c>
      <c r="N36" s="272">
        <f>K36/M36</f>
        <v>23.018191719421569</v>
      </c>
    </row>
    <row r="37" spans="1:14">
      <c r="A37" s="113" t="s">
        <v>125</v>
      </c>
      <c r="B37" s="872" t="str">
        <f>VLOOKUP(A37,EQUIPOS!A7:D154,3,FALSE)</f>
        <v>Bomba para gato de tensionamiento</v>
      </c>
      <c r="C37" s="873"/>
      <c r="D37" s="873"/>
      <c r="E37" s="873"/>
      <c r="F37" s="873"/>
      <c r="G37" s="873"/>
      <c r="H37" s="874"/>
      <c r="I37" s="421"/>
      <c r="J37" s="422"/>
      <c r="K37" s="269">
        <f>VLOOKUP(A37,EQUIPOS!A7:D164,4,FALSE)</f>
        <v>35599.641149689545</v>
      </c>
      <c r="L37" s="335"/>
      <c r="M37" s="336">
        <v>670</v>
      </c>
      <c r="N37" s="272">
        <f>K37/M37</f>
        <v>53.133792760730664</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146288.57032214792</v>
      </c>
      <c r="L38" s="423"/>
      <c r="M38" s="424">
        <v>670</v>
      </c>
      <c r="N38" s="272">
        <f>K38/M38</f>
        <v>218.34114973454913</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6.9214099586390443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301.41454417334046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VLOOKUP(A48,MATERIALES!A4:D638,2,FALSE)</f>
        <v>u</v>
      </c>
      <c r="K48" s="282">
        <v>4.0000000000000001E-3</v>
      </c>
      <c r="L48" s="267"/>
      <c r="M48" s="402">
        <f>VLOOKUP(A48,MATERIALES!A5:D394,4,FALSE)</f>
        <v>11745.76530801296</v>
      </c>
      <c r="N48" s="272">
        <f t="shared" ref="N48:N53" si="0">K48*M48</f>
        <v>46.983061232051845</v>
      </c>
    </row>
    <row r="49" spans="1:14">
      <c r="A49" s="161" t="s">
        <v>445</v>
      </c>
      <c r="B49" s="43" t="str">
        <f>VLOOKUP(A49,MATERIALES!A6:D372,3,FALSE)</f>
        <v>Ductos para tensionimiento</v>
      </c>
      <c r="C49" s="425"/>
      <c r="D49" s="425"/>
      <c r="E49" s="425"/>
      <c r="F49" s="425"/>
      <c r="G49" s="425"/>
      <c r="H49" s="425"/>
      <c r="I49" s="425"/>
      <c r="J49" s="312" t="str">
        <f>VLOOKUP(A49,MATERIALES!A5:D639,2,FALSE)</f>
        <v>m</v>
      </c>
      <c r="K49" s="397">
        <v>4.0000000000000001E-3</v>
      </c>
      <c r="L49" s="421"/>
      <c r="M49" s="402">
        <f>VLOOKUP(A49,MATERIALES!A6:D395,4,FALSE)</f>
        <v>29671.274226492733</v>
      </c>
      <c r="N49" s="272">
        <f t="shared" si="0"/>
        <v>118.68509690597094</v>
      </c>
    </row>
    <row r="50" spans="1:14">
      <c r="A50" s="161" t="s">
        <v>483</v>
      </c>
      <c r="B50" s="43" t="str">
        <f>VLOOKUP(A50,MATERIALES!A6:D372,3,FALSE)</f>
        <v>Lechada para ductos (tensionamiento)</v>
      </c>
      <c r="C50" s="425"/>
      <c r="D50" s="425"/>
      <c r="E50" s="425"/>
      <c r="F50" s="425"/>
      <c r="G50" s="425"/>
      <c r="H50" s="425"/>
      <c r="I50" s="425"/>
      <c r="J50" s="312" t="str">
        <f>VLOOKUP(A50,MATERIALES!A6:D640,2,FALSE)</f>
        <v>lt</v>
      </c>
      <c r="K50" s="397">
        <v>0.02</v>
      </c>
      <c r="L50" s="421"/>
      <c r="M50" s="402">
        <f>VLOOKUP(A50,MATERIALES!A6:D396,4,FALSE)</f>
        <v>819.01071873794308</v>
      </c>
      <c r="N50" s="272">
        <f t="shared" si="0"/>
        <v>16.380214374758861</v>
      </c>
    </row>
    <row r="51" spans="1:14">
      <c r="A51" s="161" t="s">
        <v>691</v>
      </c>
      <c r="B51" s="43" t="str">
        <f>VLOOKUP(A51,MATERIALES!A6:D372,3,FALSE)</f>
        <v>Torón de tensionmiento 1/2´´ o 5/8´´</v>
      </c>
      <c r="C51" s="425"/>
      <c r="D51" s="425"/>
      <c r="E51" s="425"/>
      <c r="F51" s="425"/>
      <c r="G51" s="425"/>
      <c r="H51" s="425"/>
      <c r="I51" s="425"/>
      <c r="J51" s="312" t="str">
        <f>VLOOKUP(A51,MATERIALES!A6:D641,2,FALSE)</f>
        <v>kg</v>
      </c>
      <c r="K51" s="397">
        <v>8.5000000000000006E-2</v>
      </c>
      <c r="L51" s="421"/>
      <c r="M51" s="402">
        <f>VLOOKUP(A51,MATERIALES!A6:D397,4,FALSE)</f>
        <v>5795.7375962234028</v>
      </c>
      <c r="N51" s="272">
        <f t="shared" si="0"/>
        <v>492.63769567898925</v>
      </c>
    </row>
    <row r="52" spans="1:14">
      <c r="A52" s="161" t="s">
        <v>702</v>
      </c>
      <c r="B52" s="43" t="str">
        <f>VLOOKUP(A52,MATERIALES!A7:D372,3,FALSE)</f>
        <v>Trompetas de 12 torones (tensionamiento)</v>
      </c>
      <c r="C52" s="425"/>
      <c r="D52" s="425"/>
      <c r="E52" s="425"/>
      <c r="F52" s="425"/>
      <c r="G52" s="425"/>
      <c r="H52" s="425"/>
      <c r="I52" s="425"/>
      <c r="J52" s="312" t="str">
        <f>VLOOKUP(A52,MATERIALES!A6:D642,2,FALSE)</f>
        <v>kg</v>
      </c>
      <c r="K52" s="397">
        <v>1E-3</v>
      </c>
      <c r="L52" s="421"/>
      <c r="M52" s="402">
        <f>VLOOKUP(A52,MATERIALES!A7:D398,4,FALSE)</f>
        <v>52582.249146186034</v>
      </c>
      <c r="N52" s="272">
        <f t="shared" si="0"/>
        <v>52.582249146186037</v>
      </c>
    </row>
    <row r="53" spans="1:14">
      <c r="A53" s="161" t="s">
        <v>898</v>
      </c>
      <c r="B53" s="43" t="str">
        <f>VLOOKUP(A53,MATERIALES!A8:D372,3,FALSE)</f>
        <v>Alambre Negro Para Amarre</v>
      </c>
      <c r="C53" s="425"/>
      <c r="D53" s="425"/>
      <c r="E53" s="425"/>
      <c r="F53" s="425"/>
      <c r="G53" s="425"/>
      <c r="H53" s="425"/>
      <c r="I53" s="425"/>
      <c r="J53" s="312" t="str">
        <f>VLOOKUP(A53,MATERIALES!A7:D643,2,FALSE)</f>
        <v>kg</v>
      </c>
      <c r="K53" s="397">
        <v>0.02</v>
      </c>
      <c r="L53" s="421"/>
      <c r="M53" s="402">
        <f>VLOOKUP(A53,MATERIALES!A8:D399,4,FALSE)</f>
        <v>4279.1935874999244</v>
      </c>
      <c r="N53" s="272">
        <f t="shared" si="0"/>
        <v>85.583871749998494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812.85218908795548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f>SUM(N72:N77)</f>
        <v>346.07049793195222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1460.337231193248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292.06744623864961</v>
      </c>
      <c r="M85" s="859"/>
      <c r="N85" s="51"/>
    </row>
    <row r="86" spans="1:14">
      <c r="B86" s="89" t="s">
        <v>973</v>
      </c>
      <c r="C86" s="90"/>
      <c r="D86" s="90"/>
      <c r="E86" s="90"/>
      <c r="F86" s="90"/>
      <c r="G86" s="90"/>
      <c r="H86" s="90"/>
      <c r="I86" s="87"/>
      <c r="J86" s="88"/>
      <c r="K86" s="304">
        <v>0.05</v>
      </c>
      <c r="L86" s="858">
        <f>N80*K86</f>
        <v>73.016861559662402</v>
      </c>
      <c r="M86" s="859"/>
      <c r="N86" s="51"/>
    </row>
    <row r="87" spans="1:14" ht="15.75" thickBot="1">
      <c r="B87" s="91" t="s">
        <v>974</v>
      </c>
      <c r="C87" s="92"/>
      <c r="D87" s="92"/>
      <c r="E87" s="92"/>
      <c r="F87" s="92"/>
      <c r="G87" s="92"/>
      <c r="H87" s="92"/>
      <c r="I87" s="93"/>
      <c r="J87" s="94"/>
      <c r="K87" s="305">
        <v>0.05</v>
      </c>
      <c r="L87" s="860">
        <f>N80*K87</f>
        <v>73.016861559662402</v>
      </c>
      <c r="M87" s="861"/>
      <c r="N87" s="51"/>
    </row>
    <row r="88" spans="1:14" ht="15.75" thickBot="1">
      <c r="B88" s="823" t="s">
        <v>953</v>
      </c>
      <c r="C88" s="824"/>
      <c r="D88" s="824"/>
      <c r="E88" s="824"/>
      <c r="F88" s="824"/>
      <c r="G88" s="824"/>
      <c r="H88" s="824"/>
      <c r="I88" s="824"/>
      <c r="J88" s="824"/>
      <c r="K88" s="824"/>
      <c r="L88" s="824"/>
      <c r="M88" s="825"/>
      <c r="N88" s="52">
        <f>L85+L86+L87</f>
        <v>438.10116935797441</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1898.4384005512225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topLeftCell="A13"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123</v>
      </c>
      <c r="B36" s="872" t="str">
        <f>VLOOKUP(A36,EQUIPOS!A6:D154,3,FALSE)</f>
        <v>Bomba de inyección de lechada</v>
      </c>
      <c r="C36" s="873"/>
      <c r="D36" s="873"/>
      <c r="E36" s="873"/>
      <c r="F36" s="873"/>
      <c r="G36" s="873"/>
      <c r="H36" s="874"/>
      <c r="I36" s="267"/>
      <c r="J36" s="268"/>
      <c r="K36" s="269">
        <f>VLOOKUP(A36,EQUIPOS!A6:D163,4,FALSE)</f>
        <v>15422.188452012451</v>
      </c>
      <c r="L36" s="270"/>
      <c r="M36" s="336">
        <v>670</v>
      </c>
      <c r="N36" s="272">
        <f>K36/M36</f>
        <v>23.018191719421569</v>
      </c>
    </row>
    <row r="37" spans="1:14">
      <c r="A37" s="113" t="s">
        <v>125</v>
      </c>
      <c r="B37" s="872" t="str">
        <f>VLOOKUP(A37,EQUIPOS!A7:D154,3,FALSE)</f>
        <v>Bomba para gato de tensionamiento</v>
      </c>
      <c r="C37" s="873"/>
      <c r="D37" s="873"/>
      <c r="E37" s="873"/>
      <c r="F37" s="873"/>
      <c r="G37" s="873"/>
      <c r="H37" s="874"/>
      <c r="I37" s="421"/>
      <c r="J37" s="422"/>
      <c r="K37" s="269">
        <f>VLOOKUP(A37,EQUIPOS!A7:D164,4,FALSE)</f>
        <v>35599.641149689545</v>
      </c>
      <c r="L37" s="335"/>
      <c r="M37" s="336">
        <v>670</v>
      </c>
      <c r="N37" s="272">
        <f>K37/M37</f>
        <v>53.133792760730664</v>
      </c>
    </row>
    <row r="38" spans="1:14">
      <c r="A38" s="113" t="s">
        <v>240</v>
      </c>
      <c r="B38" s="872" t="str">
        <f>VLOOKUP(A38,EQUIPOS!A8:D154,3,FALSE)</f>
        <v>Gato para tensionamiento, fuerza Max 200 ton, área de tensión 314 cm2.</v>
      </c>
      <c r="C38" s="873"/>
      <c r="D38" s="873"/>
      <c r="E38" s="873"/>
      <c r="F38" s="873"/>
      <c r="G38" s="873"/>
      <c r="H38" s="874"/>
      <c r="I38" s="328"/>
      <c r="J38" s="330"/>
      <c r="K38" s="269">
        <f>VLOOKUP(A38,EQUIPOS!A8:D165,4,FALSE)</f>
        <v>146288.57032214792</v>
      </c>
      <c r="L38" s="423"/>
      <c r="M38" s="424">
        <v>670</v>
      </c>
      <c r="N38" s="272">
        <f>K38/M38</f>
        <v>218.34114973454913</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N78*M41</f>
        <v>6.9214099586390443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301.41454417334046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432</v>
      </c>
      <c r="B48" s="43" t="str">
        <f>VLOOKUP(A48,MATERIALES!A5:D372,3,FALSE)</f>
        <v>Anclajes o Cuñas para el tensionamiento</v>
      </c>
      <c r="C48" s="281"/>
      <c r="D48" s="281"/>
      <c r="E48" s="281"/>
      <c r="F48" s="281"/>
      <c r="G48" s="281"/>
      <c r="H48" s="281"/>
      <c r="I48" s="281"/>
      <c r="J48" s="311" t="str">
        <f>VLOOKUP(A48,MATERIALES!A4:D638,2,FALSE)</f>
        <v>u</v>
      </c>
      <c r="K48" s="282">
        <v>4.0000000000000001E-3</v>
      </c>
      <c r="L48" s="267"/>
      <c r="M48" s="402">
        <f>VLOOKUP(A48,MATERIALES!A5:D394,4,FALSE)</f>
        <v>11745.76530801296</v>
      </c>
      <c r="N48" s="272">
        <f t="shared" ref="N48:N53" si="0">K48*M48</f>
        <v>46.983061232051845</v>
      </c>
    </row>
    <row r="49" spans="1:14">
      <c r="A49" s="161" t="s">
        <v>445</v>
      </c>
      <c r="B49" s="43" t="str">
        <f>VLOOKUP(A49,MATERIALES!A6:D372,3,FALSE)</f>
        <v>Ductos para tensionimiento</v>
      </c>
      <c r="C49" s="425"/>
      <c r="D49" s="425"/>
      <c r="E49" s="425"/>
      <c r="F49" s="425"/>
      <c r="G49" s="425"/>
      <c r="H49" s="425"/>
      <c r="I49" s="425"/>
      <c r="J49" s="312" t="str">
        <f>VLOOKUP(A49,MATERIALES!A5:D639,2,FALSE)</f>
        <v>m</v>
      </c>
      <c r="K49" s="397">
        <v>4.0000000000000001E-3</v>
      </c>
      <c r="L49" s="421"/>
      <c r="M49" s="402">
        <f>VLOOKUP(A49,MATERIALES!A6:D395,4,FALSE)</f>
        <v>29671.274226492733</v>
      </c>
      <c r="N49" s="272">
        <f t="shared" si="0"/>
        <v>118.68509690597094</v>
      </c>
    </row>
    <row r="50" spans="1:14">
      <c r="A50" s="161" t="s">
        <v>483</v>
      </c>
      <c r="B50" s="43" t="str">
        <f>VLOOKUP(A50,MATERIALES!A6:D372,3,FALSE)</f>
        <v>Lechada para ductos (tensionamiento)</v>
      </c>
      <c r="C50" s="425"/>
      <c r="D50" s="425"/>
      <c r="E50" s="425"/>
      <c r="F50" s="425"/>
      <c r="G50" s="425"/>
      <c r="H50" s="425"/>
      <c r="I50" s="425"/>
      <c r="J50" s="312" t="str">
        <f>VLOOKUP(A50,MATERIALES!A6:D640,2,FALSE)</f>
        <v>lt</v>
      </c>
      <c r="K50" s="397">
        <v>0.02</v>
      </c>
      <c r="L50" s="421"/>
      <c r="M50" s="402">
        <f>VLOOKUP(A50,MATERIALES!A6:D396,4,FALSE)</f>
        <v>819.01071873794308</v>
      </c>
      <c r="N50" s="272">
        <f t="shared" si="0"/>
        <v>16.380214374758861</v>
      </c>
    </row>
    <row r="51" spans="1:14">
      <c r="A51" s="161" t="s">
        <v>691</v>
      </c>
      <c r="B51" s="43" t="str">
        <f>VLOOKUP(A51,MATERIALES!A6:D372,3,FALSE)</f>
        <v>Torón de tensionmiento 1/2´´ o 5/8´´</v>
      </c>
      <c r="C51" s="425"/>
      <c r="D51" s="425"/>
      <c r="E51" s="425"/>
      <c r="F51" s="425"/>
      <c r="G51" s="425"/>
      <c r="H51" s="425"/>
      <c r="I51" s="425"/>
      <c r="J51" s="312" t="str">
        <f>VLOOKUP(A51,MATERIALES!A6:D641,2,FALSE)</f>
        <v>kg</v>
      </c>
      <c r="K51" s="397">
        <v>5.53</v>
      </c>
      <c r="L51" s="421"/>
      <c r="M51" s="402">
        <f>VLOOKUP(A51,MATERIALES!A6:D397,4,FALSE)</f>
        <v>5795.7375962234028</v>
      </c>
      <c r="N51" s="272">
        <f t="shared" si="0"/>
        <v>32050.42890711542</v>
      </c>
    </row>
    <row r="52" spans="1:14">
      <c r="A52" s="161" t="s">
        <v>702</v>
      </c>
      <c r="B52" s="43" t="str">
        <f>VLOOKUP(A52,MATERIALES!A7:D372,3,FALSE)</f>
        <v>Trompetas de 12 torones (tensionamiento)</v>
      </c>
      <c r="C52" s="425"/>
      <c r="D52" s="425"/>
      <c r="E52" s="425"/>
      <c r="F52" s="425"/>
      <c r="G52" s="425"/>
      <c r="H52" s="425"/>
      <c r="I52" s="425"/>
      <c r="J52" s="312" t="str">
        <f>VLOOKUP(A52,MATERIALES!A6:D642,2,FALSE)</f>
        <v>kg</v>
      </c>
      <c r="K52" s="397">
        <v>1E-3</v>
      </c>
      <c r="L52" s="421"/>
      <c r="M52" s="402">
        <f>VLOOKUP(A52,MATERIALES!A7:D398,4,FALSE)</f>
        <v>52582.249146186034</v>
      </c>
      <c r="N52" s="272">
        <f t="shared" si="0"/>
        <v>52.582249146186037</v>
      </c>
    </row>
    <row r="53" spans="1:14">
      <c r="A53" s="161" t="s">
        <v>898</v>
      </c>
      <c r="B53" s="43" t="str">
        <f>VLOOKUP(A53,MATERIALES!A8:D372,3,FALSE)</f>
        <v>Alambre Negro Para Amarre</v>
      </c>
      <c r="C53" s="425"/>
      <c r="D53" s="425"/>
      <c r="E53" s="425"/>
      <c r="F53" s="425"/>
      <c r="G53" s="425"/>
      <c r="H53" s="425"/>
      <c r="I53" s="425"/>
      <c r="J53" s="312" t="str">
        <f>VLOOKUP(A53,MATERIALES!A7:D643,2,FALSE)</f>
        <v>kg</v>
      </c>
      <c r="K53" s="397">
        <v>0.02</v>
      </c>
      <c r="L53" s="421"/>
      <c r="M53" s="402">
        <f>VLOOKUP(A53,MATERIALES!A8:D399,4,FALSE)</f>
        <v>4279.1935874999244</v>
      </c>
      <c r="N53" s="272">
        <f t="shared" si="0"/>
        <v>85.583871749998494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32370.643400524386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346.07049793195222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33018.128442629677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6603.6256885259354</v>
      </c>
      <c r="M85" s="859"/>
      <c r="N85" s="51"/>
    </row>
    <row r="86" spans="1:14">
      <c r="B86" s="89" t="s">
        <v>973</v>
      </c>
      <c r="C86" s="90"/>
      <c r="D86" s="90"/>
      <c r="E86" s="90"/>
      <c r="F86" s="90"/>
      <c r="G86" s="90"/>
      <c r="H86" s="90"/>
      <c r="I86" s="87"/>
      <c r="J86" s="88"/>
      <c r="K86" s="304">
        <v>0.05</v>
      </c>
      <c r="L86" s="858">
        <f>N80*K86</f>
        <v>1650.9064221314839</v>
      </c>
      <c r="M86" s="859"/>
      <c r="N86" s="51"/>
    </row>
    <row r="87" spans="1:14" ht="15.75" thickBot="1">
      <c r="B87" s="91" t="s">
        <v>974</v>
      </c>
      <c r="C87" s="92"/>
      <c r="D87" s="92"/>
      <c r="E87" s="92"/>
      <c r="F87" s="92"/>
      <c r="G87" s="92"/>
      <c r="H87" s="92"/>
      <c r="I87" s="93"/>
      <c r="J87" s="94"/>
      <c r="K87" s="305">
        <v>0.05</v>
      </c>
      <c r="L87" s="860">
        <f>N80*K87</f>
        <v>1650.9064221314839</v>
      </c>
      <c r="M87" s="861"/>
      <c r="N87" s="51"/>
    </row>
    <row r="88" spans="1:14" ht="15.75" thickBot="1">
      <c r="B88" s="823" t="s">
        <v>953</v>
      </c>
      <c r="C88" s="824"/>
      <c r="D88" s="824"/>
      <c r="E88" s="824"/>
      <c r="F88" s="824"/>
      <c r="G88" s="824"/>
      <c r="H88" s="824"/>
      <c r="I88" s="824"/>
      <c r="J88" s="824"/>
      <c r="K88" s="824"/>
      <c r="L88" s="824"/>
      <c r="M88" s="825"/>
      <c r="N88" s="52">
        <f>L85+L86+L87</f>
        <v>9905.4385327889031</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42923.56697541858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7"/>
      <c r="C1" s="929"/>
      <c r="D1" s="930"/>
      <c r="E1" s="930"/>
      <c r="F1" s="930"/>
      <c r="G1" s="930"/>
      <c r="H1" s="930"/>
      <c r="I1" s="930"/>
      <c r="J1" s="931"/>
      <c r="K1" s="982" t="s">
        <v>933</v>
      </c>
      <c r="L1" s="934" t="s">
        <v>2198</v>
      </c>
      <c r="M1" s="935"/>
      <c r="N1" s="936"/>
    </row>
    <row r="2" spans="2:14">
      <c r="B2" s="918"/>
      <c r="C2" s="940" t="s">
        <v>934</v>
      </c>
      <c r="D2" s="941"/>
      <c r="E2" s="941"/>
      <c r="F2" s="941"/>
      <c r="G2" s="941"/>
      <c r="H2" s="941"/>
      <c r="I2" s="941"/>
      <c r="J2" s="942"/>
      <c r="K2" s="981"/>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81"/>
      <c r="L4" s="937"/>
      <c r="M4" s="938"/>
      <c r="N4" s="93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983" t="s">
        <v>945</v>
      </c>
      <c r="M30" s="800"/>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8" t="s">
        <v>948</v>
      </c>
      <c r="J35" s="895"/>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958"/>
      <c r="D41" s="958"/>
      <c r="E41" s="38"/>
      <c r="F41" s="39"/>
      <c r="G41" s="39"/>
      <c r="H41" s="40"/>
      <c r="I41" s="36"/>
      <c r="J41" s="37"/>
      <c r="K41" s="279"/>
      <c r="L41" s="276"/>
      <c r="M41" s="401">
        <v>0.01</v>
      </c>
      <c r="N41" s="344">
        <f>N78*M41</f>
        <v>19.5595296875</v>
      </c>
    </row>
    <row r="42" spans="1:14" ht="15.75" thickBot="1">
      <c r="B42" s="959"/>
      <c r="C42" s="960"/>
      <c r="D42" s="960"/>
      <c r="E42" s="960"/>
      <c r="F42" s="960"/>
      <c r="G42" s="960"/>
      <c r="H42" s="961"/>
      <c r="I42" s="882"/>
      <c r="J42" s="883"/>
      <c r="K42" s="41"/>
      <c r="L42" s="884"/>
      <c r="M42" s="962"/>
      <c r="N42" s="105"/>
    </row>
    <row r="43" spans="1:14" ht="15.75" thickBot="1">
      <c r="B43" s="823" t="s">
        <v>953</v>
      </c>
      <c r="C43" s="824"/>
      <c r="D43" s="824"/>
      <c r="E43" s="824"/>
      <c r="F43" s="824"/>
      <c r="G43" s="824"/>
      <c r="H43" s="824"/>
      <c r="I43" s="824"/>
      <c r="J43" s="824"/>
      <c r="K43" s="824"/>
      <c r="L43" s="824"/>
      <c r="M43" s="825"/>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917</v>
      </c>
      <c r="B48" s="43" t="str">
        <f>VLOOKUP(A48,MATERIALES!A5:D372,3,FALSE)</f>
        <v>Almohadillas de neopreno dureza 60 (35cm*45cm*5cm con 2 laminas de 3mm)</v>
      </c>
      <c r="C48" s="281"/>
      <c r="D48" s="281"/>
      <c r="E48" s="281"/>
      <c r="F48" s="281"/>
      <c r="G48" s="281"/>
      <c r="H48" s="281"/>
      <c r="I48" s="268"/>
      <c r="J48" s="224" t="str">
        <f>VLOOKUP(A48,MATERIALES!A4:D638,2,FALSE)</f>
        <v>u</v>
      </c>
      <c r="K48" s="282">
        <v>1</v>
      </c>
      <c r="L48" s="267"/>
      <c r="M48" s="402">
        <f>VLOOKUP(A48,MATERIALES!A5:D394,4,FALSE)</f>
        <v>647568.13942628901</v>
      </c>
      <c r="N48" s="272">
        <f>K48*M48</f>
        <v>647568.13942628901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647568.13942628901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984"/>
      <c r="I71" s="73" t="s">
        <v>964</v>
      </c>
      <c r="J71" s="75" t="s">
        <v>1410</v>
      </c>
      <c r="K71" s="74" t="s">
        <v>966</v>
      </c>
      <c r="L71" s="864" t="s">
        <v>950</v>
      </c>
      <c r="M71" s="977"/>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883"/>
      <c r="I77" s="126"/>
      <c r="J77" s="126"/>
      <c r="K77" s="126"/>
      <c r="L77" s="985"/>
      <c r="M77" s="885"/>
      <c r="N77" s="127"/>
    </row>
    <row r="78" spans="1:15" ht="15.75" thickBot="1">
      <c r="B78" s="912" t="s">
        <v>953</v>
      </c>
      <c r="C78" s="866"/>
      <c r="D78" s="866"/>
      <c r="E78" s="866"/>
      <c r="F78" s="866"/>
      <c r="G78" s="866"/>
      <c r="H78" s="866"/>
      <c r="I78" s="866"/>
      <c r="J78" s="866"/>
      <c r="K78" s="866"/>
      <c r="L78" s="866"/>
      <c r="M78" s="867"/>
      <c r="N78" s="460">
        <f>SUM(N72:N77)</f>
        <v>1955.9529687499999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649543.65192472655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129908.73038494532</v>
      </c>
      <c r="M85" s="859"/>
      <c r="N85" s="51"/>
    </row>
    <row r="86" spans="1:14">
      <c r="B86" s="89" t="s">
        <v>973</v>
      </c>
      <c r="C86" s="90"/>
      <c r="D86" s="90"/>
      <c r="E86" s="90"/>
      <c r="F86" s="90"/>
      <c r="G86" s="90"/>
      <c r="H86" s="90"/>
      <c r="I86" s="87"/>
      <c r="J86" s="88"/>
      <c r="K86" s="304">
        <v>0.05</v>
      </c>
      <c r="L86" s="858">
        <f>N80*K86</f>
        <v>32477.182596236329</v>
      </c>
      <c r="M86" s="859"/>
      <c r="N86" s="51"/>
    </row>
    <row r="87" spans="1:14" ht="15.75" thickBot="1">
      <c r="B87" s="91" t="s">
        <v>974</v>
      </c>
      <c r="C87" s="92"/>
      <c r="D87" s="92"/>
      <c r="E87" s="92"/>
      <c r="F87" s="92"/>
      <c r="G87" s="92"/>
      <c r="H87" s="92"/>
      <c r="I87" s="93"/>
      <c r="J87" s="94"/>
      <c r="K87" s="305">
        <v>0.05</v>
      </c>
      <c r="L87" s="860">
        <f>N80*K87</f>
        <v>32477.182596236329</v>
      </c>
      <c r="M87" s="861"/>
      <c r="N87" s="51"/>
    </row>
    <row r="88" spans="1:14" ht="15.75" thickBot="1">
      <c r="B88" s="823" t="s">
        <v>953</v>
      </c>
      <c r="C88" s="824"/>
      <c r="D88" s="824"/>
      <c r="E88" s="824"/>
      <c r="F88" s="824"/>
      <c r="G88" s="824"/>
      <c r="H88" s="824"/>
      <c r="I88" s="824"/>
      <c r="J88" s="824"/>
      <c r="K88" s="824"/>
      <c r="L88" s="824"/>
      <c r="M88" s="825"/>
      <c r="N88" s="52">
        <f>L85+L86+L87</f>
        <v>194863.09557741796</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844406.74750214454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N78*M41</f>
        <v>62.590495000000004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1" t="s">
        <v>413</v>
      </c>
      <c r="B48" s="43" t="str">
        <f>VLOOKUP(A48,MATERIALES!A5:D372,3,FALSE)</f>
        <v>Cinta Sika PVC 0,22</v>
      </c>
      <c r="C48" s="281"/>
      <c r="D48" s="281"/>
      <c r="E48" s="281"/>
      <c r="F48" s="281"/>
      <c r="G48" s="281"/>
      <c r="H48" s="281"/>
      <c r="I48" s="268"/>
      <c r="J48" s="224" t="str">
        <f>VLOOKUP(A48,MATERIALES!A4:D638,2,FALSE)</f>
        <v>m</v>
      </c>
      <c r="K48" s="282">
        <v>1.05</v>
      </c>
      <c r="L48" s="267"/>
      <c r="M48" s="402">
        <f>VLOOKUP(A48,MATERIALES!A5:D394,4,FALSE)</f>
        <v>39083.191498174645</v>
      </c>
      <c r="N48" s="272">
        <f>K48*M48</f>
        <v>41037.35107308338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41037.35107308338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B61" s="46"/>
      <c r="C61" s="317"/>
      <c r="D61" s="317"/>
      <c r="E61" s="317"/>
      <c r="F61" s="317"/>
      <c r="G61" s="31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977"/>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45"/>
    </row>
    <row r="78" spans="1:15" ht="15.75" thickBot="1">
      <c r="B78" s="912" t="s">
        <v>953</v>
      </c>
      <c r="C78" s="866"/>
      <c r="D78" s="866"/>
      <c r="E78" s="866"/>
      <c r="F78" s="866"/>
      <c r="G78" s="866"/>
      <c r="H78" s="866"/>
      <c r="I78" s="866"/>
      <c r="J78" s="866"/>
      <c r="K78" s="866"/>
      <c r="L78" s="866"/>
      <c r="M78" s="867"/>
      <c r="N78" s="301">
        <f>SUM(N72:N77)</f>
        <v>1251.8099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42351.751468083377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8470.3502936166751</v>
      </c>
      <c r="M85" s="859"/>
      <c r="N85" s="51"/>
    </row>
    <row r="86" spans="1:14">
      <c r="B86" s="89" t="s">
        <v>973</v>
      </c>
      <c r="C86" s="90"/>
      <c r="D86" s="90"/>
      <c r="E86" s="90"/>
      <c r="F86" s="90"/>
      <c r="G86" s="90"/>
      <c r="H86" s="90"/>
      <c r="I86" s="87"/>
      <c r="J86" s="88"/>
      <c r="K86" s="304">
        <v>0.05</v>
      </c>
      <c r="L86" s="858">
        <f>N80*K86</f>
        <v>2117.5875734041688</v>
      </c>
      <c r="M86" s="859"/>
      <c r="N86" s="51"/>
    </row>
    <row r="87" spans="1:14" ht="15.75" thickBot="1">
      <c r="B87" s="91" t="s">
        <v>974</v>
      </c>
      <c r="C87" s="92"/>
      <c r="D87" s="92"/>
      <c r="E87" s="92"/>
      <c r="F87" s="92"/>
      <c r="G87" s="92"/>
      <c r="H87" s="92"/>
      <c r="I87" s="93"/>
      <c r="J87" s="94"/>
      <c r="K87" s="305">
        <v>0.05</v>
      </c>
      <c r="L87" s="860">
        <f>N80*K87</f>
        <v>2117.5875734041688</v>
      </c>
      <c r="M87" s="861"/>
      <c r="N87" s="51"/>
    </row>
    <row r="88" spans="1:14" ht="15.75" thickBot="1">
      <c r="B88" s="823" t="s">
        <v>953</v>
      </c>
      <c r="C88" s="824"/>
      <c r="D88" s="824"/>
      <c r="E88" s="824"/>
      <c r="F88" s="824"/>
      <c r="G88" s="824"/>
      <c r="H88" s="824"/>
      <c r="I88" s="824"/>
      <c r="J88" s="824"/>
      <c r="K88" s="824"/>
      <c r="L88" s="824"/>
      <c r="M88" s="825"/>
      <c r="N88" s="52">
        <f>L85+L86+L87</f>
        <v>12705.525440425014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55057.276908508393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7"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5343.7223493981464</v>
      </c>
      <c r="L36" s="270"/>
      <c r="M36" s="336">
        <v>40</v>
      </c>
      <c r="N36" s="272">
        <f>K36/M36</f>
        <v>133.59305873495367</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VLOOKUP(A37,EQUIPOS!A7:D164,4,FALSE)</f>
        <v>3869.2078299110067</v>
      </c>
      <c r="L37" s="335"/>
      <c r="M37" s="336">
        <v>40</v>
      </c>
      <c r="N37" s="272">
        <f t="shared" ref="N37:N43" si="0">K37/M37</f>
        <v>96.73019574777517</v>
      </c>
    </row>
    <row r="38" spans="1:14">
      <c r="A38" s="113" t="s">
        <v>204</v>
      </c>
      <c r="B38" s="872" t="str">
        <f>VLOOKUP(A38,EQUIPOS!A8:D154,3,FALSE)</f>
        <v xml:space="preserve">Equipo de soldadura 250 AMP
</v>
      </c>
      <c r="C38" s="873"/>
      <c r="D38" s="873"/>
      <c r="E38" s="873"/>
      <c r="F38" s="873"/>
      <c r="G38" s="873"/>
      <c r="H38" s="874"/>
      <c r="I38" s="421"/>
      <c r="J38" s="422"/>
      <c r="K38" s="269">
        <f>VLOOKUP(A38,EQUIPOS!A8:D165,4,FALSE)</f>
        <v>24762.93011143044</v>
      </c>
      <c r="L38" s="335"/>
      <c r="M38" s="336">
        <v>40</v>
      </c>
      <c r="N38" s="272">
        <f t="shared" si="0"/>
        <v>619.07325278576104</v>
      </c>
    </row>
    <row r="39" spans="1:14">
      <c r="A39" s="113" t="s">
        <v>208</v>
      </c>
      <c r="B39" s="872" t="str">
        <f>VLOOKUP(A39,EQUIPOS!A9:D154,3,FALSE)</f>
        <v>Equipo de soldadura 400</v>
      </c>
      <c r="C39" s="873"/>
      <c r="D39" s="873"/>
      <c r="E39" s="873"/>
      <c r="F39" s="873"/>
      <c r="G39" s="873"/>
      <c r="H39" s="874"/>
      <c r="I39" s="421"/>
      <c r="J39" s="422"/>
      <c r="K39" s="269">
        <f>VLOOKUP(A39,EQUIPOS!A9:D166,4,FALSE)</f>
        <v>24762.93011143044</v>
      </c>
      <c r="L39" s="335"/>
      <c r="M39" s="336">
        <v>40</v>
      </c>
      <c r="N39" s="272">
        <f t="shared" si="0"/>
        <v>619.07325278576104</v>
      </c>
    </row>
    <row r="40" spans="1:14">
      <c r="A40" s="113" t="s">
        <v>210</v>
      </c>
      <c r="B40" s="872" t="str">
        <f>VLOOKUP(A40,EQUIPOS!A10:D154,3,FALSE)</f>
        <v>Equipo de soldadura 600</v>
      </c>
      <c r="C40" s="873"/>
      <c r="D40" s="873"/>
      <c r="E40" s="873"/>
      <c r="F40" s="873"/>
      <c r="G40" s="873"/>
      <c r="H40" s="874"/>
      <c r="I40" s="421"/>
      <c r="J40" s="422"/>
      <c r="K40" s="269">
        <f>VLOOKUP(A40,EQUIPOS!A10:D167,4,FALSE)</f>
        <v>27858.296375359248</v>
      </c>
      <c r="L40" s="335"/>
      <c r="M40" s="336">
        <v>40</v>
      </c>
      <c r="N40" s="272">
        <f t="shared" si="0"/>
        <v>696.45740938398126</v>
      </c>
    </row>
    <row r="41" spans="1:14">
      <c r="A41" s="113" t="s">
        <v>202</v>
      </c>
      <c r="B41" s="872" t="str">
        <f>VLOOKUP(A41,EQUIPOS!A11:D155,3,FALSE)</f>
        <v xml:space="preserve">Equipo de rayos X y/o ultrasonido
</v>
      </c>
      <c r="C41" s="873"/>
      <c r="D41" s="873"/>
      <c r="E41" s="873"/>
      <c r="F41" s="873"/>
      <c r="G41" s="873"/>
      <c r="H41" s="874"/>
      <c r="I41" s="421"/>
      <c r="J41" s="422"/>
      <c r="K41" s="269">
        <f>VLOOKUP(A41,EQUIPOS!A11:D168,4,FALSE)</f>
        <v>85947.322194834458</v>
      </c>
      <c r="L41" s="335"/>
      <c r="M41" s="336">
        <v>4000</v>
      </c>
      <c r="N41" s="272">
        <f t="shared" si="0"/>
        <v>21.486830548708614</v>
      </c>
    </row>
    <row r="42" spans="1:14">
      <c r="A42" s="113" t="s">
        <v>294</v>
      </c>
      <c r="B42" s="872" t="str">
        <f>VLOOKUP(A42,EQUIPOS!A12:D156,3,FALSE)</f>
        <v>Puente grúa</v>
      </c>
      <c r="C42" s="873"/>
      <c r="D42" s="873"/>
      <c r="E42" s="873"/>
      <c r="F42" s="873"/>
      <c r="G42" s="873"/>
      <c r="H42" s="874"/>
      <c r="I42" s="421"/>
      <c r="J42" s="422"/>
      <c r="K42" s="269">
        <f>VLOOKUP(A42,EQUIPOS!A12:D169,4,FALSE)</f>
        <v>520403.89002410014</v>
      </c>
      <c r="L42" s="335"/>
      <c r="M42" s="336">
        <v>40000</v>
      </c>
      <c r="N42" s="272">
        <f t="shared" si="0"/>
        <v>13.010097250602504</v>
      </c>
    </row>
    <row r="43" spans="1:14">
      <c r="A43" s="113" t="s">
        <v>334</v>
      </c>
      <c r="B43" s="872" t="str">
        <f>VLOOKUP(A43,EQUIPOS!A13:D157,3,FALSE)</f>
        <v>Taladro industrial</v>
      </c>
      <c r="C43" s="873"/>
      <c r="D43" s="873"/>
      <c r="E43" s="873"/>
      <c r="F43" s="873"/>
      <c r="G43" s="873"/>
      <c r="H43" s="874"/>
      <c r="I43" s="421"/>
      <c r="J43" s="422"/>
      <c r="K43" s="269">
        <f>VLOOKUP(A43,EQUIPOS!A13:D170,4,FALSE)</f>
        <v>4539.8922626948679</v>
      </c>
      <c r="L43" s="335"/>
      <c r="M43" s="336">
        <v>40</v>
      </c>
      <c r="N43" s="272">
        <f t="shared" si="0"/>
        <v>113.49730656737169</v>
      </c>
    </row>
    <row r="44" spans="1:14">
      <c r="B44" s="872"/>
      <c r="C44" s="873"/>
      <c r="D44" s="873"/>
      <c r="E44" s="873"/>
      <c r="F44" s="873"/>
      <c r="G44" s="873"/>
      <c r="H44" s="874"/>
      <c r="I44" s="36"/>
      <c r="J44" s="37"/>
      <c r="K44" s="269"/>
      <c r="L44" s="276"/>
      <c r="M44" s="336"/>
      <c r="N44" s="272"/>
    </row>
    <row r="45" spans="1:14">
      <c r="B45" s="320"/>
      <c r="C45" s="321"/>
      <c r="D45" s="321"/>
      <c r="E45" s="321"/>
      <c r="F45" s="323"/>
      <c r="G45" s="323"/>
      <c r="H45" s="125"/>
      <c r="I45" s="36"/>
      <c r="J45" s="37"/>
      <c r="K45" s="269"/>
      <c r="L45" s="276"/>
      <c r="M45" s="277"/>
      <c r="N45" s="273"/>
    </row>
    <row r="46" spans="1:14">
      <c r="B46" s="880" t="s">
        <v>952</v>
      </c>
      <c r="C46" s="881"/>
      <c r="D46" s="881"/>
      <c r="E46" s="38"/>
      <c r="F46" s="39"/>
      <c r="G46" s="39"/>
      <c r="H46" s="40"/>
      <c r="I46" s="36"/>
      <c r="J46" s="37"/>
      <c r="K46" s="279"/>
      <c r="L46" s="276"/>
      <c r="M46" s="401">
        <v>0.1</v>
      </c>
      <c r="N46" s="344">
        <f>N83*M46</f>
        <v>209.53877274730041</v>
      </c>
    </row>
    <row r="47" spans="1:14" ht="15.75" thickBot="1">
      <c r="B47" s="872"/>
      <c r="C47" s="873"/>
      <c r="D47" s="873"/>
      <c r="E47" s="873"/>
      <c r="F47" s="873"/>
      <c r="G47" s="873"/>
      <c r="H47" s="874"/>
      <c r="I47" s="882"/>
      <c r="J47" s="883"/>
      <c r="K47" s="41"/>
      <c r="L47" s="884"/>
      <c r="M47" s="885"/>
      <c r="N47" s="105"/>
    </row>
    <row r="48" spans="1:14" ht="15.75" thickBot="1">
      <c r="B48" s="823" t="s">
        <v>953</v>
      </c>
      <c r="C48" s="824"/>
      <c r="D48" s="824"/>
      <c r="E48" s="824"/>
      <c r="F48" s="824"/>
      <c r="G48" s="824"/>
      <c r="H48" s="824"/>
      <c r="I48" s="824"/>
      <c r="J48" s="824"/>
      <c r="K48" s="824"/>
      <c r="L48" s="824"/>
      <c r="M48" s="825"/>
      <c r="N48" s="394">
        <f>SUM(N36:N46)</f>
        <v>2522.4601765522152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8" t="s">
        <v>944</v>
      </c>
      <c r="C52" s="869"/>
      <c r="D52" s="869"/>
      <c r="E52" s="869"/>
      <c r="F52" s="869"/>
      <c r="G52" s="869"/>
      <c r="H52" s="869"/>
      <c r="I52" s="903"/>
      <c r="J52" s="315" t="s">
        <v>945</v>
      </c>
      <c r="K52" s="85" t="s">
        <v>946</v>
      </c>
      <c r="L52" s="904" t="s">
        <v>955</v>
      </c>
      <c r="M52" s="903"/>
      <c r="N52" s="86" t="s">
        <v>951</v>
      </c>
    </row>
    <row r="53" spans="1:14">
      <c r="A53" s="161" t="s">
        <v>460</v>
      </c>
      <c r="B53" s="43" t="str">
        <f>VLOOKUP(A53,MATERIALES!A5:D372,3,FALSE)</f>
        <v>Fundente</v>
      </c>
      <c r="C53" s="281"/>
      <c r="D53" s="281"/>
      <c r="E53" s="281"/>
      <c r="F53" s="281"/>
      <c r="G53" s="281"/>
      <c r="H53" s="281"/>
      <c r="I53" s="281"/>
      <c r="J53" s="311" t="str">
        <f>VLOOKUP(A53,MATERIALES!A7:D643,2,FALSE)</f>
        <v>kg</v>
      </c>
      <c r="K53" s="282">
        <v>5.0000000000000001E-3</v>
      </c>
      <c r="L53" s="267"/>
      <c r="M53" s="402">
        <f>VLOOKUP(A53,MATERIALES!A5:D394,4,FALSE)</f>
        <v>19177.713134453414</v>
      </c>
      <c r="N53" s="272">
        <f t="shared" ref="N53:N58" si="1">K53*M53</f>
        <v>95.888565672267077</v>
      </c>
    </row>
    <row r="54" spans="1:14">
      <c r="A54" s="161" t="s">
        <v>462</v>
      </c>
      <c r="B54" s="43" t="str">
        <f>VLOOKUP(A54,MATERIALES!A6:D372,3,FALSE)</f>
        <v>Gas propano</v>
      </c>
      <c r="C54" s="425"/>
      <c r="D54" s="425"/>
      <c r="E54" s="425"/>
      <c r="F54" s="425"/>
      <c r="G54" s="425"/>
      <c r="H54" s="425"/>
      <c r="I54" s="425"/>
      <c r="J54" s="312" t="str">
        <f>VLOOKUP(A54,MATERIALES!A8:D644,2,FALSE)</f>
        <v>kg</v>
      </c>
      <c r="K54" s="397">
        <v>5.0000000000000001E-3</v>
      </c>
      <c r="L54" s="421"/>
      <c r="M54" s="402">
        <f>VLOOKUP(A54,MATERIALES!A6:D395,4,FALSE)</f>
        <v>3847.70136319839</v>
      </c>
      <c r="N54" s="272">
        <f t="shared" si="1"/>
        <v>19.238506815991951</v>
      </c>
    </row>
    <row r="55" spans="1:14">
      <c r="A55" s="161" t="s">
        <v>591</v>
      </c>
      <c r="B55" s="43" t="str">
        <f>VLOOKUP(A55,MATERIALES!A6:D372,3,FALSE)</f>
        <v>Oxigeno industrial</v>
      </c>
      <c r="C55" s="425"/>
      <c r="D55" s="425"/>
      <c r="E55" s="425"/>
      <c r="F55" s="425"/>
      <c r="G55" s="425"/>
      <c r="H55" s="425"/>
      <c r="I55" s="425"/>
      <c r="J55" s="312" t="str">
        <f>VLOOKUP(A55,MATERIALES!A9:D645,2,FALSE)</f>
        <v>kg</v>
      </c>
      <c r="K55" s="397">
        <v>5.0000000000000001E-3</v>
      </c>
      <c r="L55" s="421"/>
      <c r="M55" s="402">
        <f>VLOOKUP(A55,MATERIALES!A6:D396,4,FALSE)</f>
        <v>15660.59015533723</v>
      </c>
      <c r="N55" s="272">
        <f t="shared" si="1"/>
        <v>78.302950776686146</v>
      </c>
    </row>
    <row r="56" spans="1:14">
      <c r="A56" s="161" t="s">
        <v>662</v>
      </c>
      <c r="B56" s="43" t="str">
        <f>VLOOKUP(A56,MATERIALES!A6:D372,3,FALSE)</f>
        <v>Soldadura 7018</v>
      </c>
      <c r="C56" s="425"/>
      <c r="D56" s="425"/>
      <c r="E56" s="425"/>
      <c r="F56" s="425"/>
      <c r="G56" s="425"/>
      <c r="H56" s="425"/>
      <c r="I56" s="425"/>
      <c r="J56" s="312" t="str">
        <f>VLOOKUP(A56,MATERIALES!A10:D646,2,FALSE)</f>
        <v>kg</v>
      </c>
      <c r="K56" s="397">
        <v>0.01</v>
      </c>
      <c r="L56" s="421"/>
      <c r="M56" s="402">
        <f>VLOOKUP(A56,MATERIALES!A6:D397,4,FALSE)</f>
        <v>11872.907063583603</v>
      </c>
      <c r="N56" s="272">
        <f t="shared" si="1"/>
        <v>118.72907063583604</v>
      </c>
    </row>
    <row r="57" spans="1:14">
      <c r="A57" s="161" t="s">
        <v>665</v>
      </c>
      <c r="B57" s="43" t="str">
        <f>VLOOKUP(A57,MATERIALES!A7:D372,3,FALSE)</f>
        <v>Soldadura L-70</v>
      </c>
      <c r="C57" s="425"/>
      <c r="D57" s="425"/>
      <c r="E57" s="425"/>
      <c r="F57" s="425"/>
      <c r="G57" s="425"/>
      <c r="H57" s="425"/>
      <c r="I57" s="425"/>
      <c r="J57" s="312" t="str">
        <f>VLOOKUP(A57,MATERIALES!A11:D647,2,FALSE)</f>
        <v>kg</v>
      </c>
      <c r="K57" s="397">
        <v>0.01</v>
      </c>
      <c r="L57" s="421"/>
      <c r="M57" s="402">
        <f>VLOOKUP(A57,MATERIALES!A7:D398,4,FALSE)</f>
        <v>13893.255811906889</v>
      </c>
      <c r="N57" s="272">
        <f t="shared" si="1"/>
        <v>138.93255811906889</v>
      </c>
    </row>
    <row r="58" spans="1:14">
      <c r="A58" s="161" t="s">
        <v>742</v>
      </c>
      <c r="B58" s="43" t="str">
        <f>VLOOKUP(A58,MATERIALES!A1:D372,3,FALSE)</f>
        <v>Acero A-36 para estructura metálica</v>
      </c>
      <c r="C58" s="425"/>
      <c r="D58" s="425"/>
      <c r="E58" s="425"/>
      <c r="F58" s="425"/>
      <c r="G58" s="425"/>
      <c r="H58" s="425"/>
      <c r="I58" s="425"/>
      <c r="J58" s="312" t="str">
        <f>VLOOKUP(A58,MATERIALES!A1:D648,2,FALSE)</f>
        <v>kg</v>
      </c>
      <c r="K58" s="397">
        <v>1</v>
      </c>
      <c r="L58" s="421"/>
      <c r="M58" s="402">
        <f>VLOOKUP(A58,MATERIALES!A1:D399,4,FALSE)</f>
        <v>2693.1443943092759</v>
      </c>
      <c r="N58" s="272">
        <f t="shared" si="1"/>
        <v>2693.1443943092759</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3" t="s">
        <v>953</v>
      </c>
      <c r="C61" s="824"/>
      <c r="D61" s="824"/>
      <c r="E61" s="824"/>
      <c r="F61" s="824"/>
      <c r="G61" s="824"/>
      <c r="H61" s="824"/>
      <c r="I61" s="824"/>
      <c r="J61" s="824"/>
      <c r="K61" s="824"/>
      <c r="L61" s="824"/>
      <c r="M61" s="825"/>
      <c r="N61" s="394">
        <f>SUM(N53:N60)</f>
        <v>3144.2360463291261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9" t="s">
        <v>961</v>
      </c>
      <c r="M65" s="888"/>
      <c r="N65" s="76" t="s">
        <v>951</v>
      </c>
    </row>
    <row r="66" spans="1:15">
      <c r="B66" s="46"/>
      <c r="C66" s="317"/>
      <c r="D66" s="317"/>
      <c r="E66" s="317"/>
      <c r="F66" s="317"/>
      <c r="G66" s="31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311"/>
      <c r="I68" s="279"/>
      <c r="J68" s="286"/>
      <c r="K68" s="279"/>
      <c r="L68" s="910"/>
      <c r="M68" s="911"/>
      <c r="N68" s="287"/>
    </row>
    <row r="69" spans="1:15">
      <c r="B69" s="46"/>
      <c r="C69" s="47"/>
      <c r="D69" s="47"/>
      <c r="E69" s="47"/>
      <c r="F69" s="47"/>
      <c r="G69" s="47"/>
      <c r="H69" s="311"/>
      <c r="I69" s="279"/>
      <c r="J69" s="286"/>
      <c r="K69" s="279"/>
      <c r="L69" s="910"/>
      <c r="M69" s="911"/>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1"/>
      <c r="M71" s="902"/>
      <c r="N71" s="127"/>
    </row>
    <row r="72" spans="1:15" ht="15.75" thickBot="1">
      <c r="B72" s="912" t="s">
        <v>953</v>
      </c>
      <c r="C72" s="866"/>
      <c r="D72" s="866"/>
      <c r="E72" s="866"/>
      <c r="F72" s="866"/>
      <c r="G72" s="866"/>
      <c r="H72" s="866"/>
      <c r="I72" s="866"/>
      <c r="J72" s="866"/>
      <c r="K72" s="866"/>
      <c r="L72" s="866"/>
      <c r="M72" s="867"/>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2" t="s">
        <v>963</v>
      </c>
      <c r="C76" s="863"/>
      <c r="D76" s="863"/>
      <c r="E76" s="863"/>
      <c r="F76" s="863"/>
      <c r="G76" s="863"/>
      <c r="H76" s="863"/>
      <c r="I76" s="73" t="s">
        <v>964</v>
      </c>
      <c r="J76" s="75" t="s">
        <v>1410</v>
      </c>
      <c r="K76" s="74" t="s">
        <v>966</v>
      </c>
      <c r="L76" s="864" t="s">
        <v>950</v>
      </c>
      <c r="M76" s="865"/>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9"/>
      <c r="C82" s="900" t="e">
        <f>VLOOKUP(B82,'MANO DE OBRA'!B12:E73,3,FALSE)</f>
        <v>#N/A</v>
      </c>
      <c r="D82" s="900" t="e">
        <f>VLOOKUP(C82,'MANO DE OBRA'!C12:F73,3,FALSE)</f>
        <v>#N/A</v>
      </c>
      <c r="E82" s="900" t="e">
        <f>VLOOKUP(D82,'MANO DE OBRA'!D12:G73,3,FALSE)</f>
        <v>#N/A</v>
      </c>
      <c r="F82" s="900" t="e">
        <f>VLOOKUP(E82,'MANO DE OBRA'!E12:H73,3,FALSE)</f>
        <v>#N/A</v>
      </c>
      <c r="G82" s="900" t="e">
        <f>VLOOKUP(F82,'MANO DE OBRA'!F12:I73,3,FALSE)</f>
        <v>#N/A</v>
      </c>
      <c r="H82" s="900" t="e">
        <f>VLOOKUP(G82,'MANO DE OBRA'!G12:J73,3,FALSE)</f>
        <v>#N/A</v>
      </c>
      <c r="I82" s="470"/>
      <c r="J82" s="471"/>
      <c r="K82" s="474"/>
      <c r="L82" s="475"/>
      <c r="M82" s="476"/>
      <c r="N82" s="440"/>
    </row>
    <row r="83" spans="1:14" ht="15.75" thickBot="1">
      <c r="B83" s="912" t="s">
        <v>953</v>
      </c>
      <c r="C83" s="866"/>
      <c r="D83" s="866"/>
      <c r="E83" s="866"/>
      <c r="F83" s="866"/>
      <c r="G83" s="866"/>
      <c r="H83" s="866"/>
      <c r="I83" s="866"/>
      <c r="J83" s="866"/>
      <c r="K83" s="866"/>
      <c r="L83" s="866"/>
      <c r="M83" s="867"/>
      <c r="N83" s="460">
        <f>SUM(N77:N82)</f>
        <v>2095.3877274730039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7762.0839503543448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8" t="s">
        <v>969</v>
      </c>
      <c r="C89" s="869"/>
      <c r="D89" s="869"/>
      <c r="E89" s="869"/>
      <c r="F89" s="869"/>
      <c r="G89" s="869"/>
      <c r="H89" s="869"/>
      <c r="I89" s="314"/>
      <c r="J89" s="334"/>
      <c r="K89" s="302" t="s">
        <v>970</v>
      </c>
      <c r="L89" s="870" t="s">
        <v>971</v>
      </c>
      <c r="M89" s="871"/>
      <c r="N89" s="303"/>
    </row>
    <row r="90" spans="1:14">
      <c r="B90" s="856" t="s">
        <v>972</v>
      </c>
      <c r="C90" s="857"/>
      <c r="D90" s="857"/>
      <c r="E90" s="857"/>
      <c r="F90" s="857"/>
      <c r="G90" s="857"/>
      <c r="H90" s="857"/>
      <c r="I90" s="87"/>
      <c r="J90" s="88"/>
      <c r="K90" s="304">
        <v>0.2</v>
      </c>
      <c r="L90" s="858">
        <f>N85*K90</f>
        <v>1552.416790070869</v>
      </c>
      <c r="M90" s="859"/>
      <c r="N90" s="51"/>
    </row>
    <row r="91" spans="1:14">
      <c r="B91" s="89" t="s">
        <v>973</v>
      </c>
      <c r="C91" s="90"/>
      <c r="D91" s="90"/>
      <c r="E91" s="90"/>
      <c r="F91" s="90"/>
      <c r="G91" s="90"/>
      <c r="H91" s="90"/>
      <c r="I91" s="87"/>
      <c r="J91" s="88"/>
      <c r="K91" s="304">
        <v>0.05</v>
      </c>
      <c r="L91" s="858">
        <f>N85*K91</f>
        <v>388.10419751771724</v>
      </c>
      <c r="M91" s="859"/>
      <c r="N91" s="51"/>
    </row>
    <row r="92" spans="1:14" ht="15.75" thickBot="1">
      <c r="B92" s="91" t="s">
        <v>974</v>
      </c>
      <c r="C92" s="92"/>
      <c r="D92" s="92"/>
      <c r="E92" s="92"/>
      <c r="F92" s="92"/>
      <c r="G92" s="92"/>
      <c r="H92" s="92"/>
      <c r="I92" s="93"/>
      <c r="J92" s="94"/>
      <c r="K92" s="305">
        <v>0.05</v>
      </c>
      <c r="L92" s="860">
        <f>N85*K92</f>
        <v>388.10419751771724</v>
      </c>
      <c r="M92" s="861"/>
      <c r="N92" s="51"/>
    </row>
    <row r="93" spans="1:14" ht="15.75" thickBot="1">
      <c r="B93" s="823" t="s">
        <v>953</v>
      </c>
      <c r="C93" s="824"/>
      <c r="D93" s="824"/>
      <c r="E93" s="824"/>
      <c r="F93" s="824"/>
      <c r="G93" s="824"/>
      <c r="H93" s="824"/>
      <c r="I93" s="824"/>
      <c r="J93" s="824"/>
      <c r="K93" s="824"/>
      <c r="L93" s="824"/>
      <c r="M93" s="825"/>
      <c r="N93" s="52">
        <f>L90+L91+L92</f>
        <v>2328.6251851063034</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10090.709135460649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3"/>
      <c r="K125" s="973"/>
      <c r="L125" s="973"/>
      <c r="M125" s="973"/>
      <c r="N125" s="974"/>
    </row>
    <row r="126" spans="2:14" ht="15.75" thickBot="1">
      <c r="B126" s="419" t="s">
        <v>2221</v>
      </c>
      <c r="C126" s="420"/>
      <c r="D126" s="420"/>
      <c r="E126" s="259"/>
      <c r="F126" s="259"/>
      <c r="G126" s="259"/>
      <c r="H126" s="259"/>
      <c r="I126" s="259"/>
      <c r="J126" s="975"/>
      <c r="K126" s="975"/>
      <c r="L126" s="975"/>
      <c r="M126" s="975"/>
      <c r="N126" s="97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topLeftCell="A21" zoomScale="75" zoomScaleNormal="75" workbookViewId="0">
      <selection activeCell="B42" sqref="B42:H42"/>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5343.7223493981464</v>
      </c>
      <c r="L36" s="270"/>
      <c r="M36" s="336">
        <v>40</v>
      </c>
      <c r="N36" s="272">
        <f t="shared" ref="N36:N41" si="0">K36/M36</f>
        <v>133.59305873495367</v>
      </c>
    </row>
    <row r="37" spans="1:14">
      <c r="A37" s="113" t="s">
        <v>334</v>
      </c>
      <c r="B37" s="872" t="str">
        <f>VLOOKUP(A37,EQUIPOS!A7:D154,3,FALSE)</f>
        <v>Taladro industrial</v>
      </c>
      <c r="C37" s="873"/>
      <c r="D37" s="873"/>
      <c r="E37" s="873"/>
      <c r="F37" s="873"/>
      <c r="G37" s="873"/>
      <c r="H37" s="874"/>
      <c r="I37" s="421"/>
      <c r="J37" s="422"/>
      <c r="K37" s="269">
        <f>VLOOKUP(A37,EQUIPOS!A7:D164,4,FALSE)</f>
        <v>4539.8922626948679</v>
      </c>
      <c r="L37" s="335"/>
      <c r="M37" s="336">
        <v>40</v>
      </c>
      <c r="N37" s="272">
        <f t="shared" si="0"/>
        <v>113.49730656737169</v>
      </c>
    </row>
    <row r="38" spans="1:14">
      <c r="A38" s="113" t="s">
        <v>195</v>
      </c>
      <c r="B38" s="872" t="str">
        <f>VLOOKUP(A38,EQUIPOS!A8:D154,3,FALSE)</f>
        <v xml:space="preserve">Equipo de oxicorte, Capacidad de corte: hasta 6´´ (152mm) </v>
      </c>
      <c r="C38" s="873"/>
      <c r="D38" s="873"/>
      <c r="E38" s="873"/>
      <c r="F38" s="873"/>
      <c r="G38" s="873"/>
      <c r="H38" s="874"/>
      <c r="I38" s="421"/>
      <c r="J38" s="422"/>
      <c r="K38" s="269">
        <f>VLOOKUP(A38,EQUIPOS!A8:D165,4,FALSE)</f>
        <v>3869.2078299110067</v>
      </c>
      <c r="L38" s="335"/>
      <c r="M38" s="336">
        <v>40</v>
      </c>
      <c r="N38" s="272">
        <f t="shared" si="0"/>
        <v>96.73019574777517</v>
      </c>
    </row>
    <row r="39" spans="1:14">
      <c r="A39" s="113" t="s">
        <v>204</v>
      </c>
      <c r="B39" s="872" t="str">
        <f>VLOOKUP(A39,EQUIPOS!A9:D154,3,FALSE)</f>
        <v xml:space="preserve">Equipo de soldadura 250 AMP
</v>
      </c>
      <c r="C39" s="873"/>
      <c r="D39" s="873"/>
      <c r="E39" s="873"/>
      <c r="F39" s="873"/>
      <c r="G39" s="873"/>
      <c r="H39" s="874"/>
      <c r="I39" s="421"/>
      <c r="J39" s="422"/>
      <c r="K39" s="269">
        <f>VLOOKUP(A39,EQUIPOS!A9:D166,4,FALSE)</f>
        <v>24762.93011143044</v>
      </c>
      <c r="L39" s="335"/>
      <c r="M39" s="336">
        <v>40</v>
      </c>
      <c r="N39" s="272">
        <f t="shared" si="0"/>
        <v>619.07325278576104</v>
      </c>
    </row>
    <row r="40" spans="1:14">
      <c r="A40" s="113" t="s">
        <v>208</v>
      </c>
      <c r="B40" s="872" t="str">
        <f>VLOOKUP(A40,EQUIPOS!A10:D154,3,FALSE)</f>
        <v>Equipo de soldadura 400</v>
      </c>
      <c r="C40" s="873"/>
      <c r="D40" s="873"/>
      <c r="E40" s="873"/>
      <c r="F40" s="873"/>
      <c r="G40" s="873"/>
      <c r="H40" s="874"/>
      <c r="I40" s="421"/>
      <c r="J40" s="422"/>
      <c r="K40" s="269">
        <f>VLOOKUP(A40,EQUIPOS!A10:D167,4,FALSE)</f>
        <v>24762.93011143044</v>
      </c>
      <c r="L40" s="335"/>
      <c r="M40" s="336">
        <v>40</v>
      </c>
      <c r="N40" s="272">
        <f t="shared" si="0"/>
        <v>619.07325278576104</v>
      </c>
    </row>
    <row r="41" spans="1:14">
      <c r="A41" s="113" t="s">
        <v>210</v>
      </c>
      <c r="B41" s="872" t="str">
        <f>VLOOKUP(A41,EQUIPOS!A11:D155,3,FALSE)</f>
        <v>Equipo de soldadura 600</v>
      </c>
      <c r="C41" s="873"/>
      <c r="D41" s="873"/>
      <c r="E41" s="873"/>
      <c r="F41" s="873"/>
      <c r="G41" s="873"/>
      <c r="H41" s="874"/>
      <c r="I41" s="421"/>
      <c r="J41" s="422"/>
      <c r="K41" s="269">
        <f>VLOOKUP(A41,EQUIPOS!A11:D168,4,FALSE)</f>
        <v>27858.296375359248</v>
      </c>
      <c r="L41" s="335"/>
      <c r="M41" s="336">
        <v>40</v>
      </c>
      <c r="N41" s="272">
        <f t="shared" si="0"/>
        <v>696.45740938398126</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104.76938637365021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2383.1938623792539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VLOOKUP(A51,MATERIALES!A5:D372,3,FALSE)</f>
        <v>Fundente</v>
      </c>
      <c r="C51" s="281"/>
      <c r="D51" s="281"/>
      <c r="E51" s="281"/>
      <c r="F51" s="281"/>
      <c r="G51" s="281"/>
      <c r="H51" s="281"/>
      <c r="I51" s="281"/>
      <c r="J51" s="311" t="str">
        <f>VLOOKUP(A51,MATERIALES!A6:D641,2,FALSE)</f>
        <v>kg</v>
      </c>
      <c r="K51" s="282">
        <v>5.0000000000000001E-3</v>
      </c>
      <c r="L51" s="267"/>
      <c r="M51" s="402">
        <f>VLOOKUP(A51,MATERIALES!A5:D394,4,FALSE)</f>
        <v>19177.713134453414</v>
      </c>
      <c r="N51" s="272">
        <f t="shared" ref="N51:N56" si="1">K51*M51</f>
        <v>95.888565672267077</v>
      </c>
    </row>
    <row r="52" spans="1:14">
      <c r="A52" s="163" t="s">
        <v>462</v>
      </c>
      <c r="B52" s="43" t="str">
        <f>VLOOKUP(A52,MATERIALES!A6:D372,3,FALSE)</f>
        <v>Gas propano</v>
      </c>
      <c r="C52" s="425"/>
      <c r="D52" s="425"/>
      <c r="E52" s="425"/>
      <c r="F52" s="425"/>
      <c r="G52" s="425"/>
      <c r="H52" s="425"/>
      <c r="I52" s="425"/>
      <c r="J52" s="312" t="str">
        <f>VLOOKUP(A52,MATERIALES!A6:D642,2,FALSE)</f>
        <v>kg</v>
      </c>
      <c r="K52" s="397">
        <v>5.0000000000000001E-3</v>
      </c>
      <c r="L52" s="421"/>
      <c r="M52" s="402">
        <f>VLOOKUP(A52,MATERIALES!A6:D395,4,FALSE)</f>
        <v>3847.70136319839</v>
      </c>
      <c r="N52" s="272">
        <f t="shared" si="1"/>
        <v>19.238506815991951</v>
      </c>
    </row>
    <row r="53" spans="1:14">
      <c r="A53" s="163" t="s">
        <v>591</v>
      </c>
      <c r="B53" s="43" t="str">
        <f>VLOOKUP(A53,MATERIALES!A6:D372,3,FALSE)</f>
        <v>Oxigeno industrial</v>
      </c>
      <c r="C53" s="425"/>
      <c r="D53" s="425"/>
      <c r="E53" s="425"/>
      <c r="F53" s="425"/>
      <c r="G53" s="425"/>
      <c r="H53" s="425"/>
      <c r="I53" s="425"/>
      <c r="J53" s="312" t="str">
        <f>VLOOKUP(A53,MATERIALES!A7:D643,2,FALSE)</f>
        <v>kg</v>
      </c>
      <c r="K53" s="397">
        <v>5.0000000000000001E-3</v>
      </c>
      <c r="L53" s="421"/>
      <c r="M53" s="402">
        <f>VLOOKUP(A53,MATERIALES!A6:D396,4,FALSE)</f>
        <v>15660.59015533723</v>
      </c>
      <c r="N53" s="272">
        <f t="shared" si="1"/>
        <v>78.302950776686146</v>
      </c>
    </row>
    <row r="54" spans="1:14">
      <c r="A54" s="163" t="s">
        <v>662</v>
      </c>
      <c r="B54" s="43" t="str">
        <f>VLOOKUP(A54,MATERIALES!A6:D372,3,FALSE)</f>
        <v>Soldadura 7018</v>
      </c>
      <c r="C54" s="425"/>
      <c r="D54" s="425"/>
      <c r="E54" s="425"/>
      <c r="F54" s="425"/>
      <c r="G54" s="425"/>
      <c r="H54" s="425"/>
      <c r="I54" s="425"/>
      <c r="J54" s="312" t="str">
        <f>VLOOKUP(A54,MATERIALES!A8:D644,2,FALSE)</f>
        <v>kg</v>
      </c>
      <c r="K54" s="397">
        <v>0.01</v>
      </c>
      <c r="L54" s="421"/>
      <c r="M54" s="402">
        <f>VLOOKUP(A54,MATERIALES!A6:D397,4,FALSE)</f>
        <v>11872.907063583603</v>
      </c>
      <c r="N54" s="272">
        <f t="shared" si="1"/>
        <v>118.72907063583604</v>
      </c>
    </row>
    <row r="55" spans="1:14">
      <c r="A55" s="163" t="s">
        <v>665</v>
      </c>
      <c r="B55" s="43" t="str">
        <f>VLOOKUP(A55,MATERIALES!A7:D372,3,FALSE)</f>
        <v>Soldadura L-70</v>
      </c>
      <c r="C55" s="425"/>
      <c r="D55" s="425"/>
      <c r="E55" s="425"/>
      <c r="F55" s="425"/>
      <c r="G55" s="425"/>
      <c r="H55" s="425"/>
      <c r="I55" s="425"/>
      <c r="J55" s="312" t="str">
        <f>VLOOKUP(A55,MATERIALES!A9:D645,2,FALSE)</f>
        <v>kg</v>
      </c>
      <c r="K55" s="397">
        <v>0.01</v>
      </c>
      <c r="L55" s="421"/>
      <c r="M55" s="402">
        <f>VLOOKUP(A55,MATERIALES!A7:D398,4,FALSE)</f>
        <v>13893.255811906889</v>
      </c>
      <c r="N55" s="272">
        <f t="shared" si="1"/>
        <v>138.93255811906889</v>
      </c>
    </row>
    <row r="56" spans="1:14">
      <c r="A56" s="163" t="s">
        <v>742</v>
      </c>
      <c r="B56" s="43" t="str">
        <f>VLOOKUP(A56,MATERIALES!A1:D372,3,FALSE)</f>
        <v>Acero A-36 para estructura metálica</v>
      </c>
      <c r="C56" s="425"/>
      <c r="D56" s="425"/>
      <c r="E56" s="425"/>
      <c r="F56" s="425"/>
      <c r="G56" s="425"/>
      <c r="H56" s="425"/>
      <c r="I56" s="425"/>
      <c r="J56" s="312" t="str">
        <f>VLOOKUP(A56,MATERIALES!A1:D646,2,FALSE)</f>
        <v>kg</v>
      </c>
      <c r="K56" s="397">
        <v>1</v>
      </c>
      <c r="L56" s="421"/>
      <c r="M56" s="402">
        <f>VLOOKUP(A56,MATERIALES!A1:D399,4,FALSE)</f>
        <v>2693.1443943092759</v>
      </c>
      <c r="N56" s="272">
        <f t="shared" si="1"/>
        <v>2693.1443943092759</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SUM(N51:N58)</f>
        <v>3144.2360463291261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9"/>
      <c r="C80" s="900"/>
      <c r="D80" s="900"/>
      <c r="E80" s="900"/>
      <c r="F80" s="900"/>
      <c r="G80" s="900"/>
      <c r="H80" s="900"/>
      <c r="I80" s="470"/>
      <c r="J80" s="471"/>
      <c r="K80" s="472"/>
      <c r="L80" s="475"/>
      <c r="M80" s="476"/>
      <c r="N80" s="440"/>
    </row>
    <row r="81" spans="1:14" ht="15.75" thickBot="1">
      <c r="B81" s="912" t="s">
        <v>953</v>
      </c>
      <c r="C81" s="866"/>
      <c r="D81" s="866"/>
      <c r="E81" s="866"/>
      <c r="F81" s="866"/>
      <c r="G81" s="866"/>
      <c r="H81" s="866"/>
      <c r="I81" s="866"/>
      <c r="J81" s="866"/>
      <c r="K81" s="866"/>
      <c r="L81" s="866"/>
      <c r="M81" s="867"/>
      <c r="N81" s="301">
        <f>SUM(N75:N80)</f>
        <v>2095.3877274730039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7622.8176361813839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1524.563527236277</v>
      </c>
      <c r="M88" s="859"/>
      <c r="N88" s="51"/>
    </row>
    <row r="89" spans="1:14">
      <c r="B89" s="89" t="s">
        <v>973</v>
      </c>
      <c r="C89" s="90"/>
      <c r="D89" s="90"/>
      <c r="E89" s="90"/>
      <c r="F89" s="90"/>
      <c r="G89" s="90"/>
      <c r="H89" s="90"/>
      <c r="I89" s="87"/>
      <c r="J89" s="88"/>
      <c r="K89" s="304">
        <v>0.05</v>
      </c>
      <c r="L89" s="858">
        <f>N83*K89</f>
        <v>381.14088180906924</v>
      </c>
      <c r="M89" s="859"/>
      <c r="N89" s="51"/>
    </row>
    <row r="90" spans="1:14" ht="15.75" thickBot="1">
      <c r="B90" s="91" t="s">
        <v>974</v>
      </c>
      <c r="C90" s="92"/>
      <c r="D90" s="92"/>
      <c r="E90" s="92"/>
      <c r="F90" s="92"/>
      <c r="G90" s="92"/>
      <c r="H90" s="92"/>
      <c r="I90" s="93"/>
      <c r="J90" s="94"/>
      <c r="K90" s="305">
        <v>0.05</v>
      </c>
      <c r="L90" s="860">
        <f>N83*K90</f>
        <v>381.14088180906924</v>
      </c>
      <c r="M90" s="861"/>
      <c r="N90" s="51"/>
    </row>
    <row r="91" spans="1:14" ht="15.75" thickBot="1">
      <c r="B91" s="823" t="s">
        <v>953</v>
      </c>
      <c r="C91" s="824"/>
      <c r="D91" s="824"/>
      <c r="E91" s="824"/>
      <c r="F91" s="824"/>
      <c r="G91" s="824"/>
      <c r="H91" s="824"/>
      <c r="I91" s="824"/>
      <c r="J91" s="824"/>
      <c r="K91" s="824"/>
      <c r="L91" s="824"/>
      <c r="M91" s="825"/>
      <c r="N91" s="52">
        <f>L88+L89+L90</f>
        <v>2286.8452908544155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9909.6629270357989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topLeftCell="A31"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9" t="s">
        <v>961</v>
      </c>
      <c r="M60" s="888"/>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0">
        <f>VLOOKUP(A61,TRANSPORTE!A3:D117,4,FALSE)</f>
        <v>366.70635744501146</v>
      </c>
      <c r="M61" s="911"/>
      <c r="N61" s="287">
        <f>K61*L61</f>
        <v>366.70635744501146</v>
      </c>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311"/>
      <c r="I64" s="279"/>
      <c r="J64" s="286"/>
      <c r="K64" s="279"/>
      <c r="L64" s="910"/>
      <c r="M64" s="911"/>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1"/>
      <c r="M66" s="902"/>
      <c r="N66" s="127"/>
    </row>
    <row r="67" spans="1:15" ht="15.75" thickBot="1">
      <c r="B67" s="912" t="s">
        <v>953</v>
      </c>
      <c r="C67" s="866"/>
      <c r="D67" s="866"/>
      <c r="E67" s="866"/>
      <c r="F67" s="866"/>
      <c r="G67" s="866"/>
      <c r="H67" s="866"/>
      <c r="I67" s="866"/>
      <c r="J67" s="866"/>
      <c r="K67" s="866"/>
      <c r="L67" s="866"/>
      <c r="M67" s="867"/>
      <c r="N67" s="104">
        <f>N61+N62+N63+N64+N65</f>
        <v>366.70635744501146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2" t="s">
        <v>963</v>
      </c>
      <c r="C71" s="863"/>
      <c r="D71" s="863"/>
      <c r="E71" s="863"/>
      <c r="F71" s="863"/>
      <c r="G71" s="863"/>
      <c r="H71" s="863"/>
      <c r="I71" s="73" t="s">
        <v>964</v>
      </c>
      <c r="J71" s="75" t="s">
        <v>1410</v>
      </c>
      <c r="K71" s="74" t="s">
        <v>966</v>
      </c>
      <c r="L71" s="864" t="s">
        <v>950</v>
      </c>
      <c r="M71" s="865"/>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9"/>
      <c r="C77" s="900"/>
      <c r="D77" s="900"/>
      <c r="E77" s="900"/>
      <c r="F77" s="900"/>
      <c r="G77" s="900"/>
      <c r="H77" s="900"/>
      <c r="I77" s="126"/>
      <c r="J77" s="126"/>
      <c r="K77" s="126"/>
      <c r="L77" s="913"/>
      <c r="M77" s="913"/>
      <c r="N77" s="127"/>
    </row>
    <row r="78" spans="1:15" ht="15.75" thickBot="1">
      <c r="B78" s="912" t="s">
        <v>953</v>
      </c>
      <c r="C78" s="866"/>
      <c r="D78" s="866"/>
      <c r="E78" s="866"/>
      <c r="F78" s="866"/>
      <c r="G78" s="866"/>
      <c r="H78" s="866"/>
      <c r="I78" s="866"/>
      <c r="J78" s="866"/>
      <c r="K78" s="866"/>
      <c r="L78" s="866"/>
      <c r="M78" s="867"/>
      <c r="N78" s="460"/>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366.70635744501146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8" t="s">
        <v>969</v>
      </c>
      <c r="C84" s="869"/>
      <c r="D84" s="869"/>
      <c r="E84" s="869"/>
      <c r="F84" s="869"/>
      <c r="G84" s="869"/>
      <c r="H84" s="869"/>
      <c r="I84" s="314"/>
      <c r="J84" s="334"/>
      <c r="K84" s="302" t="s">
        <v>970</v>
      </c>
      <c r="L84" s="870" t="s">
        <v>971</v>
      </c>
      <c r="M84" s="871"/>
      <c r="N84" s="303"/>
    </row>
    <row r="85" spans="1:14">
      <c r="B85" s="856" t="s">
        <v>972</v>
      </c>
      <c r="C85" s="857"/>
      <c r="D85" s="857"/>
      <c r="E85" s="857"/>
      <c r="F85" s="857"/>
      <c r="G85" s="857"/>
      <c r="H85" s="857"/>
      <c r="I85" s="87"/>
      <c r="J85" s="88"/>
      <c r="K85" s="304">
        <v>0.2</v>
      </c>
      <c r="L85" s="858">
        <f>N80*K85</f>
        <v>73.341271489002295</v>
      </c>
      <c r="M85" s="859"/>
      <c r="N85" s="51"/>
    </row>
    <row r="86" spans="1:14">
      <c r="B86" s="89" t="s">
        <v>973</v>
      </c>
      <c r="C86" s="90"/>
      <c r="D86" s="90"/>
      <c r="E86" s="90"/>
      <c r="F86" s="90"/>
      <c r="G86" s="90"/>
      <c r="H86" s="90"/>
      <c r="I86" s="87"/>
      <c r="J86" s="88"/>
      <c r="K86" s="304">
        <v>0.05</v>
      </c>
      <c r="L86" s="858">
        <f>N80*K86</f>
        <v>18.335317872250574</v>
      </c>
      <c r="M86" s="859"/>
      <c r="N86" s="51"/>
    </row>
    <row r="87" spans="1:14" ht="15.75" thickBot="1">
      <c r="B87" s="91" t="s">
        <v>974</v>
      </c>
      <c r="C87" s="92"/>
      <c r="D87" s="92"/>
      <c r="E87" s="92"/>
      <c r="F87" s="92"/>
      <c r="G87" s="92"/>
      <c r="H87" s="92"/>
      <c r="I87" s="93"/>
      <c r="J87" s="94"/>
      <c r="K87" s="305">
        <v>0.05</v>
      </c>
      <c r="L87" s="860">
        <f>N80*K87</f>
        <v>18.335317872250574</v>
      </c>
      <c r="M87" s="861"/>
      <c r="N87" s="51"/>
    </row>
    <row r="88" spans="1:14" ht="15.75" thickBot="1">
      <c r="B88" s="823" t="s">
        <v>953</v>
      </c>
      <c r="C88" s="824"/>
      <c r="D88" s="824"/>
      <c r="E88" s="824"/>
      <c r="F88" s="824"/>
      <c r="G88" s="824"/>
      <c r="H88" s="824"/>
      <c r="I88" s="824"/>
      <c r="J88" s="824"/>
      <c r="K88" s="824"/>
      <c r="L88" s="824"/>
      <c r="M88" s="825"/>
      <c r="N88" s="52">
        <f>L85+L86+L87</f>
        <v>110.01190723350344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52">
        <f>N80+N88</f>
        <v>476.71826467851491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3"/>
      <c r="K120" s="973"/>
      <c r="L120" s="973"/>
      <c r="M120" s="973"/>
      <c r="N120" s="974"/>
    </row>
    <row r="121" spans="2:14" ht="15.75" thickBot="1">
      <c r="B121" s="419" t="s">
        <v>2221</v>
      </c>
      <c r="C121" s="420"/>
      <c r="D121" s="420"/>
      <c r="E121" s="259"/>
      <c r="F121" s="259"/>
      <c r="G121" s="259"/>
      <c r="H121" s="259"/>
      <c r="I121" s="25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190</v>
      </c>
      <c r="B36" s="872" t="str">
        <f>VLOOKUP(A36,EQUIPOS!A6:D154,3,FALSE)</f>
        <v>Diferencial de 3 ton</v>
      </c>
      <c r="C36" s="873"/>
      <c r="D36" s="873"/>
      <c r="E36" s="873"/>
      <c r="F36" s="873"/>
      <c r="G36" s="873"/>
      <c r="H36" s="874"/>
      <c r="I36" s="267"/>
      <c r="J36" s="268"/>
      <c r="K36" s="269">
        <f>VLOOKUP(A36,EQUIPOS!A6:D163,4,FALSE)</f>
        <v>5343.7223493981464</v>
      </c>
      <c r="L36" s="270"/>
      <c r="M36" s="336">
        <v>40</v>
      </c>
      <c r="N36" s="272">
        <f t="shared" ref="N36:N41" si="0">K36/M36</f>
        <v>133.59305873495367</v>
      </c>
    </row>
    <row r="37" spans="1:14">
      <c r="A37" s="113" t="s">
        <v>195</v>
      </c>
      <c r="B37" s="872" t="str">
        <f>VLOOKUP(A37,EQUIPOS!A7:D154,3,FALSE)</f>
        <v xml:space="preserve">Equipo de oxicorte, Capacidad de corte: hasta 6´´ (152mm) </v>
      </c>
      <c r="C37" s="873"/>
      <c r="D37" s="873"/>
      <c r="E37" s="873"/>
      <c r="F37" s="873"/>
      <c r="G37" s="873"/>
      <c r="H37" s="874"/>
      <c r="I37" s="421"/>
      <c r="J37" s="422"/>
      <c r="K37" s="269">
        <f>VLOOKUP(A37,EQUIPOS!A7:D164,4,FALSE)</f>
        <v>3869.2078299110067</v>
      </c>
      <c r="L37" s="335"/>
      <c r="M37" s="336">
        <v>400</v>
      </c>
      <c r="N37" s="272">
        <f t="shared" si="0"/>
        <v>9.6730195747775163</v>
      </c>
    </row>
    <row r="38" spans="1:14">
      <c r="A38" s="113" t="s">
        <v>204</v>
      </c>
      <c r="B38" s="872" t="str">
        <f>VLOOKUP(A38,EQUIPOS!A8:D154,3,FALSE)</f>
        <v xml:space="preserve">Equipo de soldadura 250 AMP
</v>
      </c>
      <c r="C38" s="873"/>
      <c r="D38" s="873"/>
      <c r="E38" s="873"/>
      <c r="F38" s="873"/>
      <c r="G38" s="873"/>
      <c r="H38" s="874"/>
      <c r="I38" s="421"/>
      <c r="J38" s="422"/>
      <c r="K38" s="269">
        <f>VLOOKUP(A38,EQUIPOS!A8:D165,4,FALSE)</f>
        <v>24762.93011143044</v>
      </c>
      <c r="L38" s="335"/>
      <c r="M38" s="336">
        <v>400</v>
      </c>
      <c r="N38" s="272">
        <f t="shared" si="0"/>
        <v>61.907325278576103</v>
      </c>
    </row>
    <row r="39" spans="1:14">
      <c r="A39" s="113" t="s">
        <v>208</v>
      </c>
      <c r="B39" s="872" t="str">
        <f>VLOOKUP(A39,EQUIPOS!A9:D154,3,FALSE)</f>
        <v>Equipo de soldadura 400</v>
      </c>
      <c r="C39" s="873"/>
      <c r="D39" s="873"/>
      <c r="E39" s="873"/>
      <c r="F39" s="873"/>
      <c r="G39" s="873"/>
      <c r="H39" s="874"/>
      <c r="I39" s="421"/>
      <c r="J39" s="422"/>
      <c r="K39" s="269">
        <f>VLOOKUP(A39,EQUIPOS!A9:D166,4,FALSE)</f>
        <v>24762.93011143044</v>
      </c>
      <c r="L39" s="335"/>
      <c r="M39" s="336">
        <v>400</v>
      </c>
      <c r="N39" s="272">
        <f t="shared" si="0"/>
        <v>61.907325278576103</v>
      </c>
    </row>
    <row r="40" spans="1:14">
      <c r="A40" s="113" t="s">
        <v>210</v>
      </c>
      <c r="B40" s="872" t="str">
        <f>VLOOKUP(A40,EQUIPOS!A10:D154,3,FALSE)</f>
        <v>Equipo de soldadura 600</v>
      </c>
      <c r="C40" s="873"/>
      <c r="D40" s="873"/>
      <c r="E40" s="873"/>
      <c r="F40" s="873"/>
      <c r="G40" s="873"/>
      <c r="H40" s="874"/>
      <c r="I40" s="421"/>
      <c r="J40" s="422"/>
      <c r="K40" s="269">
        <f>VLOOKUP(A40,EQUIPOS!A10:D167,4,FALSE)</f>
        <v>27858.296375359248</v>
      </c>
      <c r="L40" s="335"/>
      <c r="M40" s="336">
        <v>400</v>
      </c>
      <c r="N40" s="272">
        <f t="shared" si="0"/>
        <v>69.64574093839812</v>
      </c>
    </row>
    <row r="41" spans="1:14">
      <c r="A41" s="113" t="s">
        <v>243</v>
      </c>
      <c r="B41" s="872" t="str">
        <f>VLOOKUP(A41,EQUIPOS!A11:D155,3,FALSE)</f>
        <v>Grúa 10 ton</v>
      </c>
      <c r="C41" s="873"/>
      <c r="D41" s="873"/>
      <c r="E41" s="873"/>
      <c r="F41" s="873"/>
      <c r="G41" s="873"/>
      <c r="H41" s="874"/>
      <c r="I41" s="421"/>
      <c r="J41" s="422"/>
      <c r="K41" s="269">
        <f>VLOOKUP(A41,EQUIPOS!A11:D168,4,FALSE)</f>
        <v>180415.63366899325</v>
      </c>
      <c r="L41" s="335"/>
      <c r="M41" s="336">
        <v>400</v>
      </c>
      <c r="N41" s="272">
        <f t="shared" si="0"/>
        <v>451.03908417248311</v>
      </c>
    </row>
    <row r="42" spans="1:14">
      <c r="B42" s="872"/>
      <c r="C42" s="873"/>
      <c r="D42" s="873"/>
      <c r="E42" s="873"/>
      <c r="F42" s="873"/>
      <c r="G42" s="873"/>
      <c r="H42" s="874"/>
      <c r="I42" s="36"/>
      <c r="J42" s="37"/>
      <c r="K42" s="269"/>
      <c r="L42" s="276"/>
      <c r="M42" s="336"/>
      <c r="N42" s="272"/>
    </row>
    <row r="43" spans="1:14">
      <c r="B43" s="320"/>
      <c r="C43" s="321"/>
      <c r="D43" s="321"/>
      <c r="E43" s="321"/>
      <c r="F43" s="323"/>
      <c r="G43" s="323"/>
      <c r="H43" s="125"/>
      <c r="I43" s="36"/>
      <c r="J43" s="37"/>
      <c r="K43" s="269"/>
      <c r="L43" s="276"/>
      <c r="M43" s="277"/>
      <c r="N43" s="273"/>
    </row>
    <row r="44" spans="1:14">
      <c r="B44" s="880" t="s">
        <v>952</v>
      </c>
      <c r="C44" s="881"/>
      <c r="D44" s="881"/>
      <c r="E44" s="38"/>
      <c r="F44" s="39"/>
      <c r="G44" s="39"/>
      <c r="H44" s="40"/>
      <c r="I44" s="36"/>
      <c r="J44" s="37"/>
      <c r="K44" s="279"/>
      <c r="L44" s="276"/>
      <c r="M44" s="401">
        <v>0.05</v>
      </c>
      <c r="N44" s="344">
        <f>N81*M44</f>
        <v>104.76938637365021</v>
      </c>
    </row>
    <row r="45" spans="1:14" ht="15.75" thickBot="1">
      <c r="B45" s="872"/>
      <c r="C45" s="873"/>
      <c r="D45" s="873"/>
      <c r="E45" s="873"/>
      <c r="F45" s="873"/>
      <c r="G45" s="873"/>
      <c r="H45" s="874"/>
      <c r="I45" s="882"/>
      <c r="J45" s="883"/>
      <c r="K45" s="41"/>
      <c r="L45" s="884"/>
      <c r="M45" s="885"/>
      <c r="N45" s="105"/>
    </row>
    <row r="46" spans="1:14" ht="15.75" thickBot="1">
      <c r="B46" s="823" t="s">
        <v>953</v>
      </c>
      <c r="C46" s="824"/>
      <c r="D46" s="824"/>
      <c r="E46" s="824"/>
      <c r="F46" s="824"/>
      <c r="G46" s="824"/>
      <c r="H46" s="824"/>
      <c r="I46" s="824"/>
      <c r="J46" s="824"/>
      <c r="K46" s="824"/>
      <c r="L46" s="824"/>
      <c r="M46" s="825"/>
      <c r="N46" s="394">
        <f>SUM(N36:N44)</f>
        <v>892.53494035141489</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8" t="s">
        <v>944</v>
      </c>
      <c r="C50" s="869"/>
      <c r="D50" s="869"/>
      <c r="E50" s="869"/>
      <c r="F50" s="869"/>
      <c r="G50" s="869"/>
      <c r="H50" s="869"/>
      <c r="I50" s="903"/>
      <c r="J50" s="315" t="s">
        <v>945</v>
      </c>
      <c r="K50" s="85" t="s">
        <v>946</v>
      </c>
      <c r="L50" s="904" t="s">
        <v>955</v>
      </c>
      <c r="M50" s="903"/>
      <c r="N50" s="86" t="s">
        <v>951</v>
      </c>
    </row>
    <row r="51" spans="1:14">
      <c r="A51" s="163" t="s">
        <v>460</v>
      </c>
      <c r="B51" s="43" t="str">
        <f>VLOOKUP(A51,MATERIALES!A5:D372,3,FALSE)</f>
        <v>Fundente</v>
      </c>
      <c r="C51" s="281"/>
      <c r="D51" s="281"/>
      <c r="E51" s="281"/>
      <c r="F51" s="281"/>
      <c r="G51" s="281"/>
      <c r="H51" s="281"/>
      <c r="I51" s="281"/>
      <c r="J51" s="311" t="str">
        <f>VLOOKUP(A51,MATERIALES!A6:D641,2,FALSE)</f>
        <v>kg</v>
      </c>
      <c r="K51" s="282">
        <v>5.0000000000000001E-3</v>
      </c>
      <c r="L51" s="267"/>
      <c r="M51" s="402">
        <f>VLOOKUP(A51,MATERIALES!A5:D394,4,FALSE)</f>
        <v>19177.713134453414</v>
      </c>
      <c r="N51" s="272">
        <f>K51*M51</f>
        <v>95.888565672267077</v>
      </c>
    </row>
    <row r="52" spans="1:14">
      <c r="A52" s="163" t="s">
        <v>462</v>
      </c>
      <c r="B52" s="43" t="str">
        <f>VLOOKUP(A52,MATERIALES!A6:D372,3,FALSE)</f>
        <v>Gas propano</v>
      </c>
      <c r="C52" s="425"/>
      <c r="D52" s="425"/>
      <c r="E52" s="425"/>
      <c r="F52" s="425"/>
      <c r="G52" s="425"/>
      <c r="H52" s="425"/>
      <c r="I52" s="425"/>
      <c r="J52" s="312" t="str">
        <f>VLOOKUP(A52,MATERIALES!A6:D642,2,FALSE)</f>
        <v>kg</v>
      </c>
      <c r="K52" s="397">
        <v>5.0000000000000001E-3</v>
      </c>
      <c r="L52" s="421"/>
      <c r="M52" s="402">
        <f>VLOOKUP(A52,MATERIALES!A6:D395,4,FALSE)</f>
        <v>3847.70136319839</v>
      </c>
      <c r="N52" s="272">
        <f t="shared" ref="N52:N58" si="1">K52*M52</f>
        <v>19.238506815991951</v>
      </c>
    </row>
    <row r="53" spans="1:14">
      <c r="A53" s="163" t="s">
        <v>591</v>
      </c>
      <c r="B53" s="43" t="str">
        <f>VLOOKUP(A53,MATERIALES!A6:D372,3,FALSE)</f>
        <v>Oxigeno industrial</v>
      </c>
      <c r="C53" s="425"/>
      <c r="D53" s="425"/>
      <c r="E53" s="425"/>
      <c r="F53" s="425"/>
      <c r="G53" s="425"/>
      <c r="H53" s="425"/>
      <c r="I53" s="425"/>
      <c r="J53" s="312" t="str">
        <f>VLOOKUP(A53,MATERIALES!A7:D643,2,FALSE)</f>
        <v>kg</v>
      </c>
      <c r="K53" s="397">
        <v>5.0000000000000001E-3</v>
      </c>
      <c r="L53" s="421"/>
      <c r="M53" s="402">
        <f>VLOOKUP(A53,MATERIALES!A6:D396,4,FALSE)</f>
        <v>15660.59015533723</v>
      </c>
      <c r="N53" s="272">
        <f t="shared" si="1"/>
        <v>78.302950776686146</v>
      </c>
    </row>
    <row r="54" spans="1:14">
      <c r="A54" s="163" t="s">
        <v>662</v>
      </c>
      <c r="B54" s="43" t="str">
        <f>VLOOKUP(A54,MATERIALES!A6:D372,3,FALSE)</f>
        <v>Soldadura 7018</v>
      </c>
      <c r="C54" s="425"/>
      <c r="D54" s="425"/>
      <c r="E54" s="425"/>
      <c r="F54" s="425"/>
      <c r="G54" s="425"/>
      <c r="H54" s="425"/>
      <c r="I54" s="425"/>
      <c r="J54" s="312" t="str">
        <f>VLOOKUP(A54,MATERIALES!A8:D644,2,FALSE)</f>
        <v>kg</v>
      </c>
      <c r="K54" s="397">
        <v>0.01</v>
      </c>
      <c r="L54" s="421"/>
      <c r="M54" s="402">
        <f>VLOOKUP(A54,MATERIALES!A6:D397,4,FALSE)</f>
        <v>11872.907063583603</v>
      </c>
      <c r="N54" s="272">
        <f t="shared" si="1"/>
        <v>118.72907063583604</v>
      </c>
    </row>
    <row r="55" spans="1:14">
      <c r="A55" s="163" t="s">
        <v>665</v>
      </c>
      <c r="B55" s="43" t="str">
        <f>VLOOKUP(A55,MATERIALES!A7:D372,3,FALSE)</f>
        <v>Soldadura L-70</v>
      </c>
      <c r="C55" s="425"/>
      <c r="D55" s="425"/>
      <c r="E55" s="425"/>
      <c r="F55" s="425"/>
      <c r="G55" s="425"/>
      <c r="H55" s="425"/>
      <c r="I55" s="425"/>
      <c r="J55" s="312" t="str">
        <f>VLOOKUP(A55,MATERIALES!A9:D645,2,FALSE)</f>
        <v>kg</v>
      </c>
      <c r="K55" s="397">
        <v>0.01</v>
      </c>
      <c r="L55" s="421"/>
      <c r="M55" s="402">
        <f>VLOOKUP(A55,MATERIALES!A7:D398,4,FALSE)</f>
        <v>13893.255811906889</v>
      </c>
      <c r="N55" s="272">
        <f t="shared" si="1"/>
        <v>138.93255811906889</v>
      </c>
    </row>
    <row r="56" spans="1:14">
      <c r="A56" s="163" t="s">
        <v>608</v>
      </c>
      <c r="B56" s="43" t="str">
        <f>VLOOKUP(A56,MATERIALES!A8:D372,3,FALSE)</f>
        <v>Pintura anticorrosiva</v>
      </c>
      <c r="C56" s="425"/>
      <c r="D56" s="425"/>
      <c r="E56" s="425"/>
      <c r="F56" s="425"/>
      <c r="G56" s="425"/>
      <c r="H56" s="425"/>
      <c r="I56" s="425"/>
      <c r="J56" s="312" t="str">
        <f>VLOOKUP(A56,MATERIALES!A10:D646,2,FALSE)</f>
        <v>gal</v>
      </c>
      <c r="K56" s="436">
        <v>5.0000000000000001E-4</v>
      </c>
      <c r="L56" s="421"/>
      <c r="M56" s="402">
        <f>VLOOKUP(A56,MATERIALES!A8:D399,4,FALSE)</f>
        <v>43121.738848987676</v>
      </c>
      <c r="N56" s="272">
        <f t="shared" si="1"/>
        <v>21.560869424493838</v>
      </c>
    </row>
    <row r="57" spans="1:14">
      <c r="A57" s="163" t="s">
        <v>607</v>
      </c>
      <c r="B57" s="43" t="str">
        <f>VLOOKUP(A57,MATERIALES!A9:D372,3,FALSE)</f>
        <v xml:space="preserve">Pintura acrílica, esmalte o similar </v>
      </c>
      <c r="C57" s="425"/>
      <c r="D57" s="425"/>
      <c r="E57" s="425"/>
      <c r="F57" s="425"/>
      <c r="G57" s="425"/>
      <c r="H57" s="425"/>
      <c r="I57" s="425"/>
      <c r="J57" s="312" t="str">
        <f>VLOOKUP(A57,MATERIALES!A11:D647,2,FALSE)</f>
        <v>gal</v>
      </c>
      <c r="K57" s="397">
        <v>1E-3</v>
      </c>
      <c r="L57" s="421"/>
      <c r="M57" s="402">
        <f>VLOOKUP(A57,MATERIALES!A9:D400,4,FALSE)</f>
        <v>51938.471686945129</v>
      </c>
      <c r="N57" s="272">
        <f t="shared" si="1"/>
        <v>51.938471686945128</v>
      </c>
    </row>
    <row r="58" spans="1:14" ht="15.75" thickBot="1">
      <c r="A58" t="s">
        <v>840</v>
      </c>
      <c r="B58" s="43" t="str">
        <f>VLOOKUP(A58,MATERIALES!A10:D372,3,FALSE)</f>
        <v>Disolvente para pintura (TINNER)</v>
      </c>
      <c r="C58" s="310"/>
      <c r="D58" s="310"/>
      <c r="E58" s="310"/>
      <c r="F58" s="310"/>
      <c r="G58" s="310"/>
      <c r="H58" s="310"/>
      <c r="I58" s="310"/>
      <c r="J58" s="433" t="str">
        <f>VLOOKUP(A58,MATERIALES!A11:D648,2,FALSE)</f>
        <v>gal</v>
      </c>
      <c r="K58" s="126">
        <v>1E-3</v>
      </c>
      <c r="L58" s="325"/>
      <c r="M58" s="402">
        <f>VLOOKUP(A58,MATERIALES!A10:D401,4,FALSE)</f>
        <v>21986.864932562228</v>
      </c>
      <c r="N58" s="272">
        <f t="shared" si="1"/>
        <v>21.986864932562227</v>
      </c>
    </row>
    <row r="59" spans="1:14" ht="15.75" thickBot="1">
      <c r="B59" s="823" t="s">
        <v>953</v>
      </c>
      <c r="C59" s="824"/>
      <c r="D59" s="824"/>
      <c r="E59" s="824"/>
      <c r="F59" s="824"/>
      <c r="G59" s="824"/>
      <c r="H59" s="824"/>
      <c r="I59" s="824"/>
      <c r="J59" s="824"/>
      <c r="K59" s="824"/>
      <c r="L59" s="824"/>
      <c r="M59" s="825"/>
      <c r="N59" s="394">
        <f>SUM(N51:N58)</f>
        <v>546.57785806385129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9" t="s">
        <v>961</v>
      </c>
      <c r="M63" s="888"/>
      <c r="N63" s="76" t="s">
        <v>951</v>
      </c>
    </row>
    <row r="64" spans="1:14">
      <c r="B64" s="46"/>
      <c r="C64" s="317"/>
      <c r="D64" s="317"/>
      <c r="E64" s="317"/>
      <c r="F64" s="317"/>
      <c r="G64" s="317"/>
      <c r="H64" s="311"/>
      <c r="I64" s="279"/>
      <c r="J64" s="286"/>
      <c r="K64" s="279"/>
      <c r="L64" s="910"/>
      <c r="M64" s="911"/>
      <c r="N64" s="287"/>
    </row>
    <row r="65" spans="1:15">
      <c r="B65" s="46"/>
      <c r="C65" s="47"/>
      <c r="D65" s="47"/>
      <c r="E65" s="47"/>
      <c r="F65" s="47"/>
      <c r="G65" s="47"/>
      <c r="H65" s="311"/>
      <c r="I65" s="279"/>
      <c r="J65" s="286"/>
      <c r="K65" s="279"/>
      <c r="L65" s="910"/>
      <c r="M65" s="911"/>
      <c r="N65" s="287"/>
    </row>
    <row r="66" spans="1:15">
      <c r="B66" s="46"/>
      <c r="C66" s="47"/>
      <c r="D66" s="47"/>
      <c r="E66" s="47"/>
      <c r="F66" s="47"/>
      <c r="G66" s="47"/>
      <c r="H66" s="311"/>
      <c r="I66" s="279"/>
      <c r="J66" s="286"/>
      <c r="K66" s="279"/>
      <c r="L66" s="910"/>
      <c r="M66" s="911"/>
      <c r="N66" s="287"/>
    </row>
    <row r="67" spans="1:15">
      <c r="B67" s="46"/>
      <c r="C67" s="47"/>
      <c r="D67" s="47"/>
      <c r="E67" s="47"/>
      <c r="F67" s="47"/>
      <c r="G67" s="47"/>
      <c r="H67" s="311"/>
      <c r="I67" s="279"/>
      <c r="J67" s="286"/>
      <c r="K67" s="279"/>
      <c r="L67" s="910"/>
      <c r="M67" s="911"/>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1"/>
      <c r="M69" s="902"/>
      <c r="N69" s="127"/>
    </row>
    <row r="70" spans="1:15" ht="15.75" thickBot="1">
      <c r="B70" s="912" t="s">
        <v>953</v>
      </c>
      <c r="C70" s="866"/>
      <c r="D70" s="866"/>
      <c r="E70" s="866"/>
      <c r="F70" s="866"/>
      <c r="G70" s="866"/>
      <c r="H70" s="866"/>
      <c r="I70" s="866"/>
      <c r="J70" s="866"/>
      <c r="K70" s="866"/>
      <c r="L70" s="866"/>
      <c r="M70" s="867"/>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2" t="s">
        <v>963</v>
      </c>
      <c r="C74" s="863"/>
      <c r="D74" s="863"/>
      <c r="E74" s="863"/>
      <c r="F74" s="863"/>
      <c r="G74" s="863"/>
      <c r="H74" s="863"/>
      <c r="I74" s="73" t="s">
        <v>964</v>
      </c>
      <c r="J74" s="75" t="s">
        <v>1410</v>
      </c>
      <c r="K74" s="74" t="s">
        <v>966</v>
      </c>
      <c r="L74" s="864" t="s">
        <v>950</v>
      </c>
      <c r="M74" s="865"/>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9"/>
      <c r="C80" s="900"/>
      <c r="D80" s="900"/>
      <c r="E80" s="900"/>
      <c r="F80" s="900"/>
      <c r="G80" s="900"/>
      <c r="H80" s="900"/>
      <c r="I80" s="470"/>
      <c r="J80" s="471"/>
      <c r="K80" s="474"/>
      <c r="L80" s="475"/>
      <c r="M80" s="476"/>
      <c r="N80" s="395"/>
    </row>
    <row r="81" spans="1:14" ht="15.75" thickBot="1">
      <c r="B81" s="912" t="s">
        <v>953</v>
      </c>
      <c r="C81" s="866"/>
      <c r="D81" s="866"/>
      <c r="E81" s="866"/>
      <c r="F81" s="866"/>
      <c r="G81" s="866"/>
      <c r="H81" s="866"/>
      <c r="I81" s="866"/>
      <c r="J81" s="866"/>
      <c r="K81" s="866"/>
      <c r="L81" s="866"/>
      <c r="M81" s="867"/>
      <c r="N81" s="301">
        <f>SUM(N75:N80)</f>
        <v>2095.3877274730039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3534.5005258882702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8" t="s">
        <v>969</v>
      </c>
      <c r="C87" s="869"/>
      <c r="D87" s="869"/>
      <c r="E87" s="869"/>
      <c r="F87" s="869"/>
      <c r="G87" s="869"/>
      <c r="H87" s="869"/>
      <c r="I87" s="314"/>
      <c r="J87" s="334"/>
      <c r="K87" s="302" t="s">
        <v>970</v>
      </c>
      <c r="L87" s="870" t="s">
        <v>971</v>
      </c>
      <c r="M87" s="871"/>
      <c r="N87" s="303"/>
    </row>
    <row r="88" spans="1:14">
      <c r="B88" s="856" t="s">
        <v>972</v>
      </c>
      <c r="C88" s="857"/>
      <c r="D88" s="857"/>
      <c r="E88" s="857"/>
      <c r="F88" s="857"/>
      <c r="G88" s="857"/>
      <c r="H88" s="857"/>
      <c r="I88" s="87"/>
      <c r="J88" s="88"/>
      <c r="K88" s="304">
        <v>0.2</v>
      </c>
      <c r="L88" s="858">
        <f>N83*K88</f>
        <v>706.90010517765404</v>
      </c>
      <c r="M88" s="859"/>
      <c r="N88" s="51"/>
    </row>
    <row r="89" spans="1:14">
      <c r="B89" s="89" t="s">
        <v>973</v>
      </c>
      <c r="C89" s="90"/>
      <c r="D89" s="90"/>
      <c r="E89" s="90"/>
      <c r="F89" s="90"/>
      <c r="G89" s="90"/>
      <c r="H89" s="90"/>
      <c r="I89" s="87"/>
      <c r="J89" s="88"/>
      <c r="K89" s="304">
        <v>0.05</v>
      </c>
      <c r="L89" s="858">
        <f>N83*K89</f>
        <v>176.72502629441351</v>
      </c>
      <c r="M89" s="859"/>
      <c r="N89" s="51"/>
    </row>
    <row r="90" spans="1:14" ht="15.75" thickBot="1">
      <c r="B90" s="91" t="s">
        <v>974</v>
      </c>
      <c r="C90" s="92"/>
      <c r="D90" s="92"/>
      <c r="E90" s="92"/>
      <c r="F90" s="92"/>
      <c r="G90" s="92"/>
      <c r="H90" s="92"/>
      <c r="I90" s="93"/>
      <c r="J90" s="94"/>
      <c r="K90" s="305">
        <v>0.05</v>
      </c>
      <c r="L90" s="860">
        <f>N83*K90</f>
        <v>176.72502629441351</v>
      </c>
      <c r="M90" s="861"/>
      <c r="N90" s="51"/>
    </row>
    <row r="91" spans="1:14" ht="15.75" thickBot="1">
      <c r="B91" s="823" t="s">
        <v>953</v>
      </c>
      <c r="C91" s="824"/>
      <c r="D91" s="824"/>
      <c r="E91" s="824"/>
      <c r="F91" s="824"/>
      <c r="G91" s="824"/>
      <c r="H91" s="824"/>
      <c r="I91" s="824"/>
      <c r="J91" s="824"/>
      <c r="K91" s="824"/>
      <c r="L91" s="824"/>
      <c r="M91" s="825"/>
      <c r="N91" s="52">
        <f>L88+L89+L90</f>
        <v>1060.3501577664811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4594.8506836547513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3"/>
      <c r="K123" s="973"/>
      <c r="L123" s="973"/>
      <c r="M123" s="973"/>
      <c r="N123" s="974"/>
    </row>
    <row r="124" spans="2:14" ht="15.75" thickBot="1">
      <c r="B124" s="419" t="s">
        <v>2221</v>
      </c>
      <c r="C124" s="420"/>
      <c r="D124" s="420"/>
      <c r="E124" s="259"/>
      <c r="F124" s="259"/>
      <c r="G124" s="259"/>
      <c r="H124" s="259"/>
      <c r="I124" s="259"/>
      <c r="J124" s="975"/>
      <c r="K124" s="975"/>
      <c r="L124" s="975"/>
      <c r="M124" s="975"/>
      <c r="N124" s="97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2.75" customHeight="1" thickBot="1">
      <c r="A31" t="s">
        <v>1845</v>
      </c>
      <c r="B31" s="80" t="s">
        <v>1128</v>
      </c>
      <c r="C31" s="965" t="s">
        <v>2132</v>
      </c>
      <c r="D31" s="966"/>
      <c r="E31" s="966"/>
      <c r="F31" s="966"/>
      <c r="G31" s="966"/>
      <c r="H31" s="966"/>
      <c r="I31" s="966"/>
      <c r="J31" s="966"/>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VLOOKUP(A36,EQUIPOS!A6:D163,4,FALSE)</f>
        <v>3408.2795993115878</v>
      </c>
      <c r="L36" s="270"/>
      <c r="M36" s="336">
        <v>4</v>
      </c>
      <c r="N36" s="272">
        <f>K36/M36</f>
        <v>852.06989982789696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1967.8455986229219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0.01</v>
      </c>
      <c r="L48" s="267"/>
      <c r="M48" s="402">
        <f>VLOOKUP(A48,MATERIALES!A5:D394,4,FALSE)</f>
        <v>2838.8340657677718</v>
      </c>
      <c r="N48" s="272">
        <f>K48*M48</f>
        <v>28.38834065767772</v>
      </c>
    </row>
    <row r="49" spans="1:14">
      <c r="A49" s="163" t="s">
        <v>718</v>
      </c>
      <c r="B49" s="43" t="str">
        <f>VLOOKUP(A49,MATERIALES!A6:D372,3,FALSE)</f>
        <v>Tubo concreto simple 450 mm</v>
      </c>
      <c r="C49" s="425"/>
      <c r="D49" s="425"/>
      <c r="E49" s="425"/>
      <c r="F49" s="425"/>
      <c r="G49" s="425"/>
      <c r="H49" s="425"/>
      <c r="I49" s="425"/>
      <c r="J49" s="312" t="str">
        <f>VLOOKUP(A49,MATERIALES!A5:D639,2,FALSE)</f>
        <v>m</v>
      </c>
      <c r="K49" s="397">
        <v>1</v>
      </c>
      <c r="L49" s="421"/>
      <c r="M49" s="402">
        <f>VLOOKUP(A49,MATERIALES!A6:D395,4,FALSE)</f>
        <v>120927.75712909226</v>
      </c>
      <c r="N49" s="272">
        <f>K49*M49</f>
        <v>120927.75712909226</v>
      </c>
    </row>
    <row r="50" spans="1:14">
      <c r="A50" s="163" t="s">
        <v>833</v>
      </c>
      <c r="B50" s="43" t="str">
        <f>VLOOKUP(A50,MATERIALES!A6:D372,3,FALSE)</f>
        <v>Concreto Resistencia  14 (Mpa)</v>
      </c>
      <c r="C50" s="425"/>
      <c r="D50" s="425"/>
      <c r="E50" s="425"/>
      <c r="F50" s="425"/>
      <c r="G50" s="425"/>
      <c r="H50" s="425"/>
      <c r="I50" s="425"/>
      <c r="J50" s="312" t="str">
        <f>VLOOKUP(A50,MATERIALES!A6:D640,2,FALSE)</f>
        <v>m3</v>
      </c>
      <c r="K50" s="397">
        <v>0.36499999999999999</v>
      </c>
      <c r="L50" s="421"/>
      <c r="M50" s="402">
        <f>VLOOKUP(A50,MATERIALES!A6:D396,4,FALSE)</f>
        <v>337503.87343106332</v>
      </c>
      <c r="N50" s="272">
        <f>K50*M50</f>
        <v>123188.91380233811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244145.05927208805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2.9981915822835261</v>
      </c>
      <c r="M58" s="911"/>
      <c r="N58" s="287">
        <f>K58*L58</f>
        <v>0.83949364303938734</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0.83949364303938734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11157.756987950248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257271.50135230424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51454.300270460852</v>
      </c>
      <c r="M82" s="859"/>
      <c r="N82" s="51"/>
    </row>
    <row r="83" spans="1:14">
      <c r="B83" s="89" t="s">
        <v>973</v>
      </c>
      <c r="C83" s="90"/>
      <c r="D83" s="90"/>
      <c r="E83" s="90"/>
      <c r="F83" s="90"/>
      <c r="G83" s="90"/>
      <c r="H83" s="90"/>
      <c r="I83" s="87"/>
      <c r="J83" s="88"/>
      <c r="K83" s="304">
        <v>0.05</v>
      </c>
      <c r="L83" s="858">
        <f>N77*K83</f>
        <v>12863.575067615213</v>
      </c>
      <c r="M83" s="859"/>
      <c r="N83" s="51"/>
    </row>
    <row r="84" spans="1:14" ht="15.75" thickBot="1">
      <c r="B84" s="91" t="s">
        <v>974</v>
      </c>
      <c r="C84" s="92"/>
      <c r="D84" s="92"/>
      <c r="E84" s="92"/>
      <c r="F84" s="92"/>
      <c r="G84" s="92"/>
      <c r="H84" s="92"/>
      <c r="I84" s="93"/>
      <c r="J84" s="94"/>
      <c r="K84" s="305">
        <v>0.05</v>
      </c>
      <c r="L84" s="860">
        <f>N77*K84</f>
        <v>12863.575067615213</v>
      </c>
      <c r="M84" s="861"/>
      <c r="N84" s="51"/>
    </row>
    <row r="85" spans="1:14" ht="15.75" thickBot="1">
      <c r="B85" s="823" t="s">
        <v>953</v>
      </c>
      <c r="C85" s="824"/>
      <c r="D85" s="824"/>
      <c r="E85" s="824"/>
      <c r="F85" s="824"/>
      <c r="G85" s="824"/>
      <c r="H85" s="824"/>
      <c r="I85" s="824"/>
      <c r="J85" s="824"/>
      <c r="K85" s="824"/>
      <c r="L85" s="824"/>
      <c r="M85" s="825"/>
      <c r="N85" s="52">
        <f>L82+L83+L84</f>
        <v>77181.45040569127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334452.95175799553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45" customHeight="1" thickBot="1">
      <c r="A31" t="s">
        <v>1845</v>
      </c>
      <c r="B31" s="80" t="s">
        <v>1129</v>
      </c>
      <c r="C31" s="986" t="s">
        <v>2133</v>
      </c>
      <c r="D31" s="987"/>
      <c r="E31" s="987"/>
      <c r="F31" s="987"/>
      <c r="G31" s="987"/>
      <c r="H31" s="987"/>
      <c r="I31" s="987"/>
      <c r="J31" s="987"/>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188</v>
      </c>
      <c r="B36" s="872" t="str">
        <f>VLOOKUP(A36,EQUIPOS!A6:D154,3,FALSE)</f>
        <v>Diferencial</v>
      </c>
      <c r="C36" s="873"/>
      <c r="D36" s="873"/>
      <c r="E36" s="873"/>
      <c r="F36" s="873"/>
      <c r="G36" s="873"/>
      <c r="H36" s="874"/>
      <c r="I36" s="267"/>
      <c r="J36" s="268"/>
      <c r="K36" s="269">
        <f>VLOOKUP(A36,EQUIPOS!A6:D163,4,FALSE)</f>
        <v>3408.2795993115878</v>
      </c>
      <c r="L36" s="270"/>
      <c r="M36" s="441">
        <v>4</v>
      </c>
      <c r="N36" s="272">
        <f>K36/M36</f>
        <v>852.06989982789696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1115.7756987950249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1967.8455986229219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0.02</v>
      </c>
      <c r="L48" s="267"/>
      <c r="M48" s="402">
        <f>VLOOKUP(A48,MATERIALES!A5:D394,4,FALSE)</f>
        <v>2838.8340657677718</v>
      </c>
      <c r="N48" s="272">
        <f>K48*M48</f>
        <v>56.776681315355439</v>
      </c>
    </row>
    <row r="49" spans="1:14">
      <c r="A49" s="163" t="s">
        <v>718</v>
      </c>
      <c r="B49" s="43" t="str">
        <f>VLOOKUP(A49,MATERIALES!A6:D372,3,FALSE)</f>
        <v>Tubo concreto simple 450 mm</v>
      </c>
      <c r="C49" s="425"/>
      <c r="D49" s="425"/>
      <c r="E49" s="425"/>
      <c r="F49" s="425"/>
      <c r="G49" s="425"/>
      <c r="H49" s="425"/>
      <c r="I49" s="425"/>
      <c r="J49" s="312" t="str">
        <f>VLOOKUP(A49,MATERIALES!A5:D639,2,FALSE)</f>
        <v>m</v>
      </c>
      <c r="K49" s="397">
        <v>1</v>
      </c>
      <c r="L49" s="421"/>
      <c r="M49" s="402">
        <f>VLOOKUP(A49,MATERIALES!A6:D395,4,FALSE)</f>
        <v>120927.75712909226</v>
      </c>
      <c r="N49" s="272">
        <f>K49*M49</f>
        <v>120927.75712909226</v>
      </c>
    </row>
    <row r="50" spans="1:14">
      <c r="A50" s="163" t="s">
        <v>833</v>
      </c>
      <c r="B50" s="43" t="str">
        <f>VLOOKUP(A50,MATERIALES!A6:D372,3,FALSE)</f>
        <v>Concreto Resistencia  14 (Mpa)</v>
      </c>
      <c r="C50" s="425"/>
      <c r="D50" s="425"/>
      <c r="E50" s="425"/>
      <c r="F50" s="425"/>
      <c r="G50" s="425"/>
      <c r="H50" s="425"/>
      <c r="I50" s="425"/>
      <c r="J50" s="312" t="str">
        <f>VLOOKUP(A50,MATERIALES!A6:D640,2,FALSE)</f>
        <v>m3</v>
      </c>
      <c r="K50" s="397">
        <v>0.46</v>
      </c>
      <c r="L50" s="421"/>
      <c r="M50" s="402">
        <f>VLOOKUP(A50,MATERIALES!A6:D396,4,FALSE)</f>
        <v>337503.87343106332</v>
      </c>
      <c r="N50" s="272">
        <f>K50*M50</f>
        <v>155251.78177828912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276236.31558869674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2.9981915822835261</v>
      </c>
      <c r="M58" s="911"/>
      <c r="N58" s="287">
        <f>K58*L58</f>
        <v>0.83949364303938734</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f>
        <v>0.83949364303938734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11157.756987950248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289362.75766891293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57872.551533782593</v>
      </c>
      <c r="M82" s="859"/>
      <c r="N82" s="51"/>
    </row>
    <row r="83" spans="1:14">
      <c r="B83" s="89" t="s">
        <v>973</v>
      </c>
      <c r="C83" s="90"/>
      <c r="D83" s="90"/>
      <c r="E83" s="90"/>
      <c r="F83" s="90"/>
      <c r="G83" s="90"/>
      <c r="H83" s="90"/>
      <c r="I83" s="87"/>
      <c r="J83" s="88"/>
      <c r="K83" s="304">
        <v>0.05</v>
      </c>
      <c r="L83" s="858">
        <f>N77*K83</f>
        <v>14468.137883445648</v>
      </c>
      <c r="M83" s="859"/>
      <c r="N83" s="51"/>
    </row>
    <row r="84" spans="1:14" ht="15.75" thickBot="1">
      <c r="B84" s="91" t="s">
        <v>974</v>
      </c>
      <c r="C84" s="92"/>
      <c r="D84" s="92"/>
      <c r="E84" s="92"/>
      <c r="F84" s="92"/>
      <c r="G84" s="92"/>
      <c r="H84" s="92"/>
      <c r="I84" s="93"/>
      <c r="J84" s="94"/>
      <c r="K84" s="305">
        <v>0.05</v>
      </c>
      <c r="L84" s="860">
        <f>N77*K84</f>
        <v>14468.137883445648</v>
      </c>
      <c r="M84" s="861"/>
      <c r="N84" s="51"/>
    </row>
    <row r="85" spans="1:14" ht="15.75" thickBot="1">
      <c r="B85" s="823" t="s">
        <v>953</v>
      </c>
      <c r="C85" s="824"/>
      <c r="D85" s="824"/>
      <c r="E85" s="824"/>
      <c r="F85" s="824"/>
      <c r="G85" s="824"/>
      <c r="H85" s="824"/>
      <c r="I85" s="824"/>
      <c r="J85" s="824"/>
      <c r="K85" s="824"/>
      <c r="L85" s="824"/>
      <c r="M85" s="825"/>
      <c r="N85" s="52">
        <f>L82+L83+L84</f>
        <v>86808.827300673904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376171.58496958681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310</v>
      </c>
      <c r="B36" s="872" t="str">
        <f>VLOOKUP(A36,EQUIPOS!A6:D154,3,FALSE)</f>
        <v>Retroexcavadora A25C</v>
      </c>
      <c r="C36" s="873"/>
      <c r="D36" s="873"/>
      <c r="E36" s="873"/>
      <c r="F36" s="873"/>
      <c r="G36" s="873"/>
      <c r="H36" s="874"/>
      <c r="I36" s="267"/>
      <c r="J36" s="268"/>
      <c r="K36" s="269">
        <f>VLOOKUP(A36,EQUIPOS!A6:D163,4,FALSE)</f>
        <v>117760.8599407462</v>
      </c>
      <c r="L36" s="270"/>
      <c r="M36" s="336">
        <v>3</v>
      </c>
      <c r="N36" s="272">
        <f>K36/M36</f>
        <v>39253.619980248732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1487.7009317267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40741.320911975432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0.02</v>
      </c>
      <c r="L48" s="267"/>
      <c r="M48" s="402">
        <f>VLOOKUP(A48,MATERIALES!A5:D394,4,FALSE)</f>
        <v>2838.8340657677718</v>
      </c>
      <c r="N48" s="272">
        <f>K48*M48</f>
        <v>56.776681315355439</v>
      </c>
    </row>
    <row r="49" spans="1:14">
      <c r="A49" s="163" t="s">
        <v>548</v>
      </c>
      <c r="B49" s="43" t="str">
        <f>VLOOKUP(A49,MATERIALES!A6:D372,3,FALSE)</f>
        <v>Material para solado y atraque</v>
      </c>
      <c r="C49" s="425"/>
      <c r="D49" s="425"/>
      <c r="E49" s="425"/>
      <c r="F49" s="425"/>
      <c r="G49" s="425"/>
      <c r="H49" s="425"/>
      <c r="I49" s="425"/>
      <c r="J49" s="312" t="str">
        <f>VLOOKUP(A49,MATERIALES!A5:D639,2,FALSE)</f>
        <v>m3</v>
      </c>
      <c r="K49" s="397">
        <v>0.46</v>
      </c>
      <c r="L49" s="421"/>
      <c r="M49" s="402">
        <f>VLOOKUP(A49,MATERIALES!A6:D395,4,FALSE)</f>
        <v>40248.055602301793</v>
      </c>
      <c r="N49" s="272">
        <f>K49*M49</f>
        <v>18514.105577058825</v>
      </c>
    </row>
    <row r="50" spans="1:14">
      <c r="A50" s="163" t="s">
        <v>714</v>
      </c>
      <c r="B50" s="43" t="str">
        <f>VLOOKUP(A50,MATERIALES!A6:D372,3,FALSE)</f>
        <v>Tubo concreto reforzado 900mm (tipo 1)</v>
      </c>
      <c r="C50" s="425"/>
      <c r="D50" s="425"/>
      <c r="E50" s="425"/>
      <c r="F50" s="425"/>
      <c r="G50" s="425"/>
      <c r="H50" s="425"/>
      <c r="I50" s="425"/>
      <c r="J50" s="312" t="str">
        <f>VLOOKUP(A50,MATERIALES!A6:D640,2,FALSE)</f>
        <v>m</v>
      </c>
      <c r="K50" s="397">
        <v>1</v>
      </c>
      <c r="L50" s="421"/>
      <c r="M50" s="402">
        <f>VLOOKUP(A50,MATERIALES!A6:D396,4,FALSE)</f>
        <v>263842.37919074675</v>
      </c>
      <c r="N50" s="272">
        <f>K50*M50</f>
        <v>263842.37919074675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282413.26144912094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0">
        <f>VLOOKUP(A58,TRANSPORTE!A1:D117,4,FALSE)</f>
        <v>2.9981915822835261</v>
      </c>
      <c r="M58" s="911"/>
      <c r="N58" s="287">
        <f>K58*L58</f>
        <v>0.83949364303938734</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0">
        <f>VLOOKUP(A59,TRANSPORTE!A1:D117,4,FALSE)</f>
        <v>1232.6264115798706</v>
      </c>
      <c r="M59" s="911"/>
      <c r="N59" s="287">
        <f>K59*L59</f>
        <v>567.00814932674052</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567.84764296977994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14877.009317266999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338599.43932133319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67719.887864266639</v>
      </c>
      <c r="M82" s="859"/>
      <c r="N82" s="51"/>
    </row>
    <row r="83" spans="1:14">
      <c r="B83" s="89" t="s">
        <v>973</v>
      </c>
      <c r="C83" s="90"/>
      <c r="D83" s="90"/>
      <c r="E83" s="90"/>
      <c r="F83" s="90"/>
      <c r="G83" s="90"/>
      <c r="H83" s="90"/>
      <c r="I83" s="87"/>
      <c r="J83" s="88"/>
      <c r="K83" s="304">
        <v>0.05</v>
      </c>
      <c r="L83" s="858">
        <f>N77*K83</f>
        <v>16929.97196606666</v>
      </c>
      <c r="M83" s="859"/>
      <c r="N83" s="51"/>
    </row>
    <row r="84" spans="1:14" ht="15.75" thickBot="1">
      <c r="B84" s="91" t="s">
        <v>974</v>
      </c>
      <c r="C84" s="92"/>
      <c r="D84" s="92"/>
      <c r="E84" s="92"/>
      <c r="F84" s="92"/>
      <c r="G84" s="92"/>
      <c r="H84" s="92"/>
      <c r="I84" s="93"/>
      <c r="J84" s="94"/>
      <c r="K84" s="305">
        <v>0.05</v>
      </c>
      <c r="L84" s="860">
        <f>N77*K84</f>
        <v>16929.97196606666</v>
      </c>
      <c r="M84" s="861"/>
      <c r="N84" s="51"/>
    </row>
    <row r="85" spans="1:14" ht="15.75" thickBot="1">
      <c r="B85" s="823" t="s">
        <v>953</v>
      </c>
      <c r="C85" s="824"/>
      <c r="D85" s="824"/>
      <c r="E85" s="824"/>
      <c r="F85" s="824"/>
      <c r="G85" s="824"/>
      <c r="H85" s="824"/>
      <c r="I85" s="824"/>
      <c r="J85" s="824"/>
      <c r="K85" s="824"/>
      <c r="L85" s="824"/>
      <c r="M85" s="825"/>
      <c r="N85" s="52">
        <f>L82+L83+L84</f>
        <v>101579.83179639996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440179.27111773315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6502.8703023714397</v>
      </c>
      <c r="L36" s="270"/>
      <c r="M36" s="336">
        <v>0.5</v>
      </c>
      <c r="N36" s="272">
        <f>K36/M36</f>
        <v>13005.740604742879</v>
      </c>
    </row>
    <row r="37" spans="1:14">
      <c r="A37" s="113" t="s">
        <v>320</v>
      </c>
      <c r="B37" s="872" t="str">
        <f>VLOOKUP(A37,EQUIPOS!A7:D154,3,FALSE)</f>
        <v>Retroexcavadora sobre llantas, motor 62HP, Profundidad de excavación de 5.41 metros.</v>
      </c>
      <c r="C37" s="873"/>
      <c r="D37" s="873"/>
      <c r="E37" s="873"/>
      <c r="F37" s="873"/>
      <c r="G37" s="873"/>
      <c r="H37" s="874"/>
      <c r="I37" s="421"/>
      <c r="J37" s="422"/>
      <c r="K37" s="269">
        <f>VLOOKUP(A37,EQUIPOS!A7:D164,4,FALSE)</f>
        <v>173132.41893033718</v>
      </c>
      <c r="L37" s="335"/>
      <c r="M37" s="336">
        <v>1.5</v>
      </c>
      <c r="N37" s="272">
        <f>K37/M37</f>
        <v>115421.61262022478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2975.4018634534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131402.75508842105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VLOOKUP(A48,MATERIALES!A4:D638,2,FALSE)</f>
        <v>m3</v>
      </c>
      <c r="K48" s="282">
        <v>0.57999999999999996</v>
      </c>
      <c r="L48" s="267"/>
      <c r="M48" s="402">
        <f>VLOOKUP(A48,MATERIALES!A5:D394,4,FALSE)</f>
        <v>40248.055602301793</v>
      </c>
      <c r="N48" s="272">
        <f>K48*M48</f>
        <v>23343.87224933504</v>
      </c>
    </row>
    <row r="49" spans="1:14">
      <c r="A49" s="163" t="s">
        <v>726</v>
      </c>
      <c r="B49" s="43" t="str">
        <f>VLOOKUP(A49,MATERIALES!A6:D372,3,FALSE)</f>
        <v>Tubo corrugado de acero galvanizado MP-68</v>
      </c>
      <c r="C49" s="425"/>
      <c r="D49" s="425"/>
      <c r="E49" s="425"/>
      <c r="F49" s="425"/>
      <c r="G49" s="425"/>
      <c r="H49" s="425"/>
      <c r="I49" s="425"/>
      <c r="J49" s="312" t="str">
        <f>VLOOKUP(A49,MATERIALES!A5:D639,2,FALSE)</f>
        <v>m</v>
      </c>
      <c r="K49" s="397">
        <v>1</v>
      </c>
      <c r="L49" s="421"/>
      <c r="M49" s="402">
        <f>VLOOKUP(A49,MATERIALES!A6:D395,4,FALSE)</f>
        <v>452396.23613616725</v>
      </c>
      <c r="N49" s="272">
        <f>K49*M49</f>
        <v>452396.23613616725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475740.1083855023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727.07185166146405</v>
      </c>
      <c r="M58" s="911"/>
      <c r="N58" s="287">
        <f>K58*L58</f>
        <v>727.07185166146405</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1232.6264115798706</v>
      </c>
      <c r="M59" s="911"/>
      <c r="N59" s="287">
        <f>K59*L59</f>
        <v>714.92331871632484</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f>
        <v>1441.9951703777888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29754.018634533997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638338.87727883516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127667.77545576704</v>
      </c>
      <c r="M82" s="859"/>
      <c r="N82" s="51"/>
    </row>
    <row r="83" spans="1:14">
      <c r="B83" s="89" t="s">
        <v>973</v>
      </c>
      <c r="C83" s="90"/>
      <c r="D83" s="90"/>
      <c r="E83" s="90"/>
      <c r="F83" s="90"/>
      <c r="G83" s="90"/>
      <c r="H83" s="90"/>
      <c r="I83" s="87"/>
      <c r="J83" s="88"/>
      <c r="K83" s="304">
        <v>0.05</v>
      </c>
      <c r="L83" s="858">
        <f>N77*K83</f>
        <v>31916.94386394176</v>
      </c>
      <c r="M83" s="859"/>
      <c r="N83" s="51"/>
    </row>
    <row r="84" spans="1:14" ht="15.75" thickBot="1">
      <c r="B84" s="91" t="s">
        <v>974</v>
      </c>
      <c r="C84" s="92"/>
      <c r="D84" s="92"/>
      <c r="E84" s="92"/>
      <c r="F84" s="92"/>
      <c r="G84" s="92"/>
      <c r="H84" s="92"/>
      <c r="I84" s="93"/>
      <c r="J84" s="94"/>
      <c r="K84" s="305">
        <v>0.05</v>
      </c>
      <c r="L84" s="860">
        <f>N77*K84</f>
        <v>31916.94386394176</v>
      </c>
      <c r="M84" s="861"/>
      <c r="N84" s="51"/>
    </row>
    <row r="85" spans="1:14" ht="15.75" thickBot="1">
      <c r="B85" s="823" t="s">
        <v>953</v>
      </c>
      <c r="C85" s="824"/>
      <c r="D85" s="824"/>
      <c r="E85" s="824"/>
      <c r="F85" s="824"/>
      <c r="G85" s="824"/>
      <c r="H85" s="824"/>
      <c r="I85" s="824"/>
      <c r="J85" s="824"/>
      <c r="K85" s="824"/>
      <c r="L85" s="824"/>
      <c r="M85" s="825"/>
      <c r="N85" s="52">
        <f>L82+L83+L84</f>
        <v>191501.66318365055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829840.54046248575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6502.8703023714397</v>
      </c>
      <c r="L36" s="270"/>
      <c r="M36" s="336">
        <v>0.5</v>
      </c>
      <c r="N36" s="272">
        <f>K36/M36</f>
        <v>13005.740604742879</v>
      </c>
    </row>
    <row r="37" spans="1:14">
      <c r="A37" s="113" t="s">
        <v>303</v>
      </c>
      <c r="B37" s="872" t="str">
        <f>VLOOKUP(A37,EQUIPOS!A7:D154,3,FALSE)</f>
        <v>Retrocargador, pala de 1,1 m3 de capacidad, profundidad de excavación de 4.400 mm y una altura de 5.680 mm</v>
      </c>
      <c r="C37" s="873"/>
      <c r="D37" s="873"/>
      <c r="E37" s="873"/>
      <c r="F37" s="873"/>
      <c r="G37" s="873"/>
      <c r="H37" s="874"/>
      <c r="I37" s="421"/>
      <c r="J37" s="422"/>
      <c r="K37" s="269">
        <f>VLOOKUP(A37,EQUIPOS!A7:D164,4,FALSE)</f>
        <v>119989.96680335197</v>
      </c>
      <c r="L37" s="335"/>
      <c r="M37" s="336">
        <v>1.5</v>
      </c>
      <c r="N37" s="272">
        <f>K37/M37</f>
        <v>79993.311202234647</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2975.4018634534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95974.453670430928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548</v>
      </c>
      <c r="B48" s="43" t="str">
        <f>VLOOKUP(A48,MATERIALES!A5:D372,3,FALSE)</f>
        <v>Material para solado y atraque</v>
      </c>
      <c r="C48" s="281"/>
      <c r="D48" s="281"/>
      <c r="E48" s="281"/>
      <c r="F48" s="281"/>
      <c r="G48" s="281"/>
      <c r="H48" s="281"/>
      <c r="I48" s="281"/>
      <c r="J48" s="311" t="str">
        <f>VLOOKUP(A48,MATERIALES!A4:D638,2,FALSE)</f>
        <v>m3</v>
      </c>
      <c r="K48" s="282">
        <v>0.57999999999999996</v>
      </c>
      <c r="L48" s="267"/>
      <c r="M48" s="402">
        <f>VLOOKUP(A48,MATERIALES!A5:D394,4,FALSE)</f>
        <v>40248.055602301793</v>
      </c>
      <c r="N48" s="272">
        <f>K48*M48</f>
        <v>23343.87224933504</v>
      </c>
    </row>
    <row r="49" spans="1:14">
      <c r="A49" s="163" t="s">
        <v>726</v>
      </c>
      <c r="B49" s="43" t="str">
        <f>VLOOKUP(A49,MATERIALES!A6:D372,3,FALSE)</f>
        <v>Tubo corrugado de acero galvanizado MP-68</v>
      </c>
      <c r="C49" s="425"/>
      <c r="D49" s="425"/>
      <c r="E49" s="425"/>
      <c r="F49" s="425"/>
      <c r="G49" s="425"/>
      <c r="H49" s="425"/>
      <c r="I49" s="425"/>
      <c r="J49" s="312" t="str">
        <f>VLOOKUP(A49,MATERIALES!A5:D639,2,FALSE)</f>
        <v>m</v>
      </c>
      <c r="K49" s="397">
        <v>1</v>
      </c>
      <c r="L49" s="421"/>
      <c r="M49" s="402">
        <f>VLOOKUP(A49,MATERIALES!A6:D395,4,FALSE)</f>
        <v>452396.23613616725</v>
      </c>
      <c r="N49" s="272">
        <f>K49*M49</f>
        <v>452396.23613616725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475740.1083855023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0">
        <f>VLOOKUP(A58,TRANSPORTE!A1:D117,4,FALSE)</f>
        <v>727.07185166146405</v>
      </c>
      <c r="M58" s="911"/>
      <c r="N58" s="287">
        <f>K58*L58</f>
        <v>727.07185166146405</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0">
        <f>VLOOKUP(A59,TRANSPORTE!A1:D117,4,FALSE)</f>
        <v>1232.6264115798706</v>
      </c>
      <c r="M59" s="911"/>
      <c r="N59" s="287">
        <f>K59*L59</f>
        <v>714.92331871632484</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1441.9951703777888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29754.018634533997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602910.57586084504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120582.11517216901</v>
      </c>
      <c r="M82" s="859"/>
      <c r="N82" s="51"/>
    </row>
    <row r="83" spans="1:14">
      <c r="B83" s="89" t="s">
        <v>973</v>
      </c>
      <c r="C83" s="90"/>
      <c r="D83" s="90"/>
      <c r="E83" s="90"/>
      <c r="F83" s="90"/>
      <c r="G83" s="90"/>
      <c r="H83" s="90"/>
      <c r="I83" s="87"/>
      <c r="J83" s="88"/>
      <c r="K83" s="304">
        <v>0.05</v>
      </c>
      <c r="L83" s="858">
        <f>N77*K83</f>
        <v>30145.528793042253</v>
      </c>
      <c r="M83" s="859"/>
      <c r="N83" s="51"/>
    </row>
    <row r="84" spans="1:14" ht="15.75" thickBot="1">
      <c r="B84" s="91" t="s">
        <v>974</v>
      </c>
      <c r="C84" s="92"/>
      <c r="D84" s="92"/>
      <c r="E84" s="92"/>
      <c r="F84" s="92"/>
      <c r="G84" s="92"/>
      <c r="H84" s="92"/>
      <c r="I84" s="93"/>
      <c r="J84" s="94"/>
      <c r="K84" s="305">
        <v>0.05</v>
      </c>
      <c r="L84" s="860">
        <f>N77*K84</f>
        <v>30145.528793042253</v>
      </c>
      <c r="M84" s="861"/>
      <c r="N84" s="51"/>
    </row>
    <row r="85" spans="1:14" ht="15.75" thickBot="1">
      <c r="B85" s="823" t="s">
        <v>953</v>
      </c>
      <c r="C85" s="824"/>
      <c r="D85" s="824"/>
      <c r="E85" s="824"/>
      <c r="F85" s="824"/>
      <c r="G85" s="824"/>
      <c r="H85" s="824"/>
      <c r="I85" s="824"/>
      <c r="J85" s="824"/>
      <c r="K85" s="824"/>
      <c r="L85" s="824"/>
      <c r="M85" s="825"/>
      <c r="N85" s="52">
        <f>L82+L83+L84</f>
        <v>180873.17275825352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783783.74861909857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147.22886430720399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713</v>
      </c>
      <c r="B48" s="43" t="str">
        <f>VLOOKUP(A48,MATERIALES!A5:D372,3,FALSE)</f>
        <v>Tubería de Plástico</v>
      </c>
      <c r="C48" s="281"/>
      <c r="D48" s="281"/>
      <c r="E48" s="281"/>
      <c r="F48" s="281"/>
      <c r="G48" s="281"/>
      <c r="H48" s="281"/>
      <c r="I48" s="268"/>
      <c r="J48" s="224" t="str">
        <f>VLOOKUP(A48,MATERIALES!A4:D638,2,FALSE)</f>
        <v>m</v>
      </c>
      <c r="K48" s="282">
        <v>1</v>
      </c>
      <c r="L48" s="267"/>
      <c r="M48" s="402">
        <f>VLOOKUP(A48,MATERIALES!A5:D394,4,FALSE)</f>
        <v>11541.283630962655</v>
      </c>
      <c r="N48" s="272">
        <f>K48*M48</f>
        <v>11541.283630962655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11541.283630962655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2944.5772861440796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14633.089781413939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2926.6179562827879</v>
      </c>
      <c r="M82" s="859"/>
      <c r="N82" s="51"/>
    </row>
    <row r="83" spans="1:14">
      <c r="B83" s="89" t="s">
        <v>973</v>
      </c>
      <c r="C83" s="90"/>
      <c r="D83" s="90"/>
      <c r="E83" s="90"/>
      <c r="F83" s="90"/>
      <c r="G83" s="90"/>
      <c r="H83" s="90"/>
      <c r="I83" s="87"/>
      <c r="J83" s="88"/>
      <c r="K83" s="304">
        <v>0.05</v>
      </c>
      <c r="L83" s="858">
        <f>N77*K83</f>
        <v>731.65448907069697</v>
      </c>
      <c r="M83" s="859"/>
      <c r="N83" s="51"/>
    </row>
    <row r="84" spans="1:14" ht="15.75" thickBot="1">
      <c r="B84" s="91" t="s">
        <v>974</v>
      </c>
      <c r="C84" s="92"/>
      <c r="D84" s="92"/>
      <c r="E84" s="92"/>
      <c r="F84" s="92"/>
      <c r="G84" s="92"/>
      <c r="H84" s="92"/>
      <c r="I84" s="93"/>
      <c r="J84" s="94"/>
      <c r="K84" s="305">
        <v>0.05</v>
      </c>
      <c r="L84" s="860">
        <f>N77*K84</f>
        <v>731.65448907069697</v>
      </c>
      <c r="M84" s="861"/>
      <c r="N84" s="51"/>
    </row>
    <row r="85" spans="1:14" ht="15.75" thickBot="1">
      <c r="B85" s="823" t="s">
        <v>953</v>
      </c>
      <c r="C85" s="824"/>
      <c r="D85" s="824"/>
      <c r="E85" s="824"/>
      <c r="F85" s="824"/>
      <c r="G85" s="824"/>
      <c r="H85" s="824"/>
      <c r="I85" s="824"/>
      <c r="J85" s="824"/>
      <c r="K85" s="824"/>
      <c r="L85" s="824"/>
      <c r="M85" s="825"/>
      <c r="N85" s="52">
        <f>L82+L83+L84</f>
        <v>4389.926934424182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19023.016715838123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topLeftCell="A28"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30" customHeight="1" thickBot="1">
      <c r="A31" t="s">
        <v>1845</v>
      </c>
      <c r="B31" s="80" t="s">
        <v>1132</v>
      </c>
      <c r="C31" s="990" t="s">
        <v>2137</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2231.5513975900499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5226.6442422189184</v>
      </c>
      <c r="N49" s="272">
        <f>K49*M49</f>
        <v>6010.640878551756</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2838.8340657677718</v>
      </c>
      <c r="N50" s="272">
        <f>K50*M50</f>
        <v>340.66008789213259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5576.7119158361493</v>
      </c>
      <c r="N51" s="272">
        <f>K51*M51</f>
        <v>11153.423831672299</v>
      </c>
    </row>
    <row r="52" spans="1:14" ht="15.75" thickBot="1">
      <c r="A52" t="s">
        <v>921</v>
      </c>
      <c r="B52" s="43" t="str">
        <f>VLOOKUP(A52,MATERIALES!A7:D372,3,FALSE)</f>
        <v>Malla para gaviones (2M3)</v>
      </c>
      <c r="C52" s="310"/>
      <c r="D52" s="310"/>
      <c r="E52" s="310"/>
      <c r="F52" s="310"/>
      <c r="G52" s="310"/>
      <c r="H52" s="310"/>
      <c r="I52" s="310"/>
      <c r="J52" s="433" t="str">
        <f>VLOOKUP(A52,MATERIALES!A6:D642,2,FALSE)</f>
        <v>u</v>
      </c>
      <c r="K52" s="126">
        <v>0.5</v>
      </c>
      <c r="L52" s="325"/>
      <c r="M52" s="402">
        <f>VLOOKUP(A52,MATERIALES!A7:D398,4,FALSE)</f>
        <v>184689.66543352272</v>
      </c>
      <c r="N52" s="272">
        <f>K52*M52</f>
        <v>92344.832716761361</v>
      </c>
    </row>
    <row r="53" spans="1:14" ht="15.75" thickBot="1">
      <c r="B53" s="823" t="s">
        <v>953</v>
      </c>
      <c r="C53" s="824"/>
      <c r="D53" s="824"/>
      <c r="E53" s="824"/>
      <c r="F53" s="824"/>
      <c r="G53" s="824"/>
      <c r="H53" s="824"/>
      <c r="I53" s="824"/>
      <c r="J53" s="824"/>
      <c r="K53" s="824"/>
      <c r="L53" s="824"/>
      <c r="M53" s="825"/>
      <c r="N53" s="394">
        <f>SUM(N48:N52)</f>
        <v>188996.77455586844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1232.6264115798706</v>
      </c>
      <c r="M58" s="911"/>
      <c r="N58" s="287">
        <f>K58*L58</f>
        <v>1355.8890527378578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1355.8890527378578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237215.24295799734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47443.048591599472</v>
      </c>
      <c r="M82" s="859"/>
      <c r="N82" s="51"/>
    </row>
    <row r="83" spans="1:14">
      <c r="B83" s="89" t="s">
        <v>973</v>
      </c>
      <c r="C83" s="90"/>
      <c r="D83" s="90"/>
      <c r="E83" s="90"/>
      <c r="F83" s="90"/>
      <c r="G83" s="90"/>
      <c r="H83" s="90"/>
      <c r="I83" s="87"/>
      <c r="J83" s="88"/>
      <c r="K83" s="304">
        <v>0.05</v>
      </c>
      <c r="L83" s="858">
        <f>N77*K83</f>
        <v>11860.762147899868</v>
      </c>
      <c r="M83" s="859"/>
      <c r="N83" s="51"/>
    </row>
    <row r="84" spans="1:14" ht="15.75" thickBot="1">
      <c r="B84" s="91" t="s">
        <v>974</v>
      </c>
      <c r="C84" s="92"/>
      <c r="D84" s="92"/>
      <c r="E84" s="92"/>
      <c r="F84" s="92"/>
      <c r="G84" s="92"/>
      <c r="H84" s="92"/>
      <c r="I84" s="93"/>
      <c r="J84" s="94"/>
      <c r="K84" s="305">
        <v>0.05</v>
      </c>
      <c r="L84" s="860">
        <f>N77*K84</f>
        <v>11860.762147899868</v>
      </c>
      <c r="M84" s="861"/>
      <c r="N84" s="51"/>
    </row>
    <row r="85" spans="1:14" ht="15.75" thickBot="1">
      <c r="B85" s="823" t="s">
        <v>953</v>
      </c>
      <c r="C85" s="824"/>
      <c r="D85" s="824"/>
      <c r="E85" s="824"/>
      <c r="F85" s="824"/>
      <c r="G85" s="824"/>
      <c r="H85" s="824"/>
      <c r="I85" s="824"/>
      <c r="J85" s="824"/>
      <c r="K85" s="824"/>
      <c r="L85" s="824"/>
      <c r="M85" s="825"/>
      <c r="N85" s="52">
        <f>L82+L83+L84</f>
        <v>71164.572887399205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308379.81584539654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1133</v>
      </c>
      <c r="C31" s="990" t="s">
        <v>2138</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2231.5513975900499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5226.6442422189184</v>
      </c>
      <c r="N49" s="272">
        <f>K49*M49</f>
        <v>6010.640878551756</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2838.8340657677718</v>
      </c>
      <c r="N50" s="272">
        <f>K50*M50</f>
        <v>340.66008789213259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5576.7119158361493</v>
      </c>
      <c r="N51" s="272">
        <f>K51*M51</f>
        <v>11153.423831672299</v>
      </c>
    </row>
    <row r="52" spans="1:14" ht="15.75" thickBot="1">
      <c r="A52" t="s">
        <v>925</v>
      </c>
      <c r="B52" s="43" t="str">
        <f>VLOOKUP(A52,MATERIALES!A7:D372,3,FALSE)</f>
        <v>Malla Ciclónica Para Gaviones Galvanizada Aleación Zn-5A1-Mm Cal 12 (2M3)</v>
      </c>
      <c r="C52" s="310"/>
      <c r="D52" s="310"/>
      <c r="E52" s="310"/>
      <c r="F52" s="310"/>
      <c r="G52" s="310"/>
      <c r="H52" s="310"/>
      <c r="I52" s="310"/>
      <c r="J52" s="433" t="str">
        <f>VLOOKUP(A52,MATERIALES!A6:D642,2,FALSE)</f>
        <v>u</v>
      </c>
      <c r="K52" s="126">
        <v>0.5</v>
      </c>
      <c r="L52" s="325"/>
      <c r="M52" s="402">
        <f>VLOOKUP(A52,MATERIALES!A7:D398,4,FALSE)</f>
        <v>194905.86222443776</v>
      </c>
      <c r="N52" s="272">
        <f>K52*M52</f>
        <v>97452.931112218881</v>
      </c>
    </row>
    <row r="53" spans="1:14" ht="15.75" thickBot="1">
      <c r="B53" s="823" t="s">
        <v>953</v>
      </c>
      <c r="C53" s="824"/>
      <c r="D53" s="824"/>
      <c r="E53" s="824"/>
      <c r="F53" s="824"/>
      <c r="G53" s="824"/>
      <c r="H53" s="824"/>
      <c r="I53" s="824"/>
      <c r="J53" s="824"/>
      <c r="K53" s="824"/>
      <c r="L53" s="824"/>
      <c r="M53" s="825"/>
      <c r="N53" s="394">
        <f>SUM(N48:N52)</f>
        <v>194104.87295132596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1232.6264115798706</v>
      </c>
      <c r="M58" s="911"/>
      <c r="N58" s="287">
        <f>K58*L58</f>
        <v>1355.8890527378578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1355.8890527378578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242323.34135345486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48464.668270690978</v>
      </c>
      <c r="M82" s="859"/>
      <c r="N82" s="51"/>
    </row>
    <row r="83" spans="1:14">
      <c r="B83" s="89" t="s">
        <v>973</v>
      </c>
      <c r="C83" s="90"/>
      <c r="D83" s="90"/>
      <c r="E83" s="90"/>
      <c r="F83" s="90"/>
      <c r="G83" s="90"/>
      <c r="H83" s="90"/>
      <c r="I83" s="87"/>
      <c r="J83" s="88"/>
      <c r="K83" s="304">
        <v>0.05</v>
      </c>
      <c r="L83" s="858">
        <f>N77*K83</f>
        <v>12116.167067672744</v>
      </c>
      <c r="M83" s="859"/>
      <c r="N83" s="51"/>
    </row>
    <row r="84" spans="1:14" ht="15.75" thickBot="1">
      <c r="B84" s="91" t="s">
        <v>974</v>
      </c>
      <c r="C84" s="92"/>
      <c r="D84" s="92"/>
      <c r="E84" s="92"/>
      <c r="F84" s="92"/>
      <c r="G84" s="92"/>
      <c r="H84" s="92"/>
      <c r="I84" s="93"/>
      <c r="J84" s="94"/>
      <c r="K84" s="305">
        <v>0.05</v>
      </c>
      <c r="L84" s="860">
        <f>N77*K84</f>
        <v>12116.167067672744</v>
      </c>
      <c r="M84" s="861"/>
      <c r="N84" s="51"/>
    </row>
    <row r="85" spans="1:14" ht="15.75" thickBot="1">
      <c r="B85" s="823" t="s">
        <v>953</v>
      </c>
      <c r="C85" s="824"/>
      <c r="D85" s="824"/>
      <c r="E85" s="824"/>
      <c r="F85" s="824"/>
      <c r="G85" s="824"/>
      <c r="H85" s="824"/>
      <c r="I85" s="824"/>
      <c r="J85" s="824"/>
      <c r="K85" s="824"/>
      <c r="L85" s="824"/>
      <c r="M85" s="825"/>
      <c r="N85" s="52">
        <f>L82+L83+L84</f>
        <v>72697.002406036467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315020.34375949134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topLeftCell="A28"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7" customHeight="1" thickBot="1">
      <c r="A31" t="s">
        <v>1845</v>
      </c>
      <c r="B31" s="80" t="s">
        <v>1680</v>
      </c>
      <c r="C31" s="990" t="s">
        <v>2139</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2231.5513975900499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5226.6442422189184</v>
      </c>
      <c r="N49" s="272">
        <f>K49*M49</f>
        <v>6010.640878551756</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2838.8340657677718</v>
      </c>
      <c r="N50" s="272">
        <f>K50*M50</f>
        <v>340.66008789213259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5576.7119158361493</v>
      </c>
      <c r="N51" s="272">
        <f>K51*M51</f>
        <v>11153.423831672299</v>
      </c>
    </row>
    <row r="52" spans="1:14" ht="15.75" thickBot="1">
      <c r="A52" t="s">
        <v>927</v>
      </c>
      <c r="B52" s="43" t="str">
        <f>VLOOKUP(A52,MATERIALES!A7:D372,3,FALSE)</f>
        <v>Malla Ciclónica Para Gaviones Galvanizada Y Plastificada Con Pvc Cal 12 (2M3)</v>
      </c>
      <c r="C52" s="310"/>
      <c r="D52" s="310"/>
      <c r="E52" s="310"/>
      <c r="F52" s="310"/>
      <c r="G52" s="310"/>
      <c r="H52" s="310"/>
      <c r="I52" s="310"/>
      <c r="J52" s="433" t="str">
        <f>VLOOKUP(A52,MATERIALES!A6:D642,2,FALSE)</f>
        <v>u</v>
      </c>
      <c r="K52" s="126">
        <v>0.5</v>
      </c>
      <c r="L52" s="325"/>
      <c r="M52" s="402">
        <f>VLOOKUP(A52,MATERIALES!A7:D398,4,FALSE)</f>
        <v>161471.53606473701</v>
      </c>
      <c r="N52" s="272">
        <f>K52*M52</f>
        <v>80735.768032368505</v>
      </c>
    </row>
    <row r="53" spans="1:14" ht="15.75" thickBot="1">
      <c r="B53" s="823" t="s">
        <v>953</v>
      </c>
      <c r="C53" s="824"/>
      <c r="D53" s="824"/>
      <c r="E53" s="824"/>
      <c r="F53" s="824"/>
      <c r="G53" s="824"/>
      <c r="H53" s="824"/>
      <c r="I53" s="824"/>
      <c r="J53" s="824"/>
      <c r="K53" s="824"/>
      <c r="L53" s="824"/>
      <c r="M53" s="825"/>
      <c r="N53" s="394">
        <f>SUM(N48:N52)</f>
        <v>177387.70987147558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1232.6264115798706</v>
      </c>
      <c r="M58" s="911"/>
      <c r="N58" s="287">
        <f>K58*L58</f>
        <v>1355.8890527378578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1355.8890527378578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225606.17827360448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45121.235654720898</v>
      </c>
      <c r="M82" s="859"/>
      <c r="N82" s="51"/>
    </row>
    <row r="83" spans="1:14">
      <c r="B83" s="89" t="s">
        <v>973</v>
      </c>
      <c r="C83" s="90"/>
      <c r="D83" s="90"/>
      <c r="E83" s="90"/>
      <c r="F83" s="90"/>
      <c r="G83" s="90"/>
      <c r="H83" s="90"/>
      <c r="I83" s="87"/>
      <c r="J83" s="88"/>
      <c r="K83" s="304">
        <v>0.05</v>
      </c>
      <c r="L83" s="858">
        <f>N77*K83</f>
        <v>11280.308913680225</v>
      </c>
      <c r="M83" s="859"/>
      <c r="N83" s="51"/>
    </row>
    <row r="84" spans="1:14" ht="15.75" thickBot="1">
      <c r="B84" s="91" t="s">
        <v>974</v>
      </c>
      <c r="C84" s="92"/>
      <c r="D84" s="92"/>
      <c r="E84" s="92"/>
      <c r="F84" s="92"/>
      <c r="G84" s="92"/>
      <c r="H84" s="92"/>
      <c r="I84" s="93"/>
      <c r="J84" s="94"/>
      <c r="K84" s="305">
        <v>0.05</v>
      </c>
      <c r="L84" s="860">
        <f>N77*K84</f>
        <v>11280.308913680225</v>
      </c>
      <c r="M84" s="861"/>
      <c r="N84" s="51"/>
    </row>
    <row r="85" spans="1:14" ht="15.75" thickBot="1">
      <c r="B85" s="823" t="s">
        <v>953</v>
      </c>
      <c r="C85" s="824"/>
      <c r="D85" s="824"/>
      <c r="E85" s="824"/>
      <c r="F85" s="824"/>
      <c r="G85" s="824"/>
      <c r="H85" s="824"/>
      <c r="I85" s="824"/>
      <c r="J85" s="824"/>
      <c r="K85" s="824"/>
      <c r="L85" s="824"/>
      <c r="M85" s="825"/>
      <c r="N85" s="52">
        <f>L82+L83+L84</f>
        <v>67681.853482081351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293288.03175568581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topLeftCell="A25"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988" t="s">
        <v>944</v>
      </c>
      <c r="D30" s="989"/>
      <c r="E30" s="989"/>
      <c r="F30" s="989"/>
      <c r="G30" s="989"/>
      <c r="H30" s="989"/>
      <c r="I30" s="989"/>
      <c r="J30" s="454"/>
      <c r="K30" s="307"/>
      <c r="L30" s="799" t="s">
        <v>945</v>
      </c>
      <c r="M30" s="800"/>
      <c r="N30" s="71" t="s">
        <v>946</v>
      </c>
    </row>
    <row r="31" spans="1:14" ht="28.5" customHeight="1" thickBot="1">
      <c r="A31" t="s">
        <v>1845</v>
      </c>
      <c r="B31" s="80" t="s">
        <v>1681</v>
      </c>
      <c r="C31" s="990" t="s">
        <v>2140</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2231.5513975900499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5226.6442422189184</v>
      </c>
      <c r="N49" s="272">
        <f>K49*M49</f>
        <v>6010.640878551756</v>
      </c>
    </row>
    <row r="50" spans="1:14">
      <c r="A50" s="163" t="s">
        <v>587</v>
      </c>
      <c r="B50" s="43" t="str">
        <f>VLOOKUP(A50,MATERIALES!A6:D372,3,FALSE)</f>
        <v>Mortero 1:3 De recubrimiento</v>
      </c>
      <c r="C50" s="425"/>
      <c r="D50" s="425"/>
      <c r="E50" s="425"/>
      <c r="F50" s="425"/>
      <c r="G50" s="425"/>
      <c r="H50" s="425"/>
      <c r="I50" s="425"/>
      <c r="J50" s="312" t="str">
        <f>VLOOKUP(A50,MATERIALES!A6:D640,2,FALSE)</f>
        <v>m3</v>
      </c>
      <c r="K50" s="397">
        <v>0.12</v>
      </c>
      <c r="L50" s="421"/>
      <c r="M50" s="402">
        <f>VLOOKUP(A50,MATERIALES!A6:D396,4,FALSE)</f>
        <v>2838.8340657677718</v>
      </c>
      <c r="N50" s="272">
        <f>K50*M50</f>
        <v>340.66008789213259</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2</v>
      </c>
      <c r="L51" s="421"/>
      <c r="M51" s="402">
        <f>VLOOKUP(A51,MATERIALES!A6:D397,4,FALSE)</f>
        <v>5576.7119158361493</v>
      </c>
      <c r="N51" s="272">
        <f>K51*M51</f>
        <v>11153.423831672299</v>
      </c>
    </row>
    <row r="52" spans="1:14" ht="15.75" thickBot="1">
      <c r="A52" t="s">
        <v>929</v>
      </c>
      <c r="B52" s="43" t="str">
        <f>VLOOKUP(A52,MATERIALES!A7:D372,3,FALSE)</f>
        <v>Malla Ciclónica Para Gaviones Galvanizada Aleación Zn-5A1-Mm Y Plastificada Pvc Cal 12 (2M3)</v>
      </c>
      <c r="C52" s="310"/>
      <c r="D52" s="310"/>
      <c r="E52" s="310"/>
      <c r="F52" s="310"/>
      <c r="G52" s="310"/>
      <c r="H52" s="310"/>
      <c r="I52" s="310"/>
      <c r="J52" s="433" t="str">
        <f>VLOOKUP(A52,MATERIALES!A6:D642,2,FALSE)</f>
        <v>u</v>
      </c>
      <c r="K52" s="126">
        <v>0.5</v>
      </c>
      <c r="L52" s="325"/>
      <c r="M52" s="402">
        <f>VLOOKUP(A52,MATERIALES!A7:D398,4,FALSE)</f>
        <v>161471.53606473701</v>
      </c>
      <c r="N52" s="272">
        <f>K52*M52</f>
        <v>80735.768032368505</v>
      </c>
    </row>
    <row r="53" spans="1:14" ht="15.75" thickBot="1">
      <c r="B53" s="823" t="s">
        <v>953</v>
      </c>
      <c r="C53" s="824"/>
      <c r="D53" s="824"/>
      <c r="E53" s="824"/>
      <c r="F53" s="824"/>
      <c r="G53" s="824"/>
      <c r="H53" s="824"/>
      <c r="I53" s="824"/>
      <c r="J53" s="824"/>
      <c r="K53" s="824"/>
      <c r="L53" s="824"/>
      <c r="M53" s="825"/>
      <c r="N53" s="394">
        <f>SUM(N48:N52)</f>
        <v>177387.70987147558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0">
        <f>VLOOKUP(A58,TRANSPORTE!A1:D117,4,FALSE)</f>
        <v>1232.6264115798706</v>
      </c>
      <c r="M58" s="911"/>
      <c r="N58" s="287">
        <f>K58*L58</f>
        <v>1355.8890527378578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1355.8890527378578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225606.17827360448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45121.235654720898</v>
      </c>
      <c r="M82" s="859"/>
      <c r="N82" s="51"/>
    </row>
    <row r="83" spans="1:14">
      <c r="B83" s="89" t="s">
        <v>973</v>
      </c>
      <c r="C83" s="90"/>
      <c r="D83" s="90"/>
      <c r="E83" s="90"/>
      <c r="F83" s="90"/>
      <c r="G83" s="90"/>
      <c r="H83" s="90"/>
      <c r="I83" s="87"/>
      <c r="J83" s="88"/>
      <c r="K83" s="304">
        <v>0.05</v>
      </c>
      <c r="L83" s="858">
        <f>N77*K83</f>
        <v>11280.308913680225</v>
      </c>
      <c r="M83" s="859"/>
      <c r="N83" s="51"/>
    </row>
    <row r="84" spans="1:14" ht="15.75" thickBot="1">
      <c r="B84" s="91" t="s">
        <v>974</v>
      </c>
      <c r="C84" s="92"/>
      <c r="D84" s="92"/>
      <c r="E84" s="92"/>
      <c r="F84" s="92"/>
      <c r="G84" s="92"/>
      <c r="H84" s="92"/>
      <c r="I84" s="93"/>
      <c r="J84" s="94"/>
      <c r="K84" s="305">
        <v>0.05</v>
      </c>
      <c r="L84" s="860">
        <f>N77*K84</f>
        <v>11280.308913680225</v>
      </c>
      <c r="M84" s="861"/>
      <c r="N84" s="51"/>
    </row>
    <row r="85" spans="1:14" ht="15.75" thickBot="1">
      <c r="B85" s="823" t="s">
        <v>953</v>
      </c>
      <c r="C85" s="824"/>
      <c r="D85" s="824"/>
      <c r="E85" s="824"/>
      <c r="F85" s="824"/>
      <c r="G85" s="824"/>
      <c r="H85" s="824"/>
      <c r="I85" s="824"/>
      <c r="J85" s="824"/>
      <c r="K85" s="824"/>
      <c r="L85" s="824"/>
      <c r="M85" s="825"/>
      <c r="N85" s="52">
        <f>L82+L83+L84</f>
        <v>67681.853482081351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293288.03175568581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topLeftCell="A22"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257</v>
      </c>
      <c r="B36" s="872" t="str">
        <f>VLOOKUP(A36,EQUIPOS!A6:D154,3,FALSE)</f>
        <v>Mezcladora de concreto 1 bulto</v>
      </c>
      <c r="C36" s="873"/>
      <c r="D36" s="873"/>
      <c r="E36" s="873"/>
      <c r="F36" s="873"/>
      <c r="G36" s="873"/>
      <c r="H36" s="874"/>
      <c r="I36" s="267"/>
      <c r="J36" s="268"/>
      <c r="K36" s="269">
        <f>VLOOKUP(A36,EQUIPOS!A6:D163,4,FALSE)</f>
        <v>9286.0987917864149</v>
      </c>
      <c r="L36" s="270"/>
      <c r="M36" s="336">
        <v>1</v>
      </c>
      <c r="N36" s="272">
        <f>K36*M36</f>
        <v>9286.0987917864149</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3796.3137725900497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13082.412564376464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757</v>
      </c>
      <c r="B48" s="43" t="str">
        <f>VLOOKUP(A48,MATERIALES!A5:D372,3,FALSE)</f>
        <v>Agregado para concreto hidráulico</v>
      </c>
      <c r="C48" s="281"/>
      <c r="D48" s="281"/>
      <c r="E48" s="281"/>
      <c r="F48" s="281"/>
      <c r="G48" s="281"/>
      <c r="H48" s="281"/>
      <c r="I48" s="281"/>
      <c r="J48" s="311" t="str">
        <f>VLOOKUP(A48,MATERIALES!A4:D638,2,FALSE)</f>
        <v>m3</v>
      </c>
      <c r="K48" s="282">
        <v>0.504</v>
      </c>
      <c r="L48" s="267"/>
      <c r="M48" s="402">
        <f>VLOOKUP(A48,MATERIALES!A5:D394,4,FALSE)</f>
        <v>63410.118465509469</v>
      </c>
      <c r="N48" s="272">
        <f t="shared" ref="N48:N53" si="0">K48*M48</f>
        <v>31958.699706616771</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2" t="str">
        <f>VLOOKUP(A49,MATERIALES!A5:D639,2,FALSE)</f>
        <v>m2</v>
      </c>
      <c r="K49" s="397">
        <v>2</v>
      </c>
      <c r="L49" s="421"/>
      <c r="M49" s="402">
        <f>VLOOKUP(A49,MATERIALES!A6:D395,4,FALSE)</f>
        <v>5576.7119158361493</v>
      </c>
      <c r="N49" s="272">
        <f t="shared" si="0"/>
        <v>11153.423831672299</v>
      </c>
    </row>
    <row r="50" spans="1:14">
      <c r="A50" s="163" t="s">
        <v>774</v>
      </c>
      <c r="B50" s="43" t="str">
        <f>VLOOKUP(A50,MATERIALES!A6:D372,3,FALSE)</f>
        <v>Agua</v>
      </c>
      <c r="C50" s="425"/>
      <c r="D50" s="425"/>
      <c r="E50" s="425"/>
      <c r="F50" s="425"/>
      <c r="G50" s="425"/>
      <c r="H50" s="425"/>
      <c r="I50" s="425"/>
      <c r="J50" s="312" t="str">
        <f>VLOOKUP(A50,MATERIALES!A6:D640,2,FALSE)</f>
        <v>lt</v>
      </c>
      <c r="K50" s="397">
        <v>111</v>
      </c>
      <c r="L50" s="421"/>
      <c r="M50" s="402">
        <f>VLOOKUP(A50,MATERIALES!A6:D396,4,FALSE)</f>
        <v>43.973729865124461</v>
      </c>
      <c r="N50" s="272">
        <f t="shared" si="0"/>
        <v>4881.084015028815</v>
      </c>
    </row>
    <row r="51" spans="1:14">
      <c r="A51" s="163" t="s">
        <v>598</v>
      </c>
      <c r="B51" s="43" t="str">
        <f>VLOOKUP(A51,MATERIALES!A6:D372,3,FALSE)</f>
        <v>Piedra para concreto ciclópeo (rajón o canto rodado)</v>
      </c>
      <c r="C51" s="425"/>
      <c r="D51" s="425"/>
      <c r="E51" s="425"/>
      <c r="F51" s="425"/>
      <c r="G51" s="425"/>
      <c r="H51" s="425"/>
      <c r="I51" s="425"/>
      <c r="J51" s="312" t="str">
        <f>VLOOKUP(A51,MATERIALES!A6:D641,2,FALSE)</f>
        <v>m3</v>
      </c>
      <c r="K51" s="397">
        <v>0.4</v>
      </c>
      <c r="L51" s="421"/>
      <c r="M51" s="402">
        <f>VLOOKUP(A51,MATERIALES!A6:D397,4,FALSE)</f>
        <v>27483.581165702788</v>
      </c>
      <c r="N51" s="272">
        <f t="shared" si="0"/>
        <v>10993.432466281116</v>
      </c>
    </row>
    <row r="52" spans="1:14">
      <c r="A52" t="s">
        <v>802</v>
      </c>
      <c r="B52" s="320" t="str">
        <f>VLOOKUP(A52,MATERIALES!A7:D372,3,FALSE)</f>
        <v>Arena lavada</v>
      </c>
      <c r="C52" s="47"/>
      <c r="D52" s="47"/>
      <c r="E52" s="47"/>
      <c r="F52" s="47"/>
      <c r="G52" s="47"/>
      <c r="H52" s="47"/>
      <c r="I52" s="47"/>
      <c r="J52" s="312" t="str">
        <f>VLOOKUP(A52,MATERIALES!A6:D642,2,FALSE)</f>
        <v>m3</v>
      </c>
      <c r="K52" s="169">
        <v>0.378</v>
      </c>
      <c r="L52" s="318"/>
      <c r="M52" s="426">
        <f>VLOOKUP(A52,MATERIALES!A7:D398,4,FALSE)</f>
        <v>23547.932342774147</v>
      </c>
      <c r="N52" s="273">
        <f t="shared" si="0"/>
        <v>8901.1184255686276</v>
      </c>
    </row>
    <row r="53" spans="1:14">
      <c r="A53" t="s">
        <v>804</v>
      </c>
      <c r="B53" s="168" t="str">
        <f>VLOOKUP(A53,MATERIALES!A8:D372,3,FALSE)</f>
        <v>Cemento gris</v>
      </c>
      <c r="C53" s="317"/>
      <c r="D53" s="317"/>
      <c r="E53" s="317"/>
      <c r="F53" s="317"/>
      <c r="G53" s="317"/>
      <c r="H53" s="317"/>
      <c r="I53" s="317"/>
      <c r="J53" s="312" t="str">
        <f>VLOOKUP(A53,MATERIALES!A7:D643,2,FALSE)</f>
        <v>kg</v>
      </c>
      <c r="K53" s="44">
        <v>156</v>
      </c>
      <c r="L53" s="318"/>
      <c r="M53" s="426">
        <f>VLOOKUP(A53,MATERIALES!A8:D399,4,FALSE)</f>
        <v>514.05290212330488</v>
      </c>
      <c r="N53" s="273">
        <f t="shared" si="0"/>
        <v>80192.252731235567</v>
      </c>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148080.0111764032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0">
        <f>VLOOKUP(A60,TRANSPORTE!A1:D117,4,FALSE)</f>
        <v>1232.6264115798706</v>
      </c>
      <c r="M60" s="911"/>
      <c r="N60" s="287">
        <f>K60*L60</f>
        <v>493.05056463194825</v>
      </c>
    </row>
    <row r="61" spans="1:14">
      <c r="A61" t="s">
        <v>1229</v>
      </c>
      <c r="B61" s="46" t="str">
        <f>VLOOKUP(A61,TRANSPORTE!A1:D117,3,FALSE)</f>
        <v>Transporte de arena</v>
      </c>
      <c r="C61" s="47"/>
      <c r="D61" s="47"/>
      <c r="E61" s="47"/>
      <c r="F61" s="47"/>
      <c r="G61" s="47"/>
      <c r="H61" s="311" t="s">
        <v>339</v>
      </c>
      <c r="I61" s="279">
        <v>0.378</v>
      </c>
      <c r="J61" s="286">
        <v>1</v>
      </c>
      <c r="K61" s="279">
        <f>I61*J61</f>
        <v>0.378</v>
      </c>
      <c r="L61" s="910">
        <f>VLOOKUP(A61,TRANSPORTE!A1:D117,4,FALSE)</f>
        <v>1232.6264115798706</v>
      </c>
      <c r="M61" s="911"/>
      <c r="N61" s="287">
        <f t="shared" ref="N61:N62" si="1">K61*L61</f>
        <v>465.93278357719106</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0">
        <f>VLOOKUP(A62,TRANSPORTE!A1:D117,4,FALSE)</f>
        <v>1232.6264115798706</v>
      </c>
      <c r="M62" s="911"/>
      <c r="N62" s="287">
        <f t="shared" si="1"/>
        <v>621.24371143625478</v>
      </c>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1580.2270596453941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75926.27545180099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238668.92625222605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47733.785250445217</v>
      </c>
      <c r="M84" s="859"/>
      <c r="N84" s="51"/>
    </row>
    <row r="85" spans="1:14">
      <c r="B85" s="89" t="s">
        <v>973</v>
      </c>
      <c r="C85" s="90"/>
      <c r="D85" s="90"/>
      <c r="E85" s="90"/>
      <c r="F85" s="90"/>
      <c r="G85" s="90"/>
      <c r="H85" s="90"/>
      <c r="I85" s="87"/>
      <c r="J85" s="88"/>
      <c r="K85" s="304">
        <v>0.05</v>
      </c>
      <c r="L85" s="858">
        <f>N79*K85</f>
        <v>11933.446312611304</v>
      </c>
      <c r="M85" s="859"/>
      <c r="N85" s="51"/>
    </row>
    <row r="86" spans="1:14" ht="15.75" thickBot="1">
      <c r="B86" s="91" t="s">
        <v>974</v>
      </c>
      <c r="C86" s="92"/>
      <c r="D86" s="92"/>
      <c r="E86" s="92"/>
      <c r="F86" s="92"/>
      <c r="G86" s="92"/>
      <c r="H86" s="92"/>
      <c r="I86" s="93"/>
      <c r="J86" s="94"/>
      <c r="K86" s="305">
        <v>0.05</v>
      </c>
      <c r="L86" s="860">
        <f>N79*K86</f>
        <v>11933.446312611304</v>
      </c>
      <c r="M86" s="861"/>
      <c r="N86" s="51"/>
    </row>
    <row r="87" spans="1:14" ht="15.75" thickBot="1">
      <c r="B87" s="823" t="s">
        <v>953</v>
      </c>
      <c r="C87" s="824"/>
      <c r="D87" s="824"/>
      <c r="E87" s="824"/>
      <c r="F87" s="824"/>
      <c r="G87" s="824"/>
      <c r="H87" s="824"/>
      <c r="I87" s="824"/>
      <c r="J87" s="824"/>
      <c r="K87" s="824"/>
      <c r="L87" s="824"/>
      <c r="M87" s="825"/>
      <c r="N87" s="52">
        <f>L84+L85+L86</f>
        <v>71600.677875667825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310269.60412789386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topLeftCell="A25"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1472.28864307204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VLOOKUP(A48,MATERIALES!A5:D372,3,FALSE)</f>
        <v>Cemento Asfaltico 60-70</v>
      </c>
      <c r="C48" s="281"/>
      <c r="D48" s="281"/>
      <c r="E48" s="281"/>
      <c r="F48" s="281"/>
      <c r="G48" s="281"/>
      <c r="H48" s="281"/>
      <c r="I48" s="281"/>
      <c r="J48" s="311" t="str">
        <f>VLOOKUP(A48,MATERIALES!A4:D638,2,FALSE)</f>
        <v>kg</v>
      </c>
      <c r="K48" s="282">
        <v>0.5</v>
      </c>
      <c r="L48" s="267"/>
      <c r="M48" s="402">
        <f>VLOOKUP(A48,MATERIALES!A5:D394,4,FALSE)</f>
        <v>1883.2634010084698</v>
      </c>
      <c r="N48" s="272">
        <f>K48*M48</f>
        <v>941.63170050423491</v>
      </c>
    </row>
    <row r="49" spans="1:14">
      <c r="A49" s="163" t="s">
        <v>833</v>
      </c>
      <c r="B49" s="43" t="str">
        <f>VLOOKUP(A49,MATERIALES!A6:D372,3,FALSE)</f>
        <v>Concreto Resistencia  14 (Mpa)</v>
      </c>
      <c r="C49" s="425"/>
      <c r="D49" s="425"/>
      <c r="E49" s="425"/>
      <c r="F49" s="425"/>
      <c r="G49" s="425"/>
      <c r="H49" s="425"/>
      <c r="I49" s="425"/>
      <c r="J49" s="312" t="str">
        <f>VLOOKUP(A49,MATERIALES!A5:D639,2,FALSE)</f>
        <v>m3</v>
      </c>
      <c r="K49" s="397">
        <v>1.01</v>
      </c>
      <c r="L49" s="421"/>
      <c r="M49" s="402">
        <f>VLOOKUP(A49,MATERIALES!A6:D395,4,FALSE)</f>
        <v>337503.87343106332</v>
      </c>
      <c r="N49" s="272">
        <f>K49*M49</f>
        <v>340878.91216537397</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0.3</v>
      </c>
      <c r="L50" s="421"/>
      <c r="M50" s="402">
        <f>VLOOKUP(A50,MATERIALES!A6:D396,4,FALSE)</f>
        <v>5576.7119158361493</v>
      </c>
      <c r="N50" s="272">
        <f>K50*M50</f>
        <v>1673.0135747508448</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2" t="s">
        <v>953</v>
      </c>
      <c r="C55" s="866"/>
      <c r="D55" s="866"/>
      <c r="E55" s="866"/>
      <c r="F55" s="866"/>
      <c r="G55" s="866"/>
      <c r="H55" s="866"/>
      <c r="I55" s="866"/>
      <c r="J55" s="866"/>
      <c r="K55" s="866"/>
      <c r="L55" s="866"/>
      <c r="M55" s="867"/>
      <c r="N55" s="104">
        <f>SUM(N48:N54)</f>
        <v>343493.55744062905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0">
        <f>VLOOKUP(A60,TRANSPORTE!A1:D117,4,FALSE)</f>
        <v>1232.6264115798706</v>
      </c>
      <c r="M60" s="911"/>
      <c r="N60" s="287">
        <f>K60*L60</f>
        <v>1244.9526756956693</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1244.9526756956693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29445.772861440797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375656.57162083755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75131.314324167513</v>
      </c>
      <c r="M84" s="859"/>
      <c r="N84" s="51"/>
    </row>
    <row r="85" spans="1:14">
      <c r="B85" s="89" t="s">
        <v>973</v>
      </c>
      <c r="C85" s="90"/>
      <c r="D85" s="90"/>
      <c r="E85" s="90"/>
      <c r="F85" s="90"/>
      <c r="G85" s="90"/>
      <c r="H85" s="90"/>
      <c r="I85" s="87"/>
      <c r="J85" s="88"/>
      <c r="K85" s="304">
        <v>0.05</v>
      </c>
      <c r="L85" s="858">
        <f>N79*K85</f>
        <v>18782.828581041878</v>
      </c>
      <c r="M85" s="859"/>
      <c r="N85" s="51"/>
    </row>
    <row r="86" spans="1:14" ht="15.75" thickBot="1">
      <c r="B86" s="91" t="s">
        <v>974</v>
      </c>
      <c r="C86" s="92"/>
      <c r="D86" s="92"/>
      <c r="E86" s="92"/>
      <c r="F86" s="92"/>
      <c r="G86" s="92"/>
      <c r="H86" s="92"/>
      <c r="I86" s="93"/>
      <c r="J86" s="94"/>
      <c r="K86" s="305">
        <v>0.05</v>
      </c>
      <c r="L86" s="860">
        <f>N79*K86</f>
        <v>18782.828581041878</v>
      </c>
      <c r="M86" s="861"/>
      <c r="N86" s="51"/>
    </row>
    <row r="87" spans="1:14" ht="15.75" thickBot="1">
      <c r="B87" s="823" t="s">
        <v>953</v>
      </c>
      <c r="C87" s="824"/>
      <c r="D87" s="824"/>
      <c r="E87" s="824"/>
      <c r="F87" s="824"/>
      <c r="G87" s="824"/>
      <c r="H87" s="824"/>
      <c r="I87" s="824"/>
      <c r="J87" s="824"/>
      <c r="K87" s="824"/>
      <c r="L87" s="824"/>
      <c r="M87" s="825"/>
      <c r="N87" s="52">
        <f>L84+L85+L86</f>
        <v>112696.97148625126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488353.54310708883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topLeftCell="A28"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1135</v>
      </c>
      <c r="C31" s="965" t="s">
        <v>2143</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77.289077871469317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805</v>
      </c>
      <c r="B48" s="43" t="str">
        <f>VLOOKUP(A48,MATERIALES!A5:D372,3,FALSE)</f>
        <v>Cemento Asfaltico 60-70</v>
      </c>
      <c r="C48" s="281"/>
      <c r="D48" s="281"/>
      <c r="E48" s="281"/>
      <c r="F48" s="281"/>
      <c r="G48" s="281"/>
      <c r="H48" s="281"/>
      <c r="I48" s="281"/>
      <c r="J48" s="311" t="str">
        <f>VLOOKUP(A48,MATERIALES!A4:D638,2,FALSE)</f>
        <v>kg</v>
      </c>
      <c r="K48" s="282">
        <v>0.05</v>
      </c>
      <c r="L48" s="267"/>
      <c r="M48" s="402">
        <f>VLOOKUP(A48,MATERIALES!A5:D394,4,FALSE)</f>
        <v>1883.2634010084698</v>
      </c>
      <c r="N48" s="272">
        <f>K48*M48</f>
        <v>94.163170050423503</v>
      </c>
    </row>
    <row r="49" spans="1:14">
      <c r="A49" s="163" t="s">
        <v>429</v>
      </c>
      <c r="B49" s="43" t="str">
        <f>VLOOKUP(A49,MATERIALES!A6:D372,3,FALSE)</f>
        <v>Cuneta prefabricada de concreto tipo V de (0,8*0,3*0,22)</v>
      </c>
      <c r="C49" s="425"/>
      <c r="D49" s="425"/>
      <c r="E49" s="425"/>
      <c r="F49" s="425"/>
      <c r="G49" s="425"/>
      <c r="H49" s="425"/>
      <c r="I49" s="425"/>
      <c r="J49" s="312" t="str">
        <f>VLOOKUP(A49,MATERIALES!A5:D639,2,FALSE)</f>
        <v>m</v>
      </c>
      <c r="K49" s="397">
        <v>1</v>
      </c>
      <c r="L49" s="421"/>
      <c r="M49" s="402">
        <f>VLOOKUP(A49,MATERIALES!A6:D395,4,FALSE)</f>
        <v>36037.570967716121</v>
      </c>
      <c r="N49" s="272">
        <f>K49*M49</f>
        <v>36037.570967716121</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36131.734137766543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1545.7815574293863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37754.804773067401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7550.9609546134807</v>
      </c>
      <c r="M84" s="859"/>
      <c r="N84" s="51"/>
    </row>
    <row r="85" spans="1:14">
      <c r="B85" s="89" t="s">
        <v>973</v>
      </c>
      <c r="C85" s="90"/>
      <c r="D85" s="90"/>
      <c r="E85" s="90"/>
      <c r="F85" s="90"/>
      <c r="G85" s="90"/>
      <c r="H85" s="90"/>
      <c r="I85" s="87"/>
      <c r="J85" s="88"/>
      <c r="K85" s="304">
        <v>0.05</v>
      </c>
      <c r="L85" s="858">
        <f>N79*K85</f>
        <v>1887.7402386533702</v>
      </c>
      <c r="M85" s="859"/>
      <c r="N85" s="51"/>
    </row>
    <row r="86" spans="1:14" ht="15.75" thickBot="1">
      <c r="B86" s="91" t="s">
        <v>974</v>
      </c>
      <c r="C86" s="92"/>
      <c r="D86" s="92"/>
      <c r="E86" s="92"/>
      <c r="F86" s="92"/>
      <c r="G86" s="92"/>
      <c r="H86" s="92"/>
      <c r="I86" s="93"/>
      <c r="J86" s="94"/>
      <c r="K86" s="305">
        <v>0.05</v>
      </c>
      <c r="L86" s="860">
        <f>N79*K86</f>
        <v>1887.7402386533702</v>
      </c>
      <c r="M86" s="861"/>
      <c r="N86" s="51"/>
    </row>
    <row r="87" spans="1:14" ht="15.75" thickBot="1">
      <c r="B87" s="823" t="s">
        <v>953</v>
      </c>
      <c r="C87" s="824"/>
      <c r="D87" s="824"/>
      <c r="E87" s="824"/>
      <c r="F87" s="824"/>
      <c r="G87" s="824"/>
      <c r="H87" s="824"/>
      <c r="I87" s="824"/>
      <c r="J87" s="824"/>
      <c r="K87" s="824"/>
      <c r="L87" s="824"/>
      <c r="M87" s="825"/>
      <c r="N87" s="52">
        <f>L84+L85+L86</f>
        <v>11326.441431920221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49081.246204987619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1683</v>
      </c>
      <c r="C31" s="965" t="s">
        <v>2144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6502.8703023714397</v>
      </c>
      <c r="L36" s="270"/>
      <c r="M36" s="336">
        <v>1.25</v>
      </c>
      <c r="N36" s="272">
        <f>K36/M36</f>
        <v>5202.296241897152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2098.1935930720401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7300.4898349691921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VLOOKUP(A48,MATERIALES!A4:D638,2,FALSE)</f>
        <v>m3</v>
      </c>
      <c r="K48" s="282">
        <v>0.5</v>
      </c>
      <c r="L48" s="267"/>
      <c r="M48" s="402">
        <f>VLOOKUP(A48,MATERIALES!A5:D394,4,FALSE)</f>
        <v>11773.966171387074</v>
      </c>
      <c r="N48" s="272">
        <f>K48*M48</f>
        <v>5886.9830856935369</v>
      </c>
    </row>
    <row r="49" spans="1:14">
      <c r="A49" s="163" t="s">
        <v>805</v>
      </c>
      <c r="B49" s="43" t="str">
        <f>VLOOKUP(A49,MATERIALES!A6:D372,3,FALSE)</f>
        <v>Cemento Asfaltico 60-70</v>
      </c>
      <c r="C49" s="425"/>
      <c r="D49" s="425"/>
      <c r="E49" s="425"/>
      <c r="F49" s="425"/>
      <c r="G49" s="425"/>
      <c r="H49" s="425"/>
      <c r="I49" s="425"/>
      <c r="J49" s="312" t="str">
        <f>VLOOKUP(A49,MATERIALES!A5:D639,2,FALSE)</f>
        <v>kg</v>
      </c>
      <c r="K49" s="397">
        <v>0.5</v>
      </c>
      <c r="L49" s="421"/>
      <c r="M49" s="402">
        <f>VLOOKUP(A49,MATERIALES!A6:D395,4,FALSE)</f>
        <v>1883.2634010084698</v>
      </c>
      <c r="N49" s="272">
        <f>K49*M49</f>
        <v>941.63170050423491</v>
      </c>
    </row>
    <row r="50" spans="1:14">
      <c r="A50" s="163" t="s">
        <v>833</v>
      </c>
      <c r="B50" s="43" t="str">
        <f>VLOOKUP(A50,MATERIALES!A6:D372,3,FALSE)</f>
        <v>Concreto Resistencia  14 (Mpa)</v>
      </c>
      <c r="C50" s="425"/>
      <c r="D50" s="425"/>
      <c r="E50" s="425"/>
      <c r="F50" s="425"/>
      <c r="G50" s="425"/>
      <c r="H50" s="425"/>
      <c r="I50" s="425"/>
      <c r="J50" s="312" t="str">
        <f>VLOOKUP(A50,MATERIALES!A6:D640,2,FALSE)</f>
        <v>m3</v>
      </c>
      <c r="K50" s="397">
        <v>1.01</v>
      </c>
      <c r="L50" s="421"/>
      <c r="M50" s="402">
        <f>VLOOKUP(A50,MATERIALES!A6:D396,4,FALSE)</f>
        <v>337503.87343106332</v>
      </c>
      <c r="N50" s="272">
        <f>K50*M50</f>
        <v>340878.91216537397</v>
      </c>
    </row>
    <row r="51" spans="1:14">
      <c r="A51" s="163" t="s">
        <v>867</v>
      </c>
      <c r="B51" s="43" t="str">
        <f>VLOOKUP(A51,MATERIALES!A6:D372,3,FALSE)</f>
        <v>Formaleta (gaviones, juntas de bordillos, juntas de cunetas, muros, concretos clase D,E, F y G)</v>
      </c>
      <c r="C51" s="425"/>
      <c r="D51" s="425"/>
      <c r="E51" s="425"/>
      <c r="F51" s="425"/>
      <c r="G51" s="425"/>
      <c r="H51" s="425"/>
      <c r="I51" s="425"/>
      <c r="J51" s="312" t="str">
        <f>VLOOKUP(A51,MATERIALES!A6:D641,2,FALSE)</f>
        <v>m2</v>
      </c>
      <c r="K51" s="397">
        <v>0.3</v>
      </c>
      <c r="L51" s="421"/>
      <c r="M51" s="402">
        <f>VLOOKUP(A51,MATERIALES!A6:D397,4,FALSE)</f>
        <v>5576.7119158361493</v>
      </c>
      <c r="N51" s="272">
        <f>K51*M51</f>
        <v>1673.0135747508448</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349380.54052632261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0">
        <f>VLOOKUP(A58,TRANSPORTE!A1:D117,4,FALSE)</f>
        <v>1232.6264115798706</v>
      </c>
      <c r="M58" s="911"/>
      <c r="N58" s="287">
        <f>K58*L58</f>
        <v>1244.9526756956693</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0">
        <f>VLOOKUP(A59,TRANSPORTE!A1:D117,4,FALSE)</f>
        <v>1232.6264115798706</v>
      </c>
      <c r="M59" s="911"/>
      <c r="N59" s="287">
        <f>K59*L59</f>
        <v>616.3132057899353</v>
      </c>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1861.2658814856045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41963.871861440799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400506.1681042182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80101.233620843646</v>
      </c>
      <c r="M82" s="859"/>
      <c r="N82" s="51"/>
    </row>
    <row r="83" spans="1:14">
      <c r="B83" s="89" t="s">
        <v>973</v>
      </c>
      <c r="C83" s="90"/>
      <c r="D83" s="90"/>
      <c r="E83" s="90"/>
      <c r="F83" s="90"/>
      <c r="G83" s="90"/>
      <c r="H83" s="90"/>
      <c r="I83" s="87"/>
      <c r="J83" s="88"/>
      <c r="K83" s="304">
        <v>0.05</v>
      </c>
      <c r="L83" s="858">
        <f>N77*K83</f>
        <v>20025.308405210912</v>
      </c>
      <c r="M83" s="859"/>
      <c r="N83" s="51"/>
    </row>
    <row r="84" spans="1:14" ht="15.75" thickBot="1">
      <c r="B84" s="91" t="s">
        <v>974</v>
      </c>
      <c r="C84" s="92"/>
      <c r="D84" s="92"/>
      <c r="E84" s="92"/>
      <c r="F84" s="92"/>
      <c r="G84" s="92"/>
      <c r="H84" s="92"/>
      <c r="I84" s="93"/>
      <c r="J84" s="94"/>
      <c r="K84" s="305">
        <v>0.05</v>
      </c>
      <c r="L84" s="860">
        <f>N77*K84</f>
        <v>20025.308405210912</v>
      </c>
      <c r="M84" s="861"/>
      <c r="N84" s="51"/>
    </row>
    <row r="85" spans="1:14" ht="15.75" thickBot="1">
      <c r="B85" s="823" t="s">
        <v>953</v>
      </c>
      <c r="C85" s="824"/>
      <c r="D85" s="824"/>
      <c r="E85" s="824"/>
      <c r="F85" s="824"/>
      <c r="G85" s="824"/>
      <c r="H85" s="824"/>
      <c r="I85" s="824"/>
      <c r="J85" s="824"/>
      <c r="K85" s="824"/>
      <c r="L85" s="824"/>
      <c r="M85" s="825"/>
      <c r="N85" s="52">
        <f>L82+L83+L84</f>
        <v>120151.85043126545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520658.01853548363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1684</v>
      </c>
      <c r="C31" s="965" t="s">
        <v>2145</v>
      </c>
      <c r="D31" s="966"/>
      <c r="E31" s="966"/>
      <c r="F31" s="966"/>
      <c r="G31" s="966"/>
      <c r="H31" s="966"/>
      <c r="I31" s="966"/>
      <c r="J31" s="99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6502.8703023714397</v>
      </c>
      <c r="L36" s="270"/>
      <c r="M36" s="336">
        <v>18.75</v>
      </c>
      <c r="N36" s="272">
        <f>K36/M36</f>
        <v>346.81974945981011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119.016074538136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465.83582399794614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VLOOKUP(A48,MATERIALES!A5:D372,3,FALSE)</f>
        <v>Material seleccionado para Relleno</v>
      </c>
      <c r="C48" s="281"/>
      <c r="D48" s="281"/>
      <c r="E48" s="281"/>
      <c r="F48" s="281"/>
      <c r="G48" s="281"/>
      <c r="H48" s="281"/>
      <c r="I48" s="281"/>
      <c r="J48" s="311" t="str">
        <f>VLOOKUP(A48,MATERIALES!A4:D638,2,FALSE)</f>
        <v>m3</v>
      </c>
      <c r="K48" s="282">
        <v>0.05</v>
      </c>
      <c r="L48" s="267"/>
      <c r="M48" s="402">
        <f>VLOOKUP(A48,MATERIALES!A5:D394,4,FALSE)</f>
        <v>11773.966171387074</v>
      </c>
      <c r="N48" s="272">
        <f>K48*M48</f>
        <v>588.69830856935369</v>
      </c>
    </row>
    <row r="49" spans="1:14">
      <c r="A49" s="163" t="s">
        <v>805</v>
      </c>
      <c r="B49" s="43" t="str">
        <f>VLOOKUP(A49,MATERIALES!A6:D372,3,FALSE)</f>
        <v>Cemento Asfaltico 60-70</v>
      </c>
      <c r="C49" s="425"/>
      <c r="D49" s="425"/>
      <c r="E49" s="425"/>
      <c r="F49" s="425"/>
      <c r="G49" s="425"/>
      <c r="H49" s="425"/>
      <c r="I49" s="425"/>
      <c r="J49" s="312" t="str">
        <f>VLOOKUP(A49,MATERIALES!A5:D639,2,FALSE)</f>
        <v>kg</v>
      </c>
      <c r="K49" s="397">
        <v>0.05</v>
      </c>
      <c r="L49" s="421"/>
      <c r="M49" s="402">
        <f>VLOOKUP(A49,MATERIALES!A6:D395,4,FALSE)</f>
        <v>1883.2634010084698</v>
      </c>
      <c r="N49" s="272">
        <f>K49*M49</f>
        <v>94.163170050423503</v>
      </c>
    </row>
    <row r="50" spans="1:14">
      <c r="A50" s="163" t="s">
        <v>429</v>
      </c>
      <c r="B50" s="43" t="str">
        <f>VLOOKUP(A50,MATERIALES!A6:D372,3,FALSE)</f>
        <v>Cuneta prefabricada de concreto tipo V de (0,8*0,3*0,22)</v>
      </c>
      <c r="C50" s="425"/>
      <c r="D50" s="425"/>
      <c r="E50" s="425"/>
      <c r="F50" s="425"/>
      <c r="G50" s="425"/>
      <c r="H50" s="425"/>
      <c r="I50" s="425"/>
      <c r="J50" s="312" t="str">
        <f>VLOOKUP(A50,MATERIALES!A6:D640,2,FALSE)</f>
        <v>m</v>
      </c>
      <c r="K50" s="397">
        <v>1</v>
      </c>
      <c r="L50" s="421"/>
      <c r="M50" s="402">
        <f>VLOOKUP(A50,MATERIALES!A6:D396,4,FALSE)</f>
        <v>36037.570967716121</v>
      </c>
      <c r="N50" s="272">
        <f>K50*M50</f>
        <v>36037.570967716121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36720.432446335901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0">
        <f>VLOOKUP(A58,TRANSPORTE!A1:D117,4,FALSE)</f>
        <v>1232.6264115798706</v>
      </c>
      <c r="M58" s="911"/>
      <c r="N58" s="287">
        <f>K58*L58</f>
        <v>61.631320578993531</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61.631320578993531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2380.3214907627198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39628.221081675561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7925.644216335113</v>
      </c>
      <c r="M82" s="859"/>
      <c r="N82" s="51"/>
    </row>
    <row r="83" spans="1:14">
      <c r="B83" s="89" t="s">
        <v>973</v>
      </c>
      <c r="C83" s="90"/>
      <c r="D83" s="90"/>
      <c r="E83" s="90"/>
      <c r="F83" s="90"/>
      <c r="G83" s="90"/>
      <c r="H83" s="90"/>
      <c r="I83" s="87"/>
      <c r="J83" s="88"/>
      <c r="K83" s="304">
        <v>0.05</v>
      </c>
      <c r="L83" s="858">
        <f>N77*K83</f>
        <v>1981.4110540837783</v>
      </c>
      <c r="M83" s="859"/>
      <c r="N83" s="51"/>
    </row>
    <row r="84" spans="1:14" ht="15.75" thickBot="1">
      <c r="B84" s="91" t="s">
        <v>974</v>
      </c>
      <c r="C84" s="92"/>
      <c r="D84" s="92"/>
      <c r="E84" s="92"/>
      <c r="F84" s="92"/>
      <c r="G84" s="92"/>
      <c r="H84" s="92"/>
      <c r="I84" s="93"/>
      <c r="J84" s="94"/>
      <c r="K84" s="305">
        <v>0.05</v>
      </c>
      <c r="L84" s="860">
        <f>N77*K84</f>
        <v>1981.4110540837783</v>
      </c>
      <c r="M84" s="861"/>
      <c r="N84" s="51"/>
    </row>
    <row r="85" spans="1:14" ht="15.75" thickBot="1">
      <c r="B85" s="823" t="s">
        <v>953</v>
      </c>
      <c r="C85" s="824"/>
      <c r="D85" s="824"/>
      <c r="E85" s="824"/>
      <c r="F85" s="824"/>
      <c r="G85" s="824"/>
      <c r="H85" s="824"/>
      <c r="I85" s="824"/>
      <c r="J85" s="824"/>
      <c r="K85" s="824"/>
      <c r="L85" s="824"/>
      <c r="M85" s="825"/>
      <c r="N85" s="52">
        <f>L82+L83+L84</f>
        <v>11888.466324502671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51516.687406178229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147.22886430720399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833</v>
      </c>
      <c r="B48" s="43" t="str">
        <f>VLOOKUP(A48,MATERIALES!A5:D372,3,FALSE)</f>
        <v>Concreto Resistencia  14 (Mpa)</v>
      </c>
      <c r="C48" s="281"/>
      <c r="D48" s="281"/>
      <c r="E48" s="281"/>
      <c r="F48" s="281"/>
      <c r="G48" s="281"/>
      <c r="H48" s="281"/>
      <c r="I48" s="268"/>
      <c r="J48" s="224" t="str">
        <f>VLOOKUP(A48,MATERIALES!A4:D638,2,FALSE)</f>
        <v>m3</v>
      </c>
      <c r="K48" s="282">
        <v>7.0000000000000007E-2</v>
      </c>
      <c r="L48" s="267"/>
      <c r="M48" s="402">
        <f>VLOOKUP(A48,MATERIALES!A5:D394,4,FALSE)</f>
        <v>337503.87343106332</v>
      </c>
      <c r="N48" s="272">
        <f>K48*M48</f>
        <v>23625.271140174435</v>
      </c>
    </row>
    <row r="49" spans="1:14">
      <c r="A49" s="163" t="s">
        <v>867</v>
      </c>
      <c r="B49" s="43" t="str">
        <f>VLOOKUP(A49,MATERIALES!A6:D372,3,FALSE)</f>
        <v>Formaleta (gaviones, juntas de bordillos, juntas de cunetas, muros, concretos clase D,E, F y G)</v>
      </c>
      <c r="C49" s="425"/>
      <c r="D49" s="425"/>
      <c r="E49" s="425"/>
      <c r="F49" s="425"/>
      <c r="G49" s="425"/>
      <c r="H49" s="425"/>
      <c r="I49" s="425"/>
      <c r="J49" s="311" t="str">
        <f>VLOOKUP(A49,MATERIALES!A5:D639,2,FALSE)</f>
        <v>m2</v>
      </c>
      <c r="K49" s="397">
        <v>0.3</v>
      </c>
      <c r="L49" s="421"/>
      <c r="M49" s="402">
        <f>VLOOKUP(A49,MATERIALES!A6:D395,4,FALSE)</f>
        <v>5576.7119158361493</v>
      </c>
      <c r="N49" s="272">
        <f>K49*M49</f>
        <v>1673.0135747508448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25298.284714925278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0">
        <f>VLOOKUP(A58,TRANSPORTE!A1:D117,4,FALSE)</f>
        <v>1232.6264115798706</v>
      </c>
      <c r="M58" s="911"/>
      <c r="N58" s="287">
        <f>K58*L58</f>
        <v>86.283848810590953</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86.283848810590953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2944.5772861440796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28476.37471418715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5695.27494283743</v>
      </c>
      <c r="M82" s="859"/>
      <c r="N82" s="51"/>
    </row>
    <row r="83" spans="1:14">
      <c r="B83" s="89" t="s">
        <v>973</v>
      </c>
      <c r="C83" s="90"/>
      <c r="D83" s="90"/>
      <c r="E83" s="90"/>
      <c r="F83" s="90"/>
      <c r="G83" s="90"/>
      <c r="H83" s="90"/>
      <c r="I83" s="87"/>
      <c r="J83" s="88"/>
      <c r="K83" s="304">
        <v>0.05</v>
      </c>
      <c r="L83" s="858">
        <f>N77*K83</f>
        <v>1423.8187357093575</v>
      </c>
      <c r="M83" s="859"/>
      <c r="N83" s="51"/>
    </row>
    <row r="84" spans="1:14" ht="15.75" thickBot="1">
      <c r="B84" s="91" t="s">
        <v>974</v>
      </c>
      <c r="C84" s="92"/>
      <c r="D84" s="92"/>
      <c r="E84" s="92"/>
      <c r="F84" s="92"/>
      <c r="G84" s="92"/>
      <c r="H84" s="92"/>
      <c r="I84" s="93"/>
      <c r="J84" s="94"/>
      <c r="K84" s="305">
        <v>0.05</v>
      </c>
      <c r="L84" s="860">
        <f>N77*K84</f>
        <v>1423.8187357093575</v>
      </c>
      <c r="M84" s="861"/>
      <c r="N84" s="51"/>
    </row>
    <row r="85" spans="1:14" ht="15.75" thickBot="1">
      <c r="B85" s="823" t="s">
        <v>953</v>
      </c>
      <c r="C85" s="824"/>
      <c r="D85" s="824"/>
      <c r="E85" s="824"/>
      <c r="F85" s="824"/>
      <c r="G85" s="824"/>
      <c r="H85" s="824"/>
      <c r="I85" s="824"/>
      <c r="J85" s="824"/>
      <c r="K85" s="824"/>
      <c r="L85" s="824"/>
      <c r="M85" s="825"/>
      <c r="N85" s="52">
        <f>L82+L83+L84</f>
        <v>8542.912414256145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37019.287128443291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topLeftCell="A40"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77.289077871469317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400</v>
      </c>
      <c r="B48" s="43" t="str">
        <f>VLOOKUP(A48,MATERIALES!A5:D372,3,FALSE)</f>
        <v>Bordillo Prefabricado En Concreto Ref.A85 Ntc-4109, 0,20 X 0,35 X 0.80 M</v>
      </c>
      <c r="C48" s="281"/>
      <c r="D48" s="281"/>
      <c r="E48" s="281"/>
      <c r="F48" s="281"/>
      <c r="G48" s="281"/>
      <c r="H48" s="281"/>
      <c r="I48" s="268"/>
      <c r="J48" s="224" t="str">
        <f>VLOOKUP(A48,MATERIALES!A4:D638,2,FALSE)</f>
        <v>u</v>
      </c>
      <c r="K48" s="282">
        <v>1.25</v>
      </c>
      <c r="L48" s="267"/>
      <c r="M48" s="402">
        <f>VLOOKUP(A48,MATERIALES!A5:D394,4,FALSE)</f>
        <v>26790.994920327077</v>
      </c>
      <c r="N48" s="272">
        <f>K48*M48</f>
        <v>33488.743650408847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33488.743650408847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1545.7815574293863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35111.814285709705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7022.3628571419413</v>
      </c>
      <c r="M82" s="859"/>
      <c r="N82" s="51"/>
    </row>
    <row r="83" spans="1:14">
      <c r="B83" s="89" t="s">
        <v>973</v>
      </c>
      <c r="C83" s="90"/>
      <c r="D83" s="90"/>
      <c r="E83" s="90"/>
      <c r="F83" s="90"/>
      <c r="G83" s="90"/>
      <c r="H83" s="90"/>
      <c r="I83" s="87"/>
      <c r="J83" s="88"/>
      <c r="K83" s="304">
        <v>0.05</v>
      </c>
      <c r="L83" s="858">
        <f>N77*K83</f>
        <v>1755.5907142854853</v>
      </c>
      <c r="M83" s="859"/>
      <c r="N83" s="51"/>
    </row>
    <row r="84" spans="1:14" ht="15.75" thickBot="1">
      <c r="B84" s="91" t="s">
        <v>974</v>
      </c>
      <c r="C84" s="92"/>
      <c r="D84" s="92"/>
      <c r="E84" s="92"/>
      <c r="F84" s="92"/>
      <c r="G84" s="92"/>
      <c r="H84" s="92"/>
      <c r="I84" s="93"/>
      <c r="J84" s="94"/>
      <c r="K84" s="305">
        <v>0.05</v>
      </c>
      <c r="L84" s="860">
        <f>N77*K84</f>
        <v>1755.5907142854853</v>
      </c>
      <c r="M84" s="861"/>
      <c r="N84" s="51"/>
    </row>
    <row r="85" spans="1:14" ht="15.75" thickBot="1">
      <c r="B85" s="823" t="s">
        <v>953</v>
      </c>
      <c r="C85" s="824"/>
      <c r="D85" s="824"/>
      <c r="E85" s="824"/>
      <c r="F85" s="824"/>
      <c r="G85" s="824"/>
      <c r="H85" s="824"/>
      <c r="I85" s="824"/>
      <c r="J85" s="824"/>
      <c r="K85" s="824"/>
      <c r="L85" s="824"/>
      <c r="M85" s="825"/>
      <c r="N85" s="52">
        <f>L82+L83+L84</f>
        <v>10533.544285712911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45645.358571422614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178.52411180720401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2E-3</v>
      </c>
      <c r="L48" s="267"/>
      <c r="M48" s="402">
        <f>VLOOKUP(A48,MATERIALES!A5:D394,4,FALSE)</f>
        <v>2838.8340657677718</v>
      </c>
      <c r="N48" s="272">
        <f>K48*M48</f>
        <v>5.6776681315355439</v>
      </c>
    </row>
    <row r="49" spans="1:14">
      <c r="A49" s="163" t="s">
        <v>833</v>
      </c>
      <c r="B49" s="43" t="str">
        <f>VLOOKUP(A49,MATERIALES!A6:D372,3,FALSE)</f>
        <v>Concreto Resistencia  14 (Mpa)</v>
      </c>
      <c r="C49" s="425"/>
      <c r="D49" s="425"/>
      <c r="E49" s="425"/>
      <c r="F49" s="425"/>
      <c r="G49" s="425"/>
      <c r="H49" s="425"/>
      <c r="I49" s="425"/>
      <c r="J49" s="312" t="str">
        <f>VLOOKUP(A49,MATERIALES!A5:D639,2,FALSE)</f>
        <v>m3</v>
      </c>
      <c r="K49" s="397">
        <v>7.0000000000000007E-2</v>
      </c>
      <c r="L49" s="421"/>
      <c r="M49" s="402">
        <f>VLOOKUP(A49,MATERIALES!A6:D395,4,FALSE)</f>
        <v>337503.87343106332</v>
      </c>
      <c r="N49" s="272">
        <f>K49*M49</f>
        <v>23625.271140174435</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0.3</v>
      </c>
      <c r="L50" s="421"/>
      <c r="M50" s="402">
        <f>VLOOKUP(A50,MATERIALES!A6:D396,4,FALSE)</f>
        <v>5576.7119158361493</v>
      </c>
      <c r="N50" s="272">
        <f>K50*M50</f>
        <v>1673.0135747508448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25303.962383056816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0">
        <f>VLOOKUP(A58,TRANSPORTE!A1:D117,4,FALSE)</f>
        <v>1232.6264115798706</v>
      </c>
      <c r="M58" s="911"/>
      <c r="N58" s="287">
        <f>K58*L58</f>
        <v>88.749101633750698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88.749101633750698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3570.4822361440797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29141.717832641851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5828.3435665283705</v>
      </c>
      <c r="M82" s="859"/>
      <c r="N82" s="51"/>
    </row>
    <row r="83" spans="1:14">
      <c r="B83" s="89" t="s">
        <v>973</v>
      </c>
      <c r="C83" s="90"/>
      <c r="D83" s="90"/>
      <c r="E83" s="90"/>
      <c r="F83" s="90"/>
      <c r="G83" s="90"/>
      <c r="H83" s="90"/>
      <c r="I83" s="87"/>
      <c r="J83" s="88"/>
      <c r="K83" s="304">
        <v>0.05</v>
      </c>
      <c r="L83" s="858">
        <f>N77*K83</f>
        <v>1457.0858916320926</v>
      </c>
      <c r="M83" s="859"/>
      <c r="N83" s="51"/>
    </row>
    <row r="84" spans="1:14" ht="15.75" thickBot="1">
      <c r="B84" s="91" t="s">
        <v>974</v>
      </c>
      <c r="C84" s="92"/>
      <c r="D84" s="92"/>
      <c r="E84" s="92"/>
      <c r="F84" s="92"/>
      <c r="G84" s="92"/>
      <c r="H84" s="92"/>
      <c r="I84" s="93"/>
      <c r="J84" s="94"/>
      <c r="K84" s="305">
        <v>0.05</v>
      </c>
      <c r="L84" s="860">
        <f>N77*K84</f>
        <v>1457.0858916320926</v>
      </c>
      <c r="M84" s="861"/>
      <c r="N84" s="51"/>
    </row>
    <row r="85" spans="1:14" ht="15.75" thickBot="1">
      <c r="B85" s="823" t="s">
        <v>953</v>
      </c>
      <c r="C85" s="824"/>
      <c r="D85" s="824"/>
      <c r="E85" s="824"/>
      <c r="F85" s="824"/>
      <c r="G85" s="824"/>
      <c r="H85" s="824"/>
      <c r="I85" s="824"/>
      <c r="J85" s="824"/>
      <c r="K85" s="824"/>
      <c r="L85" s="824"/>
      <c r="M85" s="825"/>
      <c r="N85" s="52">
        <f>L82+L83+L84</f>
        <v>8742.5153497925548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37884.233182434407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topLeftCell="A31"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98.152576204802656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497</v>
      </c>
      <c r="B48" s="43" t="str">
        <f>VLOOKUP(A48,MATERIALES!A5:D372,3,FALSE)</f>
        <v>Mortero 1:3 Para Anillos</v>
      </c>
      <c r="C48" s="281"/>
      <c r="D48" s="281"/>
      <c r="E48" s="281"/>
      <c r="F48" s="281"/>
      <c r="G48" s="281"/>
      <c r="H48" s="281"/>
      <c r="I48" s="281"/>
      <c r="J48" s="311" t="str">
        <f>VLOOKUP(A48,MATERIALES!A4:D638,2,FALSE)</f>
        <v>m3</v>
      </c>
      <c r="K48" s="282">
        <v>2E-3</v>
      </c>
      <c r="L48" s="267"/>
      <c r="M48" s="402">
        <f>VLOOKUP(A48,MATERIALES!A5:D394,4,FALSE)</f>
        <v>2838.8340657677718</v>
      </c>
      <c r="N48" s="272">
        <f>K48*M48</f>
        <v>5.6776681315355439</v>
      </c>
    </row>
    <row r="49" spans="1:14">
      <c r="A49" s="163" t="s">
        <v>400</v>
      </c>
      <c r="B49" s="43" t="str">
        <f>VLOOKUP(A49,MATERIALES!A6:D372,3,FALSE)</f>
        <v>Bordillo Prefabricado En Concreto Ref.A85 Ntc-4109, 0,20 X 0,35 X 0.80 M</v>
      </c>
      <c r="C49" s="425"/>
      <c r="D49" s="425"/>
      <c r="E49" s="425"/>
      <c r="F49" s="425"/>
      <c r="G49" s="425"/>
      <c r="H49" s="425"/>
      <c r="I49" s="425"/>
      <c r="J49" s="312" t="str">
        <f>VLOOKUP(A49,MATERIALES!A5:D639,2,FALSE)</f>
        <v>u</v>
      </c>
      <c r="K49" s="397">
        <v>1.25</v>
      </c>
      <c r="L49" s="421"/>
      <c r="M49" s="402">
        <f>VLOOKUP(A49,MATERIALES!A6:D395,4,FALSE)</f>
        <v>26790.994920327077</v>
      </c>
      <c r="N49" s="272">
        <f>K49*M49</f>
        <v>33488.743650408847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33494.421318540386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0">
        <f>VLOOKUP(A58,TRANSPORTE!A1:D117,4,FALSE)</f>
        <v>1232.6264115798706</v>
      </c>
      <c r="M58" s="911"/>
      <c r="N58" s="287">
        <f>K58*L58</f>
        <v>2.4652528231597413</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2.4652528231597413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865"/>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1963.0515240960531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35558.090671664402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7111.6181343328808</v>
      </c>
      <c r="M82" s="859"/>
      <c r="N82" s="51"/>
    </row>
    <row r="83" spans="1:14">
      <c r="B83" s="89" t="s">
        <v>973</v>
      </c>
      <c r="C83" s="90"/>
      <c r="D83" s="90"/>
      <c r="E83" s="90"/>
      <c r="F83" s="90"/>
      <c r="G83" s="90"/>
      <c r="H83" s="90"/>
      <c r="I83" s="87"/>
      <c r="J83" s="88"/>
      <c r="K83" s="304">
        <v>0.05</v>
      </c>
      <c r="L83" s="858">
        <f>N77*K83</f>
        <v>1777.9045335832202</v>
      </c>
      <c r="M83" s="859"/>
      <c r="N83" s="51"/>
    </row>
    <row r="84" spans="1:14" ht="15.75" thickBot="1">
      <c r="B84" s="91" t="s">
        <v>974</v>
      </c>
      <c r="C84" s="92"/>
      <c r="D84" s="92"/>
      <c r="E84" s="92"/>
      <c r="F84" s="92"/>
      <c r="G84" s="92"/>
      <c r="H84" s="92"/>
      <c r="I84" s="93"/>
      <c r="J84" s="94"/>
      <c r="K84" s="305">
        <v>0.05</v>
      </c>
      <c r="L84" s="860">
        <f>N77*K84</f>
        <v>1777.9045335832202</v>
      </c>
      <c r="M84" s="861"/>
      <c r="N84" s="51"/>
    </row>
    <row r="85" spans="1:14" ht="15.75" thickBot="1">
      <c r="B85" s="823" t="s">
        <v>953</v>
      </c>
      <c r="C85" s="824"/>
      <c r="D85" s="824"/>
      <c r="E85" s="824"/>
      <c r="F85" s="824"/>
      <c r="G85" s="824"/>
      <c r="H85" s="824"/>
      <c r="I85" s="824"/>
      <c r="J85" s="824"/>
      <c r="K85" s="824"/>
      <c r="L85" s="824"/>
      <c r="M85" s="825"/>
      <c r="N85" s="52">
        <f>L82+L83+L84</f>
        <v>10667.42720149932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46225.517873163721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topLeftCell="A43"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26.079372916666667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883</v>
      </c>
      <c r="B48" s="43" t="str">
        <f>VLOOKUP(A48,MATERIALES!A5:D372,3,FALSE)</f>
        <v>Geotextil Nt-2500 O Similar (Proveedores, Pavco, Geomatrix, Tensar, Omnes U Otros)</v>
      </c>
      <c r="C48" s="281"/>
      <c r="D48" s="281"/>
      <c r="E48" s="281"/>
      <c r="F48" s="281"/>
      <c r="G48" s="281"/>
      <c r="H48" s="281"/>
      <c r="I48" s="268"/>
      <c r="J48" s="224" t="str">
        <f>VLOOKUP(A48,MATERIALES!A4:D638,2,FALSE)</f>
        <v>m2</v>
      </c>
      <c r="K48" s="282">
        <v>1.1000000000000001</v>
      </c>
      <c r="L48" s="267"/>
      <c r="M48" s="402">
        <f>VLOOKUP(A48,MATERIALES!A5:D394,4,FALSE)</f>
        <v>6419.7981125592951</v>
      </c>
      <c r="N48" s="272">
        <f>K48*M48</f>
        <v>7061.7779238152252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7061.7779238152252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521.5874583333333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7609.4447550652249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1521.888951013045</v>
      </c>
      <c r="M82" s="859"/>
      <c r="N82" s="51"/>
    </row>
    <row r="83" spans="1:14">
      <c r="B83" s="89" t="s">
        <v>973</v>
      </c>
      <c r="C83" s="90"/>
      <c r="D83" s="90"/>
      <c r="E83" s="90"/>
      <c r="F83" s="90"/>
      <c r="G83" s="90"/>
      <c r="H83" s="90"/>
      <c r="I83" s="87"/>
      <c r="J83" s="88"/>
      <c r="K83" s="304">
        <v>0.05</v>
      </c>
      <c r="L83" s="858">
        <f>N77*K83</f>
        <v>380.47223775326125</v>
      </c>
      <c r="M83" s="859"/>
      <c r="N83" s="51"/>
    </row>
    <row r="84" spans="1:14" ht="15.75" thickBot="1">
      <c r="B84" s="91" t="s">
        <v>974</v>
      </c>
      <c r="C84" s="92"/>
      <c r="D84" s="92"/>
      <c r="E84" s="92"/>
      <c r="F84" s="92"/>
      <c r="G84" s="92"/>
      <c r="H84" s="92"/>
      <c r="I84" s="93"/>
      <c r="J84" s="94"/>
      <c r="K84" s="305">
        <v>0.05</v>
      </c>
      <c r="L84" s="860">
        <f>N77*K84</f>
        <v>380.47223775326125</v>
      </c>
      <c r="M84" s="861"/>
      <c r="N84" s="51"/>
    </row>
    <row r="85" spans="1:14" ht="15.75" thickBot="1">
      <c r="B85" s="823" t="s">
        <v>953</v>
      </c>
      <c r="C85" s="824"/>
      <c r="D85" s="824"/>
      <c r="E85" s="824"/>
      <c r="F85" s="824"/>
      <c r="G85" s="824"/>
      <c r="H85" s="824"/>
      <c r="I85" s="824"/>
      <c r="J85" s="824"/>
      <c r="K85" s="824"/>
      <c r="L85" s="824"/>
      <c r="M85" s="825"/>
      <c r="N85" s="52">
        <f>L82+L83+L84</f>
        <v>2282.8334265195676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9892.278181584792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topLeftCell="A22"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26.079372916666667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876</v>
      </c>
      <c r="B48" s="43" t="str">
        <f>VLOOKUP(A48,MATERIALES!A5:D372,3,FALSE)</f>
        <v>Geotextil T-2400 O Similar (Proveedores Lafayet, Pavco, Geomatrix, Tensar, Omnes U Otros)</v>
      </c>
      <c r="C48" s="281"/>
      <c r="D48" s="281"/>
      <c r="E48" s="281"/>
      <c r="F48" s="281"/>
      <c r="G48" s="281"/>
      <c r="H48" s="281"/>
      <c r="I48" s="268"/>
      <c r="J48" s="224" t="str">
        <f>VLOOKUP(A48,MATERIALES!A4:D638,2,FALSE)</f>
        <v>m2</v>
      </c>
      <c r="K48" s="282">
        <v>1.1000000000000001</v>
      </c>
      <c r="L48" s="267"/>
      <c r="M48" s="402">
        <f>VLOOKUP(A48,MATERIALES!A5:D394,4,FALSE)</f>
        <v>7470.0373608380169</v>
      </c>
      <c r="N48" s="272">
        <f>K48*M48</f>
        <v>8217.0410969218192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8217.0410969218192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521.5874583333333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8764.7079281718197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1752.9415856343639</v>
      </c>
      <c r="M82" s="859"/>
      <c r="N82" s="51"/>
    </row>
    <row r="83" spans="1:14">
      <c r="B83" s="89" t="s">
        <v>973</v>
      </c>
      <c r="C83" s="90"/>
      <c r="D83" s="90"/>
      <c r="E83" s="90"/>
      <c r="F83" s="90"/>
      <c r="G83" s="90"/>
      <c r="H83" s="90"/>
      <c r="I83" s="87"/>
      <c r="J83" s="88"/>
      <c r="K83" s="304">
        <v>0.05</v>
      </c>
      <c r="L83" s="858">
        <f>N77*K83</f>
        <v>438.23539640859099</v>
      </c>
      <c r="M83" s="859"/>
      <c r="N83" s="51"/>
    </row>
    <row r="84" spans="1:14" ht="15.75" thickBot="1">
      <c r="B84" s="91" t="s">
        <v>974</v>
      </c>
      <c r="C84" s="92"/>
      <c r="D84" s="92"/>
      <c r="E84" s="92"/>
      <c r="F84" s="92"/>
      <c r="G84" s="92"/>
      <c r="H84" s="92"/>
      <c r="I84" s="93"/>
      <c r="J84" s="94"/>
      <c r="K84" s="305">
        <v>0.05</v>
      </c>
      <c r="L84" s="860">
        <f>N77*K84</f>
        <v>438.23539640859099</v>
      </c>
      <c r="M84" s="861"/>
      <c r="N84" s="51"/>
    </row>
    <row r="85" spans="1:14" ht="15.75" thickBot="1">
      <c r="B85" s="823" t="s">
        <v>953</v>
      </c>
      <c r="C85" s="824"/>
      <c r="D85" s="824"/>
      <c r="E85" s="824"/>
      <c r="F85" s="824"/>
      <c r="G85" s="824"/>
      <c r="H85" s="824"/>
      <c r="I85" s="824"/>
      <c r="J85" s="824"/>
      <c r="K85" s="824"/>
      <c r="L85" s="824"/>
      <c r="M85" s="825"/>
      <c r="N85" s="52">
        <f>L82+L83+L84</f>
        <v>2629.4123784515459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11394.120306623365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topLeftCell="A37"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375.54296999999997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542</v>
      </c>
      <c r="B48" s="43" t="str">
        <f>VLOOKUP(A48,MATERIALES!A5:D372,3,FALSE)</f>
        <v>Material drenante (3´´)</v>
      </c>
      <c r="C48" s="281"/>
      <c r="D48" s="281"/>
      <c r="E48" s="281"/>
      <c r="F48" s="281"/>
      <c r="G48" s="281"/>
      <c r="H48" s="281"/>
      <c r="I48" s="268"/>
      <c r="J48" s="224" t="str">
        <f>VLOOKUP(A48,MATERIALES!A4:D638,2,FALSE)</f>
        <v>m3</v>
      </c>
      <c r="K48" s="282">
        <v>1.1000000000000001</v>
      </c>
      <c r="L48" s="267"/>
      <c r="M48" s="402">
        <f>VLOOKUP(A48,MATERIALES!A5:D394,4,FALSE)</f>
        <v>69896.793292238639</v>
      </c>
      <c r="N48" s="272">
        <f>K48*M48</f>
        <v>76886.472621462512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76886.472621462512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0">
        <f>VLOOKUP(A58,TRANSPORTE!A1:D117,4,FALSE)</f>
        <v>1232.6264115798706</v>
      </c>
      <c r="M58" s="911"/>
      <c r="N58" s="287">
        <f>K58*L58</f>
        <v>1355.8890527378578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1355.8890527378578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7510.8593999999994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86128.764044200361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17225.752808840072</v>
      </c>
      <c r="M82" s="859"/>
      <c r="N82" s="51"/>
    </row>
    <row r="83" spans="1:14">
      <c r="B83" s="89" t="s">
        <v>973</v>
      </c>
      <c r="C83" s="90"/>
      <c r="D83" s="90"/>
      <c r="E83" s="90"/>
      <c r="F83" s="90"/>
      <c r="G83" s="90"/>
      <c r="H83" s="90"/>
      <c r="I83" s="87"/>
      <c r="J83" s="88"/>
      <c r="K83" s="304">
        <v>0.05</v>
      </c>
      <c r="L83" s="858">
        <f>N77*K83</f>
        <v>4306.4382022100181</v>
      </c>
      <c r="M83" s="859"/>
      <c r="N83" s="51"/>
    </row>
    <row r="84" spans="1:14" ht="15.75" thickBot="1">
      <c r="B84" s="91" t="s">
        <v>974</v>
      </c>
      <c r="C84" s="92"/>
      <c r="D84" s="92"/>
      <c r="E84" s="92"/>
      <c r="F84" s="92"/>
      <c r="G84" s="92"/>
      <c r="H84" s="92"/>
      <c r="I84" s="93"/>
      <c r="J84" s="94"/>
      <c r="K84" s="305">
        <v>0.05</v>
      </c>
      <c r="L84" s="860">
        <f>N77*K84</f>
        <v>4306.4382022100181</v>
      </c>
      <c r="M84" s="861"/>
      <c r="N84" s="51"/>
    </row>
    <row r="85" spans="1:14" ht="15.75" thickBot="1">
      <c r="B85" s="823" t="s">
        <v>953</v>
      </c>
      <c r="C85" s="824"/>
      <c r="D85" s="824"/>
      <c r="E85" s="824"/>
      <c r="F85" s="824"/>
      <c r="G85" s="824"/>
      <c r="H85" s="824"/>
      <c r="I85" s="824"/>
      <c r="J85" s="824"/>
      <c r="K85" s="824"/>
      <c r="L85" s="824"/>
      <c r="M85" s="825"/>
      <c r="N85" s="52">
        <f>L82+L83+L84</f>
        <v>25838.629213260108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111967.39325746047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160</v>
      </c>
      <c r="B36" s="872" t="str">
        <f>VLOOKUP(A36,EQUIPOS!A6:D154,3,FALSE)</f>
        <v>COMPACTADOR MANUAL VIBRATORIO (RANA) con motor de 6 HP</v>
      </c>
      <c r="C36" s="873"/>
      <c r="D36" s="873"/>
      <c r="E36" s="873"/>
      <c r="F36" s="873"/>
      <c r="G36" s="873"/>
      <c r="H36" s="874"/>
      <c r="I36" s="267"/>
      <c r="J36" s="268"/>
      <c r="K36" s="269">
        <f>VLOOKUP(A36,EQUIPOS!A6:D163,4,FALSE)</f>
        <v>6502.8703023714397</v>
      </c>
      <c r="L36" s="270"/>
      <c r="M36" s="336">
        <v>3</v>
      </c>
      <c r="N36" s="272">
        <f>K36/M36</f>
        <v>2167.6234341238132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521.5874583333333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2689.2108924571467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535</v>
      </c>
      <c r="B48" s="43" t="str">
        <f>VLOOKUP(A48,MATERIALES!A5:D372,3,FALSE)</f>
        <v>Material de Sub- Base CBR=20%</v>
      </c>
      <c r="C48" s="281"/>
      <c r="D48" s="281"/>
      <c r="E48" s="281"/>
      <c r="F48" s="281"/>
      <c r="G48" s="281"/>
      <c r="H48" s="281"/>
      <c r="I48" s="268"/>
      <c r="J48" s="224" t="str">
        <f>VLOOKUP(A48,MATERIALES!A4:D638,2,FALSE)</f>
        <v>m3</v>
      </c>
      <c r="K48" s="282">
        <v>1.25</v>
      </c>
      <c r="L48" s="267"/>
      <c r="M48" s="402">
        <f>VLOOKUP(A48,MATERIALES!A5:D394,4,FALSE)</f>
        <v>45417.900443444923</v>
      </c>
      <c r="N48" s="272">
        <f>K48*M48</f>
        <v>56772.375554306156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56772.375554306156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0">
        <f>VLOOKUP(A60,TRANSPORTE!A1:D117,4,FALSE)</f>
        <v>1232.6264115798706</v>
      </c>
      <c r="M60" s="911"/>
      <c r="N60" s="287">
        <f>K60*L60</f>
        <v>1540.7830144748382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1540.7830144748382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5215.8745833333332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66218.244044571475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13243.648808914295</v>
      </c>
      <c r="M84" s="859"/>
      <c r="N84" s="51"/>
    </row>
    <row r="85" spans="1:14">
      <c r="B85" s="89" t="s">
        <v>973</v>
      </c>
      <c r="C85" s="90"/>
      <c r="D85" s="90"/>
      <c r="E85" s="90"/>
      <c r="F85" s="90"/>
      <c r="G85" s="90"/>
      <c r="H85" s="90"/>
      <c r="I85" s="87"/>
      <c r="J85" s="88"/>
      <c r="K85" s="304">
        <v>0.05</v>
      </c>
      <c r="L85" s="858">
        <f>N79*K85</f>
        <v>3310.9122022285737</v>
      </c>
      <c r="M85" s="859"/>
      <c r="N85" s="51"/>
    </row>
    <row r="86" spans="1:14" ht="15.75" thickBot="1">
      <c r="B86" s="91" t="s">
        <v>974</v>
      </c>
      <c r="C86" s="92"/>
      <c r="D86" s="92"/>
      <c r="E86" s="92"/>
      <c r="F86" s="92"/>
      <c r="G86" s="92"/>
      <c r="H86" s="92"/>
      <c r="I86" s="93"/>
      <c r="J86" s="94"/>
      <c r="K86" s="305">
        <v>0.05</v>
      </c>
      <c r="L86" s="860">
        <f>N79*K86</f>
        <v>3310.9122022285737</v>
      </c>
      <c r="M86" s="861"/>
      <c r="N86" s="51"/>
    </row>
    <row r="87" spans="1:14" ht="15.75" thickBot="1">
      <c r="B87" s="823" t="s">
        <v>953</v>
      </c>
      <c r="C87" s="824"/>
      <c r="D87" s="824"/>
      <c r="E87" s="824"/>
      <c r="F87" s="824"/>
      <c r="G87" s="824"/>
      <c r="H87" s="824"/>
      <c r="I87" s="824"/>
      <c r="J87" s="824"/>
      <c r="K87" s="824"/>
      <c r="L87" s="824"/>
      <c r="M87" s="825"/>
      <c r="N87" s="52">
        <f>L84+L85+L86</f>
        <v>19865.473213371442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86083.717257942917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197</v>
      </c>
      <c r="B36" s="872" t="str">
        <f>VLOOKUP(A36,EQUIPOS!A6:D154,3,FALSE)</f>
        <v>Equipo de perforación (TRACKDRILL), potencia 40 HP, 2100 golpes / minuto</v>
      </c>
      <c r="C36" s="873"/>
      <c r="D36" s="873"/>
      <c r="E36" s="873"/>
      <c r="F36" s="873"/>
      <c r="G36" s="873"/>
      <c r="H36" s="874"/>
      <c r="I36" s="267"/>
      <c r="J36" s="268"/>
      <c r="K36" s="269">
        <f>VLOOKUP(A36,EQUIPOS!A6:D163,4,FALSE)</f>
        <v>67066.681767292641</v>
      </c>
      <c r="L36" s="270"/>
      <c r="M36" s="336">
        <v>2.5</v>
      </c>
      <c r="N36" s="272">
        <f>K36/M36</f>
        <v>26826.672706917056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423.19184653601991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27249.864553453077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VLOOKUP(A48,MATERIALES!A4:D638,2,FALSE)</f>
        <v>m</v>
      </c>
      <c r="K48" s="282">
        <v>1.01</v>
      </c>
      <c r="L48" s="267"/>
      <c r="M48" s="402">
        <f>VLOOKUP(A48,MATERIALES!A5:D394,4,FALSE)</f>
        <v>5221.88042148353</v>
      </c>
      <c r="N48" s="272">
        <f>K48*M48</f>
        <v>5274.0992256983654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5274.0992256983654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8463.8369307203975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40987.800709871837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8197.5601419743671</v>
      </c>
      <c r="M84" s="859"/>
      <c r="N84" s="51"/>
    </row>
    <row r="85" spans="1:14">
      <c r="B85" s="89" t="s">
        <v>973</v>
      </c>
      <c r="C85" s="90"/>
      <c r="D85" s="90"/>
      <c r="E85" s="90"/>
      <c r="F85" s="90"/>
      <c r="G85" s="90"/>
      <c r="H85" s="90"/>
      <c r="I85" s="87"/>
      <c r="J85" s="88"/>
      <c r="K85" s="304">
        <v>0.05</v>
      </c>
      <c r="L85" s="858">
        <f>N79*K85</f>
        <v>2049.3900354935918</v>
      </c>
      <c r="M85" s="859"/>
      <c r="N85" s="51"/>
    </row>
    <row r="86" spans="1:14" ht="15.75" thickBot="1">
      <c r="B86" s="91" t="s">
        <v>974</v>
      </c>
      <c r="C86" s="92"/>
      <c r="D86" s="92"/>
      <c r="E86" s="92"/>
      <c r="F86" s="92"/>
      <c r="G86" s="92"/>
      <c r="H86" s="92"/>
      <c r="I86" s="93"/>
      <c r="J86" s="94"/>
      <c r="K86" s="305">
        <v>0.05</v>
      </c>
      <c r="L86" s="860">
        <f>N79*K86</f>
        <v>2049.3900354935918</v>
      </c>
      <c r="M86" s="861"/>
      <c r="N86" s="51"/>
    </row>
    <row r="87" spans="1:14" ht="15.75" thickBot="1">
      <c r="B87" s="823" t="s">
        <v>953</v>
      </c>
      <c r="C87" s="824"/>
      <c r="D87" s="824"/>
      <c r="E87" s="824"/>
      <c r="F87" s="824"/>
      <c r="G87" s="824"/>
      <c r="H87" s="824"/>
      <c r="I87" s="824"/>
      <c r="J87" s="824"/>
      <c r="K87" s="824"/>
      <c r="L87" s="824"/>
      <c r="M87" s="825"/>
      <c r="N87" s="52">
        <f>L84+L85+L86</f>
        <v>12296.340212961552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53284.140922833387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topLeftCell="A25"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197</v>
      </c>
      <c r="B36" s="872" t="str">
        <f>VLOOKUP(A36,EQUIPOS!A6:D154,3,FALSE)</f>
        <v>Equipo de perforación (TRACKDRILL), potencia 40 HP, 2100 golpes / minuto</v>
      </c>
      <c r="C36" s="873"/>
      <c r="D36" s="873"/>
      <c r="E36" s="873"/>
      <c r="F36" s="873"/>
      <c r="G36" s="873"/>
      <c r="H36" s="874"/>
      <c r="I36" s="267"/>
      <c r="J36" s="268"/>
      <c r="K36" s="269">
        <f>VLOOKUP(A36,EQUIPOS!A6:D163,4,FALSE)</f>
        <v>67066.681767292641</v>
      </c>
      <c r="L36" s="270"/>
      <c r="M36" s="336">
        <v>1.25</v>
      </c>
      <c r="N36" s="272">
        <f>K36/M36</f>
        <v>53653.345413834111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1159.3361680720398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54812.681581906152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705</v>
      </c>
      <c r="B48" s="43" t="str">
        <f>VLOOKUP(A48,MATERIALES!A5:D372,3,FALSE)</f>
        <v>Tubería Perforada en PVC de 2´´</v>
      </c>
      <c r="C48" s="281"/>
      <c r="D48" s="281"/>
      <c r="E48" s="281"/>
      <c r="F48" s="281"/>
      <c r="G48" s="281"/>
      <c r="H48" s="281"/>
      <c r="I48" s="268"/>
      <c r="J48" s="224" t="str">
        <f>VLOOKUP(A48,MATERIALES!A4:D638,2,FALSE)</f>
        <v>m</v>
      </c>
      <c r="K48" s="282">
        <v>1.01</v>
      </c>
      <c r="L48" s="267"/>
      <c r="M48" s="402">
        <f>VLOOKUP(A48,MATERIALES!A5:D394,4,FALSE)</f>
        <v>5221.88042148353</v>
      </c>
      <c r="N48" s="272">
        <f>K48*M48</f>
        <v>5274.0992256983654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5274.0992256983654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23186.723361440796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83273.504169045307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16654.700833809064</v>
      </c>
      <c r="M84" s="859"/>
      <c r="N84" s="51"/>
    </row>
    <row r="85" spans="1:14">
      <c r="B85" s="89" t="s">
        <v>973</v>
      </c>
      <c r="C85" s="90"/>
      <c r="D85" s="90"/>
      <c r="E85" s="90"/>
      <c r="F85" s="90"/>
      <c r="G85" s="90"/>
      <c r="H85" s="90"/>
      <c r="I85" s="87"/>
      <c r="J85" s="88"/>
      <c r="K85" s="304">
        <v>0.05</v>
      </c>
      <c r="L85" s="858">
        <f>N79*K85</f>
        <v>4163.6752084522659</v>
      </c>
      <c r="M85" s="859"/>
      <c r="N85" s="51"/>
    </row>
    <row r="86" spans="1:14" ht="15.75" thickBot="1">
      <c r="B86" s="91" t="s">
        <v>974</v>
      </c>
      <c r="C86" s="92"/>
      <c r="D86" s="92"/>
      <c r="E86" s="92"/>
      <c r="F86" s="92"/>
      <c r="G86" s="92"/>
      <c r="H86" s="92"/>
      <c r="I86" s="93"/>
      <c r="J86" s="94"/>
      <c r="K86" s="305">
        <v>0.05</v>
      </c>
      <c r="L86" s="860">
        <f>N79*K86</f>
        <v>4163.6752084522659</v>
      </c>
      <c r="M86" s="861"/>
      <c r="N86" s="51"/>
    </row>
    <row r="87" spans="1:14" ht="15.75" thickBot="1">
      <c r="B87" s="823" t="s">
        <v>953</v>
      </c>
      <c r="C87" s="824"/>
      <c r="D87" s="824"/>
      <c r="E87" s="824"/>
      <c r="F87" s="824"/>
      <c r="G87" s="824"/>
      <c r="H87" s="824"/>
      <c r="I87" s="824"/>
      <c r="J87" s="824"/>
      <c r="K87" s="824"/>
      <c r="L87" s="824"/>
      <c r="M87" s="825"/>
      <c r="N87" s="52">
        <f>L84+L85+L86</f>
        <v>24982.051250713597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108255.55541975891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topLeftCell="A34"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314</v>
      </c>
      <c r="B36" s="872" t="str">
        <f>VLOOKUP(A36,EQUIPOS!A6:D154,3,FALSE)</f>
        <v xml:space="preserve">Retroexcavadora E-200 sobre orugas
</v>
      </c>
      <c r="C36" s="873"/>
      <c r="D36" s="873"/>
      <c r="E36" s="873"/>
      <c r="F36" s="873"/>
      <c r="G36" s="873"/>
      <c r="H36" s="874"/>
      <c r="I36" s="267"/>
      <c r="J36" s="268"/>
      <c r="K36" s="269">
        <f>VLOOKUP(A36,EQUIPOS!A6:D163,4,FALSE)</f>
        <v>194773.97129662937</v>
      </c>
      <c r="L36" s="270"/>
      <c r="M36" s="336">
        <v>23</v>
      </c>
      <c r="N36" s="272">
        <f>K36/M36</f>
        <v>8468.4335346360604</v>
      </c>
    </row>
    <row r="37" spans="1:14">
      <c r="A37" s="113" t="s">
        <v>328</v>
      </c>
      <c r="B37" s="872" t="str">
        <f>VLOOKUP(A37,EQUIPOS!A7:D154,3,FALSE)</f>
        <v xml:space="preserve">Taco metálico o puntal (escamas en concreto)
</v>
      </c>
      <c r="C37" s="873"/>
      <c r="D37" s="873"/>
      <c r="E37" s="873"/>
      <c r="F37" s="873"/>
      <c r="G37" s="873"/>
      <c r="H37" s="874"/>
      <c r="I37" s="421"/>
      <c r="J37" s="422"/>
      <c r="K37" s="269">
        <f>VLOOKUP(A37,EQUIPOS!A7:D164,4,FALSE)</f>
        <v>50.305667426780332</v>
      </c>
      <c r="L37" s="335"/>
      <c r="M37" s="336">
        <v>1</v>
      </c>
      <c r="N37" s="272">
        <f>K37/M37</f>
        <v>50.305667426780332</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N75*M41</f>
        <v>1159.3361680720398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9678.0753701348804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706</v>
      </c>
      <c r="B48" s="43" t="str">
        <f>VLOOKUP(A48,MATERIALES!A5:D372,3,FALSE)</f>
        <v>Tubería PVC RD21 de 1´´ (para anclajes)</v>
      </c>
      <c r="C48" s="281"/>
      <c r="D48" s="281"/>
      <c r="E48" s="281"/>
      <c r="F48" s="281"/>
      <c r="G48" s="281"/>
      <c r="H48" s="281"/>
      <c r="I48" s="281"/>
      <c r="J48" s="311" t="str">
        <f>VLOOKUP(A48,MATERIALES!A4:D638,2,FALSE)</f>
        <v>m</v>
      </c>
      <c r="K48" s="282">
        <v>0.35</v>
      </c>
      <c r="L48" s="267"/>
      <c r="M48" s="402">
        <f>VLOOKUP(A48,MATERIALES!A5:D394,4,FALSE)</f>
        <v>4488.6184759825783</v>
      </c>
      <c r="N48" s="272">
        <f>K48*M48</f>
        <v>1571.0164665939024</v>
      </c>
    </row>
    <row r="49" spans="1:14">
      <c r="A49" s="163" t="s">
        <v>1691</v>
      </c>
      <c r="B49" s="43" t="str">
        <f>VLOOKUP(A49,MATERIALES!A6:D372,3,FALSE)</f>
        <v>Formaleta Metálica</v>
      </c>
      <c r="C49" s="425"/>
      <c r="D49" s="425"/>
      <c r="E49" s="425"/>
      <c r="F49" s="425"/>
      <c r="G49" s="425"/>
      <c r="H49" s="425"/>
      <c r="I49" s="425"/>
      <c r="J49" s="312" t="str">
        <f>VLOOKUP(A49,MATERIALES!A5:D639,2,FALSE)</f>
        <v>m2</v>
      </c>
      <c r="K49" s="397">
        <v>1</v>
      </c>
      <c r="L49" s="421"/>
      <c r="M49" s="402">
        <f>VLOOKUP(A49,MATERIALES!A6:D395,4,FALSE)</f>
        <v>17347.636431791601</v>
      </c>
      <c r="N49" s="272">
        <f>K49*M49</f>
        <v>17347.636431791601</v>
      </c>
    </row>
    <row r="50" spans="1:14">
      <c r="A50" s="163" t="s">
        <v>745</v>
      </c>
      <c r="B50" s="43" t="str">
        <f>VLOOKUP(A50,MATERIALES!A6:D372,3,FALSE)</f>
        <v>Acero PDR-60</v>
      </c>
      <c r="C50" s="425"/>
      <c r="D50" s="425"/>
      <c r="E50" s="425"/>
      <c r="F50" s="425"/>
      <c r="G50" s="425"/>
      <c r="H50" s="425"/>
      <c r="I50" s="425"/>
      <c r="J50" s="312" t="str">
        <f>VLOOKUP(A50,MATERIALES!A6:D640,2,FALSE)</f>
        <v>kg</v>
      </c>
      <c r="K50" s="397">
        <v>3.8</v>
      </c>
      <c r="L50" s="421"/>
      <c r="M50" s="402">
        <f>VLOOKUP(A50,MATERIALES!A6:D396,4,FALSE)</f>
        <v>3082.9249112941006</v>
      </c>
      <c r="N50" s="272">
        <f>K50*M50</f>
        <v>11715.114662917582</v>
      </c>
    </row>
    <row r="51" spans="1:14">
      <c r="A51" s="163" t="s">
        <v>832</v>
      </c>
      <c r="B51" s="43" t="str">
        <f>VLOOKUP(A51,MATERIALES!A6:D372,3,FALSE)</f>
        <v>Concreto Resistencia  21 (Mpa)</v>
      </c>
      <c r="C51" s="425"/>
      <c r="D51" s="425"/>
      <c r="E51" s="425"/>
      <c r="F51" s="425"/>
      <c r="G51" s="425"/>
      <c r="H51" s="425"/>
      <c r="I51" s="425"/>
      <c r="J51" s="312" t="str">
        <f>VLOOKUP(A51,MATERIALES!A6:D641,2,FALSE)</f>
        <v>m3</v>
      </c>
      <c r="K51" s="397">
        <v>0.18</v>
      </c>
      <c r="L51" s="421"/>
      <c r="M51" s="402">
        <f>VLOOKUP(A51,MATERIALES!A6:D397,4,FALSE)</f>
        <v>364428.62177973019</v>
      </c>
      <c r="N51" s="272">
        <f>K51*M51</f>
        <v>65597.151920351433</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96230.91948165452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0">
        <f>VLOOKUP(A58,TRANSPORTE!A1:D117,4,FALSE)</f>
        <v>1232.6264115798706</v>
      </c>
      <c r="M58" s="911"/>
      <c r="N58" s="287">
        <f>K58*L58</f>
        <v>221.87275408437671</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221.87275408437671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23186.723361440796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129317.59096731458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25863.518193462918</v>
      </c>
      <c r="M82" s="859"/>
      <c r="N82" s="51"/>
    </row>
    <row r="83" spans="1:14">
      <c r="B83" s="89" t="s">
        <v>973</v>
      </c>
      <c r="C83" s="90"/>
      <c r="D83" s="90"/>
      <c r="E83" s="90"/>
      <c r="F83" s="90"/>
      <c r="G83" s="90"/>
      <c r="H83" s="90"/>
      <c r="I83" s="87"/>
      <c r="J83" s="88"/>
      <c r="K83" s="304">
        <v>0.05</v>
      </c>
      <c r="L83" s="858">
        <f>N77*K83</f>
        <v>6465.8795483657295</v>
      </c>
      <c r="M83" s="859"/>
      <c r="N83" s="51"/>
    </row>
    <row r="84" spans="1:14" ht="15.75" thickBot="1">
      <c r="B84" s="91" t="s">
        <v>974</v>
      </c>
      <c r="C84" s="92"/>
      <c r="D84" s="92"/>
      <c r="E84" s="92"/>
      <c r="F84" s="92"/>
      <c r="G84" s="92"/>
      <c r="H84" s="92"/>
      <c r="I84" s="93"/>
      <c r="J84" s="94"/>
      <c r="K84" s="305">
        <v>0.05</v>
      </c>
      <c r="L84" s="860">
        <f>N77*K84</f>
        <v>6465.8795483657295</v>
      </c>
      <c r="M84" s="861"/>
      <c r="N84" s="51"/>
    </row>
    <row r="85" spans="1:14" ht="15.75" thickBot="1">
      <c r="B85" s="823" t="s">
        <v>953</v>
      </c>
      <c r="C85" s="824"/>
      <c r="D85" s="824"/>
      <c r="E85" s="824"/>
      <c r="F85" s="824"/>
      <c r="G85" s="824"/>
      <c r="H85" s="824"/>
      <c r="I85" s="824"/>
      <c r="J85" s="824"/>
      <c r="K85" s="824"/>
      <c r="L85" s="824"/>
      <c r="M85" s="825"/>
      <c r="N85" s="52">
        <f>L82+L83+L84</f>
        <v>38795.277290194375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168112.86825750896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topLeftCell="A22"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N75*M41</f>
        <v>57.966808403602002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380</v>
      </c>
      <c r="B48" s="43" t="str">
        <f>VLOOKUP(A48,MATERIALES!A5:D372,3,FALSE)</f>
        <v>Armadura de Acero</v>
      </c>
      <c r="C48" s="281"/>
      <c r="D48" s="281"/>
      <c r="E48" s="281"/>
      <c r="F48" s="281"/>
      <c r="G48" s="281"/>
      <c r="H48" s="281"/>
      <c r="I48" s="281"/>
      <c r="J48" s="311" t="str">
        <f>VLOOKUP(A48,MATERIALES!A4:D638,2,FALSE)</f>
        <v>m</v>
      </c>
      <c r="K48" s="282">
        <v>1</v>
      </c>
      <c r="L48" s="267"/>
      <c r="M48" s="402">
        <f>VLOOKUP(A48,MATERIALES!A5:D394,4,FALSE)</f>
        <v>3368.0840232360219</v>
      </c>
      <c r="N48" s="272">
        <f>K48*M48</f>
        <v>3368.0840232360219</v>
      </c>
    </row>
    <row r="49" spans="1:14">
      <c r="A49" s="163" t="s">
        <v>690</v>
      </c>
      <c r="B49" s="43" t="str">
        <f>VLOOKUP(A49,MATERIALES!A6:D372,3,FALSE)</f>
        <v>Tornillos de Unión de D= 12 mm</v>
      </c>
      <c r="C49" s="425"/>
      <c r="D49" s="425"/>
      <c r="E49" s="425"/>
      <c r="F49" s="425"/>
      <c r="G49" s="425"/>
      <c r="H49" s="425"/>
      <c r="I49" s="425"/>
      <c r="J49" s="312" t="str">
        <f>VLOOKUP(A49,MATERIALES!A5:D639,2,FALSE)</f>
        <v>u</v>
      </c>
      <c r="K49" s="397">
        <v>4</v>
      </c>
      <c r="L49" s="421"/>
      <c r="M49" s="402">
        <f>VLOOKUP(A49,MATERIALES!A6:D395,4,FALSE)</f>
        <v>23525.945477841586</v>
      </c>
      <c r="N49" s="272">
        <f>K49*M49</f>
        <v>94103.781911366343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97471.865934602363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B58" s="46"/>
      <c r="C58" s="317"/>
      <c r="D58" s="317"/>
      <c r="E58" s="317"/>
      <c r="F58" s="317"/>
      <c r="G58" s="317"/>
      <c r="H58" s="311"/>
      <c r="I58" s="279"/>
      <c r="J58" s="286"/>
      <c r="K58" s="279"/>
      <c r="L58" s="910"/>
      <c r="M58" s="911"/>
      <c r="N58" s="287"/>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127"/>
    </row>
    <row r="75" spans="1:15" ht="15.75" thickBot="1">
      <c r="B75" s="912" t="s">
        <v>953</v>
      </c>
      <c r="C75" s="866"/>
      <c r="D75" s="866"/>
      <c r="E75" s="866"/>
      <c r="F75" s="866"/>
      <c r="G75" s="866"/>
      <c r="H75" s="866"/>
      <c r="I75" s="866"/>
      <c r="J75" s="866"/>
      <c r="K75" s="866"/>
      <c r="L75" s="866"/>
      <c r="M75" s="867"/>
      <c r="N75" s="460">
        <f>SUM(N69:N74)</f>
        <v>579.66808403601999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98109.500827041978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19621.900165408395</v>
      </c>
      <c r="M82" s="859"/>
      <c r="N82" s="51"/>
    </row>
    <row r="83" spans="1:14">
      <c r="B83" s="89" t="s">
        <v>973</v>
      </c>
      <c r="C83" s="90"/>
      <c r="D83" s="90"/>
      <c r="E83" s="90"/>
      <c r="F83" s="90"/>
      <c r="G83" s="90"/>
      <c r="H83" s="90"/>
      <c r="I83" s="87"/>
      <c r="J83" s="88"/>
      <c r="K83" s="304">
        <v>0.05</v>
      </c>
      <c r="L83" s="858">
        <f>N77*K83</f>
        <v>4905.4750413520987</v>
      </c>
      <c r="M83" s="859"/>
      <c r="N83" s="51"/>
    </row>
    <row r="84" spans="1:14" ht="15.75" thickBot="1">
      <c r="B84" s="91" t="s">
        <v>974</v>
      </c>
      <c r="C84" s="92"/>
      <c r="D84" s="92"/>
      <c r="E84" s="92"/>
      <c r="F84" s="92"/>
      <c r="G84" s="92"/>
      <c r="H84" s="92"/>
      <c r="I84" s="93"/>
      <c r="J84" s="94"/>
      <c r="K84" s="305">
        <v>0.05</v>
      </c>
      <c r="L84" s="860">
        <f>N77*K84</f>
        <v>4905.4750413520987</v>
      </c>
      <c r="M84" s="861"/>
      <c r="N84" s="51"/>
    </row>
    <row r="85" spans="1:14" ht="15.75" thickBot="1">
      <c r="B85" s="823" t="s">
        <v>953</v>
      </c>
      <c r="C85" s="824"/>
      <c r="D85" s="824"/>
      <c r="E85" s="824"/>
      <c r="F85" s="824"/>
      <c r="G85" s="824"/>
      <c r="H85" s="824"/>
      <c r="I85" s="824"/>
      <c r="J85" s="824"/>
      <c r="K85" s="824"/>
      <c r="L85" s="824"/>
      <c r="M85" s="825"/>
      <c r="N85" s="52">
        <f>L82+L83+L84</f>
        <v>29432.850248112594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127542.35107515457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269</v>
      </c>
      <c r="B36" s="872" t="str">
        <f>VLOOKUP(A36,EQUIPOS!A6:D154,3,FALSE)</f>
        <v>Motoniveladora  potencia 215 HP, ancho de cuchilla 4,27 m, peso 18 ton.</v>
      </c>
      <c r="C36" s="873"/>
      <c r="D36" s="873"/>
      <c r="E36" s="873"/>
      <c r="F36" s="873"/>
      <c r="G36" s="873"/>
      <c r="H36" s="874"/>
      <c r="I36" s="267"/>
      <c r="J36" s="268"/>
      <c r="K36" s="269">
        <f>VLOOKUP(A36,EQUIPOS!A6:D163,4,FALSE)</f>
        <v>187282.66470829744</v>
      </c>
      <c r="L36" s="270"/>
      <c r="M36" s="336">
        <v>15</v>
      </c>
      <c r="N36" s="272">
        <f>K36/M36</f>
        <v>12485.510980553163</v>
      </c>
    </row>
    <row r="37" spans="1:14">
      <c r="A37" s="113" t="s">
        <v>365</v>
      </c>
      <c r="B37" s="872" t="str">
        <f>VLOOKUP(A37,EQUIPOS!A7:D154,3,FALSE)</f>
        <v xml:space="preserve">Vibrocompatador, potencia 153 HP, peso 10 Ton. </v>
      </c>
      <c r="C37" s="873"/>
      <c r="D37" s="873"/>
      <c r="E37" s="873"/>
      <c r="F37" s="873"/>
      <c r="G37" s="873"/>
      <c r="H37" s="874"/>
      <c r="I37" s="421"/>
      <c r="J37" s="422"/>
      <c r="K37" s="269">
        <f>VLOOKUP(A37,EQUIPOS!A7:D164,4,FALSE)</f>
        <v>119028.53801460683</v>
      </c>
      <c r="L37" s="335"/>
      <c r="M37" s="336">
        <v>15</v>
      </c>
      <c r="N37" s="272">
        <f>K37/M37</f>
        <v>7935.2358676404556</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122.69072025600332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20543.437568449623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550</v>
      </c>
      <c r="B48" s="43" t="str">
        <f>VLOOKUP(A48,MATERIALES!A5:D372,3,FALSE)</f>
        <v>Material seleccionado para Relleno</v>
      </c>
      <c r="C48" s="281"/>
      <c r="D48" s="281"/>
      <c r="E48" s="281"/>
      <c r="F48" s="281"/>
      <c r="G48" s="281"/>
      <c r="H48" s="281"/>
      <c r="I48" s="268"/>
      <c r="J48" s="224" t="str">
        <f>VLOOKUP(A48,MATERIALES!A4:D638,2,FALSE)</f>
        <v>m3</v>
      </c>
      <c r="K48" s="282">
        <v>1.05</v>
      </c>
      <c r="L48" s="267"/>
      <c r="M48" s="402">
        <f>VLOOKUP(A48,MATERIALES!A5:D394,4,FALSE)</f>
        <v>11773.966171387074</v>
      </c>
      <c r="N48" s="272">
        <f>K48*M48</f>
        <v>12362.664479956427</v>
      </c>
    </row>
    <row r="49" spans="1:14">
      <c r="A49" s="163" t="s">
        <v>774</v>
      </c>
      <c r="B49" s="43" t="str">
        <f>VLOOKUP(A49,MATERIALES!A6:D372,3,FALSE)</f>
        <v>Agua</v>
      </c>
      <c r="C49" s="425"/>
      <c r="D49" s="425"/>
      <c r="E49" s="425"/>
      <c r="F49" s="425"/>
      <c r="G49" s="425"/>
      <c r="H49" s="425"/>
      <c r="I49" s="425"/>
      <c r="J49" s="311" t="str">
        <f>VLOOKUP(A49,MATERIALES!A5:D639,2,FALSE)</f>
        <v>lt</v>
      </c>
      <c r="K49" s="397">
        <v>30</v>
      </c>
      <c r="L49" s="421"/>
      <c r="M49" s="402">
        <f>VLOOKUP(A49,MATERIALES!A6:D395,4,FALSE)</f>
        <v>43.973729865124461</v>
      </c>
      <c r="N49" s="272">
        <f>K49*M49</f>
        <v>1319.2118959537338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13681.87637591016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0">
        <f>VLOOKUP(A60,TRANSPORTE!A1:D117,4,FALSE)</f>
        <v>1232.6264115798706</v>
      </c>
      <c r="M60" s="911"/>
      <c r="N60" s="287">
        <f>K60*L60</f>
        <v>1294.2577321588642</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1294.2577321588642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2453.8144051200661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37973.38608163871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7594.6772163277419</v>
      </c>
      <c r="M84" s="859"/>
      <c r="N84" s="51"/>
    </row>
    <row r="85" spans="1:14">
      <c r="B85" s="89" t="s">
        <v>973</v>
      </c>
      <c r="C85" s="90"/>
      <c r="D85" s="90"/>
      <c r="E85" s="90"/>
      <c r="F85" s="90"/>
      <c r="G85" s="90"/>
      <c r="H85" s="90"/>
      <c r="I85" s="87"/>
      <c r="J85" s="88"/>
      <c r="K85" s="304">
        <v>0.05</v>
      </c>
      <c r="L85" s="858">
        <f>N79*K85</f>
        <v>1898.6693040819355</v>
      </c>
      <c r="M85" s="859"/>
      <c r="N85" s="51"/>
    </row>
    <row r="86" spans="1:14" ht="15.75" thickBot="1">
      <c r="B86" s="91" t="s">
        <v>974</v>
      </c>
      <c r="C86" s="92"/>
      <c r="D86" s="92"/>
      <c r="E86" s="92"/>
      <c r="F86" s="92"/>
      <c r="G86" s="92"/>
      <c r="H86" s="92"/>
      <c r="I86" s="93"/>
      <c r="J86" s="94"/>
      <c r="K86" s="305">
        <v>0.05</v>
      </c>
      <c r="L86" s="860">
        <f>N79*K86</f>
        <v>1898.6693040819355</v>
      </c>
      <c r="M86" s="861"/>
      <c r="N86" s="51"/>
    </row>
    <row r="87" spans="1:14" ht="15.75" thickBot="1">
      <c r="B87" s="823" t="s">
        <v>953</v>
      </c>
      <c r="C87" s="824"/>
      <c r="D87" s="824"/>
      <c r="E87" s="824"/>
      <c r="F87" s="824"/>
      <c r="G87" s="824"/>
      <c r="H87" s="824"/>
      <c r="I87" s="824"/>
      <c r="J87" s="824"/>
      <c r="K87" s="824"/>
      <c r="L87" s="824"/>
      <c r="M87" s="825"/>
      <c r="N87" s="52">
        <f>L84+L85+L86</f>
        <v>11392.015824491613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49365.401906130326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topLeftCell="A46"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2.25" customHeight="1" thickBot="1">
      <c r="A31" t="s">
        <v>1845</v>
      </c>
      <c r="B31" s="80" t="s">
        <v>1144</v>
      </c>
      <c r="C31" s="965" t="s">
        <v>2155</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5226.6442422189184</v>
      </c>
      <c r="N49" s="272">
        <f>K49*M49</f>
        <v>6010.640878551756</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5576.7119158361493</v>
      </c>
      <c r="N50" s="272">
        <f>K50*M50</f>
        <v>11153.423831672299</v>
      </c>
    </row>
    <row r="51" spans="1:14">
      <c r="A51" s="163" t="s">
        <v>921</v>
      </c>
      <c r="B51" s="43" t="str">
        <f>VLOOKUP(A51,MATERIALES!A6:D372,3,FALSE)</f>
        <v>Malla para gaviones (2M3)</v>
      </c>
      <c r="C51" s="425"/>
      <c r="D51" s="425"/>
      <c r="E51" s="425"/>
      <c r="F51" s="425"/>
      <c r="G51" s="425"/>
      <c r="H51" s="425"/>
      <c r="I51" s="425"/>
      <c r="J51" s="312" t="str">
        <f>VLOOKUP(A51,MATERIALES!A6:D641,2,FALSE)</f>
        <v>u</v>
      </c>
      <c r="K51" s="397">
        <v>0.5</v>
      </c>
      <c r="L51" s="421"/>
      <c r="M51" s="402">
        <f>VLOOKUP(A51,MATERIALES!A6:D397,4,FALSE)</f>
        <v>184689.66543352272</v>
      </c>
      <c r="N51" s="272">
        <f>K51*M51</f>
        <v>92344.832716761361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188656.11446797632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1232.6264115798706</v>
      </c>
      <c r="M60" s="911"/>
      <c r="N60" s="287">
        <f>K60*L60</f>
        <v>1355.8890527378578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1355.8890527378578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208757.03526047061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41751.407052094124</v>
      </c>
      <c r="M84" s="859"/>
      <c r="N84" s="51"/>
    </row>
    <row r="85" spans="1:14">
      <c r="B85" s="89" t="s">
        <v>973</v>
      </c>
      <c r="C85" s="90"/>
      <c r="D85" s="90"/>
      <c r="E85" s="90"/>
      <c r="F85" s="90"/>
      <c r="G85" s="90"/>
      <c r="H85" s="90"/>
      <c r="I85" s="87"/>
      <c r="J85" s="88"/>
      <c r="K85" s="304">
        <v>0.05</v>
      </c>
      <c r="L85" s="858">
        <f>N79*K85</f>
        <v>10437.851763023531</v>
      </c>
      <c r="M85" s="859"/>
      <c r="N85" s="51"/>
    </row>
    <row r="86" spans="1:14" ht="15.75" thickBot="1">
      <c r="B86" s="91" t="s">
        <v>974</v>
      </c>
      <c r="C86" s="92"/>
      <c r="D86" s="92"/>
      <c r="E86" s="92"/>
      <c r="F86" s="92"/>
      <c r="G86" s="92"/>
      <c r="H86" s="92"/>
      <c r="I86" s="93"/>
      <c r="J86" s="94"/>
      <c r="K86" s="305">
        <v>0.05</v>
      </c>
      <c r="L86" s="860">
        <f>N79*K86</f>
        <v>10437.851763023531</v>
      </c>
      <c r="M86" s="861"/>
      <c r="N86" s="51"/>
    </row>
    <row r="87" spans="1:14" ht="15.75" thickBot="1">
      <c r="B87" s="823" t="s">
        <v>953</v>
      </c>
      <c r="C87" s="824"/>
      <c r="D87" s="824"/>
      <c r="E87" s="824"/>
      <c r="F87" s="824"/>
      <c r="G87" s="824"/>
      <c r="H87" s="824"/>
      <c r="I87" s="824"/>
      <c r="J87" s="824"/>
      <c r="K87" s="824"/>
      <c r="L87" s="824"/>
      <c r="M87" s="825"/>
      <c r="N87" s="52">
        <f>L84+L85+L86</f>
        <v>62627.110578141182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271384.14583861182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1.5" customHeight="1" thickBot="1">
      <c r="A31" t="s">
        <v>1845</v>
      </c>
      <c r="B31" s="80" t="s">
        <v>1692</v>
      </c>
      <c r="C31" s="965" t="s">
        <v>2156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5226.6442422189184</v>
      </c>
      <c r="N49" s="272">
        <f>K49*M49</f>
        <v>6010.640878551756</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5576.7119158361493</v>
      </c>
      <c r="N50" s="272">
        <f>K50*M50</f>
        <v>11153.423831672299</v>
      </c>
    </row>
    <row r="51" spans="1:14">
      <c r="A51" s="163" t="s">
        <v>925</v>
      </c>
      <c r="B51" s="43" t="str">
        <f>VLOOKUP(A51,MATERIALES!A6:D372,3,FALSE)</f>
        <v>Malla Ciclónica Para Gaviones Galvanizada Aleación Zn-5A1-Mm Cal 12 (2M3)</v>
      </c>
      <c r="C51" s="425"/>
      <c r="D51" s="425"/>
      <c r="E51" s="425"/>
      <c r="F51" s="425"/>
      <c r="G51" s="425"/>
      <c r="H51" s="425"/>
      <c r="I51" s="425"/>
      <c r="J51" s="312" t="str">
        <f>VLOOKUP(A51,MATERIALES!A6:D641,2,FALSE)</f>
        <v>u</v>
      </c>
      <c r="K51" s="397">
        <v>0.5</v>
      </c>
      <c r="L51" s="421"/>
      <c r="M51" s="402">
        <f>VLOOKUP(A51,MATERIALES!A6:D397,4,FALSE)</f>
        <v>194905.86222443776</v>
      </c>
      <c r="N51" s="272">
        <f>K51*M51</f>
        <v>97452.931112218881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193764.21286343384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1232.6264115798706</v>
      </c>
      <c r="M60" s="911"/>
      <c r="N60" s="287">
        <f>K60*L60</f>
        <v>1355.8890527378578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1355.8890527378578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213865.13365592813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42773.02673118563</v>
      </c>
      <c r="M84" s="859"/>
      <c r="N84" s="51"/>
    </row>
    <row r="85" spans="1:14">
      <c r="B85" s="89" t="s">
        <v>973</v>
      </c>
      <c r="C85" s="90"/>
      <c r="D85" s="90"/>
      <c r="E85" s="90"/>
      <c r="F85" s="90"/>
      <c r="G85" s="90"/>
      <c r="H85" s="90"/>
      <c r="I85" s="87"/>
      <c r="J85" s="88"/>
      <c r="K85" s="304">
        <v>0.05</v>
      </c>
      <c r="L85" s="858">
        <f>N79*K85</f>
        <v>10693.256682796407</v>
      </c>
      <c r="M85" s="859"/>
      <c r="N85" s="51"/>
    </row>
    <row r="86" spans="1:14" ht="15.75" thickBot="1">
      <c r="B86" s="91" t="s">
        <v>974</v>
      </c>
      <c r="C86" s="92"/>
      <c r="D86" s="92"/>
      <c r="E86" s="92"/>
      <c r="F86" s="92"/>
      <c r="G86" s="92"/>
      <c r="H86" s="92"/>
      <c r="I86" s="93"/>
      <c r="J86" s="94"/>
      <c r="K86" s="305">
        <v>0.05</v>
      </c>
      <c r="L86" s="860">
        <f>N79*K86</f>
        <v>10693.256682796407</v>
      </c>
      <c r="M86" s="861"/>
      <c r="N86" s="51"/>
    </row>
    <row r="87" spans="1:14" ht="15.75" thickBot="1">
      <c r="B87" s="823" t="s">
        <v>953</v>
      </c>
      <c r="C87" s="824"/>
      <c r="D87" s="824"/>
      <c r="E87" s="824"/>
      <c r="F87" s="824"/>
      <c r="G87" s="824"/>
      <c r="H87" s="824"/>
      <c r="I87" s="824"/>
      <c r="J87" s="824"/>
      <c r="K87" s="824"/>
      <c r="L87" s="824"/>
      <c r="M87" s="825"/>
      <c r="N87" s="52">
        <f>L84+L85+L86</f>
        <v>64159.540096778437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278024.67375270656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1693</v>
      </c>
      <c r="C31" s="965" t="s">
        <v>2157</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3"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3"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5226.6442422189184</v>
      </c>
      <c r="N49" s="272">
        <f>K49*M49</f>
        <v>6010.640878551756</v>
      </c>
    </row>
    <row r="50" spans="1:14">
      <c r="A50" s="163"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5576.7119158361493</v>
      </c>
      <c r="N50" s="272">
        <f>K50*M50</f>
        <v>11153.423831672299</v>
      </c>
    </row>
    <row r="51" spans="1:14">
      <c r="A51" s="163" t="s">
        <v>927</v>
      </c>
      <c r="B51" s="43" t="str">
        <f>VLOOKUP(A51,MATERIALES!A6:D372,3,FALSE)</f>
        <v>Malla Ciclónica Para Gaviones Galvanizada Y Plastificada Con Pvc Cal 12 (2M3)</v>
      </c>
      <c r="C51" s="425"/>
      <c r="D51" s="425"/>
      <c r="E51" s="425"/>
      <c r="F51" s="425"/>
      <c r="G51" s="425"/>
      <c r="H51" s="425"/>
      <c r="I51" s="425"/>
      <c r="J51" s="312" t="str">
        <f>VLOOKUP(A51,MATERIALES!A6:D641,2,FALSE)</f>
        <v>u</v>
      </c>
      <c r="K51" s="397">
        <v>0.5</v>
      </c>
      <c r="L51" s="421"/>
      <c r="M51" s="402">
        <f>VLOOKUP(A51,MATERIALES!A6:D397,4,FALSE)</f>
        <v>161471.53606473701</v>
      </c>
      <c r="N51" s="272">
        <f>K51*M51</f>
        <v>80735.768032368505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177047.04978358347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1232.6264115798706</v>
      </c>
      <c r="M60" s="911"/>
      <c r="N60" s="287">
        <f>K60*L60</f>
        <v>1355.8890527378578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1355.8890527378578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197147.97057607776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39429.594115215557</v>
      </c>
      <c r="M84" s="859"/>
      <c r="N84" s="51"/>
    </row>
    <row r="85" spans="1:14">
      <c r="B85" s="89" t="s">
        <v>973</v>
      </c>
      <c r="C85" s="90"/>
      <c r="D85" s="90"/>
      <c r="E85" s="90"/>
      <c r="F85" s="90"/>
      <c r="G85" s="90"/>
      <c r="H85" s="90"/>
      <c r="I85" s="87"/>
      <c r="J85" s="88"/>
      <c r="K85" s="304">
        <v>0.05</v>
      </c>
      <c r="L85" s="858">
        <f>N79*K85</f>
        <v>9857.3985288038893</v>
      </c>
      <c r="M85" s="859"/>
      <c r="N85" s="51"/>
    </row>
    <row r="86" spans="1:14" ht="15.75" thickBot="1">
      <c r="B86" s="91" t="s">
        <v>974</v>
      </c>
      <c r="C86" s="92"/>
      <c r="D86" s="92"/>
      <c r="E86" s="92"/>
      <c r="F86" s="92"/>
      <c r="G86" s="92"/>
      <c r="H86" s="92"/>
      <c r="I86" s="93"/>
      <c r="J86" s="94"/>
      <c r="K86" s="305">
        <v>0.05</v>
      </c>
      <c r="L86" s="860">
        <f>N79*K86</f>
        <v>9857.3985288038893</v>
      </c>
      <c r="M86" s="861"/>
      <c r="N86" s="51"/>
    </row>
    <row r="87" spans="1:14" ht="15.75" thickBot="1">
      <c r="B87" s="823" t="s">
        <v>953</v>
      </c>
      <c r="C87" s="824"/>
      <c r="D87" s="824"/>
      <c r="E87" s="824"/>
      <c r="F87" s="824"/>
      <c r="G87" s="824"/>
      <c r="H87" s="824"/>
      <c r="I87" s="824"/>
      <c r="J87" s="824"/>
      <c r="K87" s="824"/>
      <c r="L87" s="824"/>
      <c r="M87" s="825"/>
      <c r="N87" s="52">
        <f>L84+L85+L86</f>
        <v>59144.391172823336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256292.36174890108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topLeftCell="A31"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1694</v>
      </c>
      <c r="C31" s="965" t="s">
        <v>2158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1.1499999999999999</v>
      </c>
      <c r="L49" s="421"/>
      <c r="M49" s="402">
        <f>VLOOKUP(A49,MATERIALES!A6:D395,4,FALSE)</f>
        <v>5226.6442422189184</v>
      </c>
      <c r="N49" s="272">
        <f>K49*M49</f>
        <v>6010.640878551756</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2</v>
      </c>
      <c r="L50" s="421"/>
      <c r="M50" s="402">
        <f>VLOOKUP(A50,MATERIALES!A6:D396,4,FALSE)</f>
        <v>5576.7119158361493</v>
      </c>
      <c r="N50" s="272">
        <f>K50*M50</f>
        <v>11153.423831672299</v>
      </c>
    </row>
    <row r="51" spans="1:14">
      <c r="A51" s="166" t="s">
        <v>929</v>
      </c>
      <c r="B51" s="43" t="str">
        <f>VLOOKUP(A51,MATERIALES!A6:D372,3,FALSE)</f>
        <v>Malla Ciclónica Para Gaviones Galvanizada Aleación Zn-5A1-Mm Y Plastificada Pvc Cal 12 (2M3)</v>
      </c>
      <c r="C51" s="425"/>
      <c r="D51" s="425"/>
      <c r="E51" s="425"/>
      <c r="F51" s="425"/>
      <c r="G51" s="425"/>
      <c r="H51" s="425"/>
      <c r="I51" s="425"/>
      <c r="J51" s="312" t="str">
        <f>VLOOKUP(A51,MATERIALES!A6:D641,2,FALSE)</f>
        <v>u</v>
      </c>
      <c r="K51" s="397">
        <v>0.5</v>
      </c>
      <c r="L51" s="421"/>
      <c r="M51" s="402">
        <f>VLOOKUP(A51,MATERIALES!A6:D397,4,FALSE)</f>
        <v>161471.53606473701</v>
      </c>
      <c r="N51" s="272">
        <f>K51*M51</f>
        <v>80735.768032368505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177047.04978358347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1232.6264115798706</v>
      </c>
      <c r="M60" s="911"/>
      <c r="N60" s="287">
        <f>K60*L60</f>
        <v>1355.8890527378578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1355.8890527378578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197147.97057607776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39429.594115215557</v>
      </c>
      <c r="M84" s="859"/>
      <c r="N84" s="51"/>
    </row>
    <row r="85" spans="1:14">
      <c r="B85" s="89" t="s">
        <v>973</v>
      </c>
      <c r="C85" s="90"/>
      <c r="D85" s="90"/>
      <c r="E85" s="90"/>
      <c r="F85" s="90"/>
      <c r="G85" s="90"/>
      <c r="H85" s="90"/>
      <c r="I85" s="87"/>
      <c r="J85" s="88"/>
      <c r="K85" s="304">
        <v>0.05</v>
      </c>
      <c r="L85" s="858">
        <f>N79*K85</f>
        <v>9857.3985288038893</v>
      </c>
      <c r="M85" s="859"/>
      <c r="N85" s="51"/>
    </row>
    <row r="86" spans="1:14" ht="15.75" thickBot="1">
      <c r="B86" s="91" t="s">
        <v>974</v>
      </c>
      <c r="C86" s="92"/>
      <c r="D86" s="92"/>
      <c r="E86" s="92"/>
      <c r="F86" s="92"/>
      <c r="G86" s="92"/>
      <c r="H86" s="92"/>
      <c r="I86" s="93"/>
      <c r="J86" s="94"/>
      <c r="K86" s="305">
        <v>0.05</v>
      </c>
      <c r="L86" s="860">
        <f>N79*K86</f>
        <v>9857.3985288038893</v>
      </c>
      <c r="M86" s="861"/>
      <c r="N86" s="51"/>
    </row>
    <row r="87" spans="1:14" ht="15.75" thickBot="1">
      <c r="B87" s="823" t="s">
        <v>953</v>
      </c>
      <c r="C87" s="824"/>
      <c r="D87" s="824"/>
      <c r="E87" s="824"/>
      <c r="F87" s="824"/>
      <c r="G87" s="824"/>
      <c r="H87" s="824"/>
      <c r="I87" s="824"/>
      <c r="J87" s="824"/>
      <c r="K87" s="824"/>
      <c r="L87" s="824"/>
      <c r="M87" s="825"/>
      <c r="N87" s="52">
        <f>L84+L85+L86</f>
        <v>59144.391172823336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256292.36174890108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1145</v>
      </c>
      <c r="C31" s="965" t="s">
        <v>1734</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5226.6442422189184</v>
      </c>
      <c r="N49" s="272">
        <f>K49*M49</f>
        <v>2613.3221211094592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5576.7119158361493</v>
      </c>
      <c r="N50" s="272">
        <f>K50*M50</f>
        <v>5576.7119158361493</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210758.39184081514</v>
      </c>
      <c r="N51" s="272">
        <f>K51*M51</f>
        <v>210758.39184081514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298095.64291875163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0">
        <f>VLOOKUP(A60,TRANSPORTE!A1:D117,4,FALSE)</f>
        <v>1232.6264115798706</v>
      </c>
      <c r="M60" s="911"/>
      <c r="N60" s="287">
        <f>K60*L60</f>
        <v>1355.8890527378578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1355.8890527378578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318196.56371124589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63639.312742249182</v>
      </c>
      <c r="M84" s="859"/>
      <c r="N84" s="51"/>
    </row>
    <row r="85" spans="1:14">
      <c r="B85" s="89" t="s">
        <v>973</v>
      </c>
      <c r="C85" s="90"/>
      <c r="D85" s="90"/>
      <c r="E85" s="90"/>
      <c r="F85" s="90"/>
      <c r="G85" s="90"/>
      <c r="H85" s="90"/>
      <c r="I85" s="87"/>
      <c r="J85" s="88"/>
      <c r="K85" s="304">
        <v>0.05</v>
      </c>
      <c r="L85" s="858">
        <f>N79*K85</f>
        <v>15909.828185562295</v>
      </c>
      <c r="M85" s="859"/>
      <c r="N85" s="51"/>
    </row>
    <row r="86" spans="1:14" ht="15.75" thickBot="1">
      <c r="B86" s="91" t="s">
        <v>974</v>
      </c>
      <c r="C86" s="92"/>
      <c r="D86" s="92"/>
      <c r="E86" s="92"/>
      <c r="F86" s="92"/>
      <c r="G86" s="92"/>
      <c r="H86" s="92"/>
      <c r="I86" s="93"/>
      <c r="J86" s="94"/>
      <c r="K86" s="305">
        <v>0.05</v>
      </c>
      <c r="L86" s="860">
        <f>N79*K86</f>
        <v>15909.828185562295</v>
      </c>
      <c r="M86" s="861"/>
      <c r="N86" s="51"/>
    </row>
    <row r="87" spans="1:14" ht="15.75" thickBot="1">
      <c r="B87" s="823" t="s">
        <v>953</v>
      </c>
      <c r="C87" s="824"/>
      <c r="D87" s="824"/>
      <c r="E87" s="824"/>
      <c r="F87" s="824"/>
      <c r="G87" s="824"/>
      <c r="H87" s="824"/>
      <c r="I87" s="824"/>
      <c r="J87" s="824"/>
      <c r="K87" s="824"/>
      <c r="L87" s="824"/>
      <c r="M87" s="825"/>
      <c r="N87" s="52">
        <f>L84+L85+L86</f>
        <v>95458.969113373765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413655.53282461967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topLeftCell="A31"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1695</v>
      </c>
      <c r="C31" s="965" t="s">
        <v>1696</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5226.6442422189184</v>
      </c>
      <c r="N49" s="272">
        <f>K49*M49</f>
        <v>2613.3221211094592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5576.7119158361493</v>
      </c>
      <c r="N50" s="272">
        <f>K50*M50</f>
        <v>5576.7119158361493</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210758.39184081514</v>
      </c>
      <c r="N51" s="272">
        <f>K51*M51</f>
        <v>210758.39184081514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298095.64291875163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1232.6264115798706</v>
      </c>
      <c r="M60" s="911"/>
      <c r="N60" s="287">
        <f>K60*L60</f>
        <v>1355.8890527378578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1355.8890527378578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318196.56371124589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63639.312742249182</v>
      </c>
      <c r="M84" s="859"/>
      <c r="N84" s="51"/>
    </row>
    <row r="85" spans="1:14">
      <c r="B85" s="89" t="s">
        <v>973</v>
      </c>
      <c r="C85" s="90"/>
      <c r="D85" s="90"/>
      <c r="E85" s="90"/>
      <c r="F85" s="90"/>
      <c r="G85" s="90"/>
      <c r="H85" s="90"/>
      <c r="I85" s="87"/>
      <c r="J85" s="88"/>
      <c r="K85" s="304">
        <v>0.05</v>
      </c>
      <c r="L85" s="858">
        <f>N79*K85</f>
        <v>15909.828185562295</v>
      </c>
      <c r="M85" s="859"/>
      <c r="N85" s="51"/>
    </row>
    <row r="86" spans="1:14" ht="15.75" thickBot="1">
      <c r="B86" s="91" t="s">
        <v>974</v>
      </c>
      <c r="C86" s="92"/>
      <c r="D86" s="92"/>
      <c r="E86" s="92"/>
      <c r="F86" s="92"/>
      <c r="G86" s="92"/>
      <c r="H86" s="92"/>
      <c r="I86" s="93"/>
      <c r="J86" s="94"/>
      <c r="K86" s="305">
        <v>0.05</v>
      </c>
      <c r="L86" s="860">
        <f>N79*K86</f>
        <v>15909.828185562295</v>
      </c>
      <c r="M86" s="861"/>
      <c r="N86" s="51"/>
    </row>
    <row r="87" spans="1:14" ht="15.75" thickBot="1">
      <c r="B87" s="823" t="s">
        <v>953</v>
      </c>
      <c r="C87" s="824"/>
      <c r="D87" s="824"/>
      <c r="E87" s="824"/>
      <c r="F87" s="824"/>
      <c r="G87" s="824"/>
      <c r="H87" s="824"/>
      <c r="I87" s="824"/>
      <c r="J87" s="824"/>
      <c r="K87" s="824"/>
      <c r="L87" s="824"/>
      <c r="M87" s="825"/>
      <c r="N87" s="52">
        <f>L84+L85+L86</f>
        <v>95458.969113373765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413655.53282461967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topLeftCell="A22"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1697</v>
      </c>
      <c r="C31" s="965" t="s">
        <v>1698</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5226.6442422189184</v>
      </c>
      <c r="N49" s="272">
        <f>K49*M49</f>
        <v>2613.3221211094592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5576.7119158361493</v>
      </c>
      <c r="N50" s="272">
        <f>K50*M50</f>
        <v>5576.7119158361493</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210758.39184081514</v>
      </c>
      <c r="N51" s="272">
        <f>K51*M51</f>
        <v>210758.39184081514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298095.64291875163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1232.6264115798706</v>
      </c>
      <c r="M60" s="911"/>
      <c r="N60" s="287">
        <f>K60*L60</f>
        <v>1355.8890527378578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1355.8890527378578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318196.56371124589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63639.312742249182</v>
      </c>
      <c r="M84" s="859"/>
      <c r="N84" s="51"/>
    </row>
    <row r="85" spans="1:14">
      <c r="B85" s="89" t="s">
        <v>973</v>
      </c>
      <c r="C85" s="90"/>
      <c r="D85" s="90"/>
      <c r="E85" s="90"/>
      <c r="F85" s="90"/>
      <c r="G85" s="90"/>
      <c r="H85" s="90"/>
      <c r="I85" s="87"/>
      <c r="J85" s="88"/>
      <c r="K85" s="304">
        <v>0.05</v>
      </c>
      <c r="L85" s="858">
        <f>N79*K85</f>
        <v>15909.828185562295</v>
      </c>
      <c r="M85" s="859"/>
      <c r="N85" s="51"/>
    </row>
    <row r="86" spans="1:14" ht="15.75" thickBot="1">
      <c r="B86" s="91" t="s">
        <v>974</v>
      </c>
      <c r="C86" s="92"/>
      <c r="D86" s="92"/>
      <c r="E86" s="92"/>
      <c r="F86" s="92"/>
      <c r="G86" s="92"/>
      <c r="H86" s="92"/>
      <c r="I86" s="93"/>
      <c r="J86" s="94"/>
      <c r="K86" s="305">
        <v>0.05</v>
      </c>
      <c r="L86" s="860">
        <f>N79*K86</f>
        <v>15909.828185562295</v>
      </c>
      <c r="M86" s="861"/>
      <c r="N86" s="51"/>
    </row>
    <row r="87" spans="1:14" ht="15.75" thickBot="1">
      <c r="B87" s="823" t="s">
        <v>953</v>
      </c>
      <c r="C87" s="824"/>
      <c r="D87" s="824"/>
      <c r="E87" s="824"/>
      <c r="F87" s="824"/>
      <c r="G87" s="824"/>
      <c r="H87" s="824"/>
      <c r="I87" s="824"/>
      <c r="J87" s="824"/>
      <c r="K87" s="824"/>
      <c r="L87" s="824"/>
      <c r="M87" s="825"/>
      <c r="N87" s="52">
        <f>L84+L85+L86</f>
        <v>95458.969113373765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413655.53282461967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1699</v>
      </c>
      <c r="C31" s="965" t="s">
        <v>1700</v>
      </c>
      <c r="D31" s="966"/>
      <c r="E31" s="966"/>
      <c r="F31" s="966"/>
      <c r="G31" s="966"/>
      <c r="H31" s="966"/>
      <c r="I31" s="966"/>
      <c r="J31" s="99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892.62055903601981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602</v>
      </c>
      <c r="B48" s="43" t="str">
        <f>VLOOKUP(A48,MATERIALES!A5:D372,3,FALSE)</f>
        <v>Piedra para gavión</v>
      </c>
      <c r="C48" s="281"/>
      <c r="D48" s="281"/>
      <c r="E48" s="281"/>
      <c r="F48" s="281"/>
      <c r="G48" s="281"/>
      <c r="H48" s="281"/>
      <c r="I48" s="281"/>
      <c r="J48" s="311" t="str">
        <f>VLOOKUP(A48,MATERIALES!A4:D638,2,FALSE)</f>
        <v>m3</v>
      </c>
      <c r="K48" s="282">
        <v>1.1000000000000001</v>
      </c>
      <c r="L48" s="267"/>
      <c r="M48" s="402">
        <f>VLOOKUP(A48,MATERIALES!A5:D394,4,FALSE)</f>
        <v>71952.0154918099</v>
      </c>
      <c r="N48" s="272">
        <f>K48*M48</f>
        <v>79147.217040990901</v>
      </c>
    </row>
    <row r="49" spans="1:14">
      <c r="A49" s="166" t="s">
        <v>782</v>
      </c>
      <c r="B49" s="43" t="str">
        <f>VLOOKUP(A49,MATERIALES!A6:D372,3,FALSE)</f>
        <v>Alambre galvanizado No. 12</v>
      </c>
      <c r="C49" s="425"/>
      <c r="D49" s="425"/>
      <c r="E49" s="425"/>
      <c r="F49" s="425"/>
      <c r="G49" s="425"/>
      <c r="H49" s="425"/>
      <c r="I49" s="425"/>
      <c r="J49" s="312" t="str">
        <f>VLOOKUP(A49,MATERIALES!A5:D639,2,FALSE)</f>
        <v>kg</v>
      </c>
      <c r="K49" s="397">
        <v>0.5</v>
      </c>
      <c r="L49" s="421"/>
      <c r="M49" s="402">
        <f>VLOOKUP(A49,MATERIALES!A6:D395,4,FALSE)</f>
        <v>5226.6442422189184</v>
      </c>
      <c r="N49" s="272">
        <f>K49*M49</f>
        <v>2613.3221211094592</v>
      </c>
    </row>
    <row r="50" spans="1:14">
      <c r="A50" s="166" t="s">
        <v>867</v>
      </c>
      <c r="B50" s="43" t="str">
        <f>VLOOKUP(A50,MATERIALES!A6:D372,3,FALSE)</f>
        <v>Formaleta (gaviones, juntas de bordillos, juntas de cunetas, muros, concretos clase D,E, F y G)</v>
      </c>
      <c r="C50" s="425"/>
      <c r="D50" s="425"/>
      <c r="E50" s="425"/>
      <c r="F50" s="425"/>
      <c r="G50" s="425"/>
      <c r="H50" s="425"/>
      <c r="I50" s="425"/>
      <c r="J50" s="312" t="str">
        <f>VLOOKUP(A50,MATERIALES!A6:D640,2,FALSE)</f>
        <v>m2</v>
      </c>
      <c r="K50" s="397">
        <v>1</v>
      </c>
      <c r="L50" s="421"/>
      <c r="M50" s="402">
        <f>VLOOKUP(A50,MATERIALES!A6:D396,4,FALSE)</f>
        <v>5576.7119158361493</v>
      </c>
      <c r="N50" s="272">
        <f>K50*M50</f>
        <v>5576.7119158361493</v>
      </c>
    </row>
    <row r="51" spans="1:14">
      <c r="A51" s="166" t="s">
        <v>923</v>
      </c>
      <c r="B51" s="43" t="str">
        <f>VLOOKUP(A51,MATERIALES!A6:D372,3,FALSE)</f>
        <v>Malla Para Colchagaviones Espesor 0,30 M</v>
      </c>
      <c r="C51" s="425"/>
      <c r="D51" s="425"/>
      <c r="E51" s="425"/>
      <c r="F51" s="425"/>
      <c r="G51" s="425"/>
      <c r="H51" s="425"/>
      <c r="I51" s="425"/>
      <c r="J51" s="312" t="str">
        <f>VLOOKUP(A51,MATERIALES!A6:D641,2,FALSE)</f>
        <v>u</v>
      </c>
      <c r="K51" s="397">
        <v>1</v>
      </c>
      <c r="L51" s="421"/>
      <c r="M51" s="402">
        <f>VLOOKUP(A51,MATERIALES!A6:D397,4,FALSE)</f>
        <v>210758.39184081514</v>
      </c>
      <c r="N51" s="272">
        <f>K51*M51</f>
        <v>210758.39184081514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298095.64291875163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0">
        <f>VLOOKUP(A60,TRANSPORTE!A1:D117,4,FALSE)</f>
        <v>1232.6264115798706</v>
      </c>
      <c r="M60" s="911"/>
      <c r="N60" s="287">
        <f>K60*L60</f>
        <v>1355.8890527378578</v>
      </c>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f>N60+N61+N62+N63+N64</f>
        <v>1355.8890527378578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318196.56371124589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63639.312742249182</v>
      </c>
      <c r="M84" s="859"/>
      <c r="N84" s="51"/>
    </row>
    <row r="85" spans="1:14">
      <c r="B85" s="89" t="s">
        <v>973</v>
      </c>
      <c r="C85" s="90"/>
      <c r="D85" s="90"/>
      <c r="E85" s="90"/>
      <c r="F85" s="90"/>
      <c r="G85" s="90"/>
      <c r="H85" s="90"/>
      <c r="I85" s="87"/>
      <c r="J85" s="88"/>
      <c r="K85" s="304">
        <v>0.05</v>
      </c>
      <c r="L85" s="858">
        <f>N79*K85</f>
        <v>15909.828185562295</v>
      </c>
      <c r="M85" s="859"/>
      <c r="N85" s="51"/>
    </row>
    <row r="86" spans="1:14" ht="15.75" thickBot="1">
      <c r="B86" s="91" t="s">
        <v>974</v>
      </c>
      <c r="C86" s="92"/>
      <c r="D86" s="92"/>
      <c r="E86" s="92"/>
      <c r="F86" s="92"/>
      <c r="G86" s="92"/>
      <c r="H86" s="92"/>
      <c r="I86" s="93"/>
      <c r="J86" s="94"/>
      <c r="K86" s="305">
        <v>0.05</v>
      </c>
      <c r="L86" s="860">
        <f>N79*K86</f>
        <v>15909.828185562295</v>
      </c>
      <c r="M86" s="861"/>
      <c r="N86" s="51"/>
    </row>
    <row r="87" spans="1:14" ht="15.75" thickBot="1">
      <c r="B87" s="823" t="s">
        <v>953</v>
      </c>
      <c r="C87" s="824"/>
      <c r="D87" s="824"/>
      <c r="E87" s="824"/>
      <c r="F87" s="824"/>
      <c r="G87" s="824"/>
      <c r="H87" s="824"/>
      <c r="I87" s="824"/>
      <c r="J87" s="824"/>
      <c r="K87" s="824"/>
      <c r="L87" s="824"/>
      <c r="M87" s="825"/>
      <c r="N87" s="52">
        <f>L84+L85+L86</f>
        <v>95458.969113373765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413655.53282461967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1701</v>
      </c>
      <c r="C31" s="965" t="s">
        <v>1702</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892</v>
      </c>
      <c r="B48" s="43" t="str">
        <f>VLOOKUP(A48,MATERIALES!A5:D372,3,FALSE)</f>
        <v>Geotextil Fortex BX-40</v>
      </c>
      <c r="C48" s="281"/>
      <c r="D48" s="281"/>
      <c r="E48" s="281"/>
      <c r="F48" s="281"/>
      <c r="G48" s="281"/>
      <c r="H48" s="281"/>
      <c r="I48" s="268"/>
      <c r="J48" s="224" t="str">
        <f>VLOOKUP(A48,MATERIALES!A4:D638,2,FALSE)</f>
        <v>M2</v>
      </c>
      <c r="K48" s="282">
        <v>1.3</v>
      </c>
      <c r="L48" s="267"/>
      <c r="M48" s="402">
        <f>VLOOKUP(A48,MATERIALES!A5:D394,4,FALSE)</f>
        <v>7637.6872059488041</v>
      </c>
      <c r="N48" s="272">
        <f>K48*M48</f>
        <v>9928.9933677334466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9928.9933677334466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11714.234485805486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2342.8468971610973</v>
      </c>
      <c r="M84" s="859"/>
      <c r="N84" s="51"/>
    </row>
    <row r="85" spans="1:14">
      <c r="B85" s="89" t="s">
        <v>973</v>
      </c>
      <c r="C85" s="90"/>
      <c r="D85" s="90"/>
      <c r="E85" s="90"/>
      <c r="F85" s="90"/>
      <c r="G85" s="90"/>
      <c r="H85" s="90"/>
      <c r="I85" s="87"/>
      <c r="J85" s="88"/>
      <c r="K85" s="304">
        <v>0.05</v>
      </c>
      <c r="L85" s="858">
        <f>N79*K85</f>
        <v>585.71172429027433</v>
      </c>
      <c r="M85" s="859"/>
      <c r="N85" s="51"/>
    </row>
    <row r="86" spans="1:14" ht="15.75" thickBot="1">
      <c r="B86" s="91" t="s">
        <v>974</v>
      </c>
      <c r="C86" s="92"/>
      <c r="D86" s="92"/>
      <c r="E86" s="92"/>
      <c r="F86" s="92"/>
      <c r="G86" s="92"/>
      <c r="H86" s="92"/>
      <c r="I86" s="93"/>
      <c r="J86" s="94"/>
      <c r="K86" s="305">
        <v>0.05</v>
      </c>
      <c r="L86" s="860">
        <f>N79*K86</f>
        <v>585.71172429027433</v>
      </c>
      <c r="M86" s="861"/>
      <c r="N86" s="51"/>
    </row>
    <row r="87" spans="1:14" ht="15.75" thickBot="1">
      <c r="B87" s="823" t="s">
        <v>953</v>
      </c>
      <c r="C87" s="824"/>
      <c r="D87" s="824"/>
      <c r="E87" s="824"/>
      <c r="F87" s="824"/>
      <c r="G87" s="824"/>
      <c r="H87" s="824"/>
      <c r="I87" s="824"/>
      <c r="J87" s="824"/>
      <c r="K87" s="824"/>
      <c r="L87" s="824"/>
      <c r="M87" s="825"/>
      <c r="N87" s="52">
        <f>L84+L85+L86</f>
        <v>3514.2703457416455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15228.504831547132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1703</v>
      </c>
      <c r="C31" s="965" t="s">
        <v>1704</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VLOOKUP(A48,MATERIALES!A5:D372,3,FALSE)</f>
        <v>Geomalla Forgrid UX100</v>
      </c>
      <c r="C48" s="281"/>
      <c r="D48" s="281"/>
      <c r="E48" s="281"/>
      <c r="F48" s="281"/>
      <c r="G48" s="281"/>
      <c r="H48" s="281"/>
      <c r="I48" s="268"/>
      <c r="J48" s="224" t="str">
        <f>VLOOKUP(A48,MATERIALES!A4:D638,2,FALSE)</f>
        <v>M2</v>
      </c>
      <c r="K48" s="282">
        <v>1.3</v>
      </c>
      <c r="L48" s="267"/>
      <c r="M48" s="402">
        <f>VLOOKUP(A48,MATERIALES!A5:D394,4,FALSE)</f>
        <v>15680.306503360607</v>
      </c>
      <c r="N48" s="272">
        <f>K48*M48</f>
        <v>20384.398454368791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20384.398454368791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22169.639572440832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4433.9279144881666</v>
      </c>
      <c r="M84" s="859"/>
      <c r="N84" s="51"/>
    </row>
    <row r="85" spans="1:14">
      <c r="B85" s="89" t="s">
        <v>973</v>
      </c>
      <c r="C85" s="90"/>
      <c r="D85" s="90"/>
      <c r="E85" s="90"/>
      <c r="F85" s="90"/>
      <c r="G85" s="90"/>
      <c r="H85" s="90"/>
      <c r="I85" s="87"/>
      <c r="J85" s="88"/>
      <c r="K85" s="304">
        <v>0.05</v>
      </c>
      <c r="L85" s="858">
        <f>N79*K85</f>
        <v>1108.4819786220417</v>
      </c>
      <c r="M85" s="859"/>
      <c r="N85" s="51"/>
    </row>
    <row r="86" spans="1:14" ht="15.75" thickBot="1">
      <c r="B86" s="91" t="s">
        <v>974</v>
      </c>
      <c r="C86" s="92"/>
      <c r="D86" s="92"/>
      <c r="E86" s="92"/>
      <c r="F86" s="92"/>
      <c r="G86" s="92"/>
      <c r="H86" s="92"/>
      <c r="I86" s="93"/>
      <c r="J86" s="94"/>
      <c r="K86" s="305">
        <v>0.05</v>
      </c>
      <c r="L86" s="860">
        <f>N79*K86</f>
        <v>1108.4819786220417</v>
      </c>
      <c r="M86" s="861"/>
      <c r="N86" s="51"/>
    </row>
    <row r="87" spans="1:14" ht="15.75" thickBot="1">
      <c r="B87" s="823" t="s">
        <v>953</v>
      </c>
      <c r="C87" s="824"/>
      <c r="D87" s="824"/>
      <c r="E87" s="824"/>
      <c r="F87" s="824"/>
      <c r="G87" s="824"/>
      <c r="H87" s="824"/>
      <c r="I87" s="824"/>
      <c r="J87" s="824"/>
      <c r="K87" s="824"/>
      <c r="L87" s="824"/>
      <c r="M87" s="825"/>
      <c r="N87" s="52">
        <f>L84+L85+L86</f>
        <v>6650.8918717322495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28820.531444173081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topLeftCell="A16"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75" customHeight="1" thickBot="1">
      <c r="A31" t="s">
        <v>1845</v>
      </c>
      <c r="B31" s="80" t="s">
        <v>1705</v>
      </c>
      <c r="C31" s="965" t="s">
        <v>2159</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892</v>
      </c>
      <c r="B48" s="43" t="str">
        <f>VLOOKUP(A48,MATERIALES!A5:D372,3,FALSE)</f>
        <v>Geotextil Fortex BX-40</v>
      </c>
      <c r="C48" s="281"/>
      <c r="D48" s="281"/>
      <c r="E48" s="281"/>
      <c r="F48" s="281"/>
      <c r="G48" s="281"/>
      <c r="H48" s="281"/>
      <c r="I48" s="268"/>
      <c r="J48" s="224" t="str">
        <f>VLOOKUP(A48,MATERIALES!A4:D638,2,FALSE)</f>
        <v>M2</v>
      </c>
      <c r="K48" s="282">
        <v>1.3</v>
      </c>
      <c r="L48" s="267"/>
      <c r="M48" s="402">
        <f>VLOOKUP(A48,MATERIALES!A5:D394,4,FALSE)</f>
        <v>7637.6872059488041</v>
      </c>
      <c r="N48" s="272">
        <f>K48*M48</f>
        <v>9928.9933677334466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9928.9933677334466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11714.234485805486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2342.8468971610973</v>
      </c>
      <c r="M84" s="859"/>
      <c r="N84" s="51"/>
    </row>
    <row r="85" spans="1:14">
      <c r="B85" s="89" t="s">
        <v>973</v>
      </c>
      <c r="C85" s="90"/>
      <c r="D85" s="90"/>
      <c r="E85" s="90"/>
      <c r="F85" s="90"/>
      <c r="G85" s="90"/>
      <c r="H85" s="90"/>
      <c r="I85" s="87"/>
      <c r="J85" s="88"/>
      <c r="K85" s="304">
        <v>0.05</v>
      </c>
      <c r="L85" s="858">
        <f>N79*K85</f>
        <v>585.71172429027433</v>
      </c>
      <c r="M85" s="859"/>
      <c r="N85" s="51"/>
    </row>
    <row r="86" spans="1:14" ht="15.75" thickBot="1">
      <c r="B86" s="91" t="s">
        <v>974</v>
      </c>
      <c r="C86" s="92"/>
      <c r="D86" s="92"/>
      <c r="E86" s="92"/>
      <c r="F86" s="92"/>
      <c r="G86" s="92"/>
      <c r="H86" s="92"/>
      <c r="I86" s="93"/>
      <c r="J86" s="94"/>
      <c r="K86" s="305">
        <v>0.05</v>
      </c>
      <c r="L86" s="860">
        <f>N79*K86</f>
        <v>585.71172429027433</v>
      </c>
      <c r="M86" s="861"/>
      <c r="N86" s="51"/>
    </row>
    <row r="87" spans="1:14" ht="15.75" thickBot="1">
      <c r="B87" s="823" t="s">
        <v>953</v>
      </c>
      <c r="C87" s="824"/>
      <c r="D87" s="824"/>
      <c r="E87" s="824"/>
      <c r="F87" s="824"/>
      <c r="G87" s="824"/>
      <c r="H87" s="824"/>
      <c r="I87" s="824"/>
      <c r="J87" s="824"/>
      <c r="K87" s="824"/>
      <c r="L87" s="824"/>
      <c r="M87" s="825"/>
      <c r="N87" s="52">
        <f>L84+L85+L86</f>
        <v>3514.2703457416455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15228.504831547132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30" customHeight="1" thickBot="1">
      <c r="A31" t="s">
        <v>1845</v>
      </c>
      <c r="B31" s="80" t="s">
        <v>1706</v>
      </c>
      <c r="C31" s="965" t="s">
        <v>2160</v>
      </c>
      <c r="D31" s="966"/>
      <c r="E31" s="966"/>
      <c r="F31" s="966"/>
      <c r="G31" s="966"/>
      <c r="H31" s="966"/>
      <c r="I31" s="966"/>
      <c r="J31" s="99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c r="C41" s="881"/>
      <c r="D41" s="881"/>
      <c r="E41" s="38"/>
      <c r="F41" s="39"/>
      <c r="G41" s="39"/>
      <c r="H41" s="40"/>
      <c r="I41" s="36"/>
      <c r="J41" s="37"/>
      <c r="K41" s="279"/>
      <c r="L41" s="276"/>
      <c r="M41" s="401"/>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907</v>
      </c>
      <c r="B48" s="43" t="str">
        <f>VLOOKUP(A48,MATERIALES!A5:D372,3,FALSE)</f>
        <v>Geomalla Forgrid UX100</v>
      </c>
      <c r="C48" s="281"/>
      <c r="D48" s="281"/>
      <c r="E48" s="281"/>
      <c r="F48" s="281"/>
      <c r="G48" s="281"/>
      <c r="H48" s="281"/>
      <c r="I48" s="268"/>
      <c r="J48" s="224" t="str">
        <f>VLOOKUP(A48,MATERIALES!A4:D638,2,FALSE)</f>
        <v>M2</v>
      </c>
      <c r="K48" s="282">
        <v>1.3</v>
      </c>
      <c r="L48" s="267"/>
      <c r="M48" s="402">
        <f>VLOOKUP(A48,MATERIALES!A5:D394,4,FALSE)</f>
        <v>15680.306503360607</v>
      </c>
      <c r="N48" s="272">
        <f>K48*M48</f>
        <v>20384.398454368791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20384.398454368791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22169.639572440832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4433.9279144881666</v>
      </c>
      <c r="M84" s="859"/>
      <c r="N84" s="51"/>
    </row>
    <row r="85" spans="1:14">
      <c r="B85" s="89" t="s">
        <v>973</v>
      </c>
      <c r="C85" s="90"/>
      <c r="D85" s="90"/>
      <c r="E85" s="90"/>
      <c r="F85" s="90"/>
      <c r="G85" s="90"/>
      <c r="H85" s="90"/>
      <c r="I85" s="87"/>
      <c r="J85" s="88"/>
      <c r="K85" s="304">
        <v>0.05</v>
      </c>
      <c r="L85" s="858">
        <f>N79*K85</f>
        <v>1108.4819786220417</v>
      </c>
      <c r="M85" s="859"/>
      <c r="N85" s="51"/>
    </row>
    <row r="86" spans="1:14" ht="15.75" thickBot="1">
      <c r="B86" s="91" t="s">
        <v>974</v>
      </c>
      <c r="C86" s="92"/>
      <c r="D86" s="92"/>
      <c r="E86" s="92"/>
      <c r="F86" s="92"/>
      <c r="G86" s="92"/>
      <c r="H86" s="92"/>
      <c r="I86" s="93"/>
      <c r="J86" s="94"/>
      <c r="K86" s="305">
        <v>0.05</v>
      </c>
      <c r="L86" s="860">
        <f>N79*K86</f>
        <v>1108.4819786220417</v>
      </c>
      <c r="M86" s="861"/>
      <c r="N86" s="51"/>
    </row>
    <row r="87" spans="1:14" ht="15.75" thickBot="1">
      <c r="B87" s="823" t="s">
        <v>953</v>
      </c>
      <c r="C87" s="824"/>
      <c r="D87" s="824"/>
      <c r="E87" s="824"/>
      <c r="F87" s="824"/>
      <c r="G87" s="824"/>
      <c r="H87" s="824"/>
      <c r="I87" s="824"/>
      <c r="J87" s="824"/>
      <c r="K87" s="824"/>
      <c r="L87" s="824"/>
      <c r="M87" s="825"/>
      <c r="N87" s="52">
        <f>L84+L85+L86</f>
        <v>6650.8918717322495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28820.531444173081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152</v>
      </c>
      <c r="B36" s="872" t="str">
        <f>VLOOKUP(A36,EQUIPOS!A6:D154,3,FALSE)</f>
        <v xml:space="preserve">Carrotanque de agua(1000 Galones) </v>
      </c>
      <c r="C36" s="873"/>
      <c r="D36" s="873"/>
      <c r="E36" s="873"/>
      <c r="F36" s="873"/>
      <c r="G36" s="873"/>
      <c r="H36" s="874"/>
      <c r="I36" s="267"/>
      <c r="J36" s="268"/>
      <c r="K36" s="269">
        <f>VLOOKUP(A36,EQUIPOS!A6:D163,4,FALSE)</f>
        <v>72330.919971786629</v>
      </c>
      <c r="L36" s="270"/>
      <c r="M36" s="336">
        <v>15</v>
      </c>
      <c r="N36" s="272">
        <f>K36/M36</f>
        <v>4822.0613314524417</v>
      </c>
    </row>
    <row r="37" spans="1:14">
      <c r="A37" s="113" t="s">
        <v>174</v>
      </c>
      <c r="B37" s="872" t="str">
        <f>VLOOKUP(A37,EQUIPOS!A7:D154,3,FALSE)</f>
        <v>Compactador vibratorio tipo DD-20</v>
      </c>
      <c r="C37" s="873"/>
      <c r="D37" s="873"/>
      <c r="E37" s="873"/>
      <c r="F37" s="873"/>
      <c r="G37" s="873"/>
      <c r="H37" s="874"/>
      <c r="I37" s="421"/>
      <c r="J37" s="422"/>
      <c r="K37" s="269">
        <f>VLOOKUP(A37,EQUIPOS!A7:D164,4,FALSE)</f>
        <v>77710.222480447876</v>
      </c>
      <c r="L37" s="335"/>
      <c r="M37" s="336">
        <v>15</v>
      </c>
      <c r="N37" s="272">
        <f>K37/M37</f>
        <v>5180.6814986965246</v>
      </c>
    </row>
    <row r="38" spans="1:14">
      <c r="A38" s="113" t="s">
        <v>269</v>
      </c>
      <c r="B38" s="872" t="str">
        <f>VLOOKUP(A38,EQUIPOS!A8:D154,3,FALSE)</f>
        <v>Motoniveladora  potencia 215 HP, ancho de cuchilla 4,27 m, peso 18 ton.</v>
      </c>
      <c r="C38" s="873"/>
      <c r="D38" s="873"/>
      <c r="E38" s="873"/>
      <c r="F38" s="873"/>
      <c r="G38" s="873"/>
      <c r="H38" s="874"/>
      <c r="I38" s="328"/>
      <c r="J38" s="330"/>
      <c r="K38" s="269">
        <f>VLOOKUP(A38,EQUIPOS!A8:D165,4,FALSE)</f>
        <v>187282.66470829744</v>
      </c>
      <c r="L38" s="423"/>
      <c r="M38" s="424">
        <v>15</v>
      </c>
      <c r="N38" s="272">
        <f>K38/M38</f>
        <v>12485.510980553163</v>
      </c>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N75*M41</f>
        <v>49.076288102401321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SUM(N36:N41)</f>
        <v>22537.330098804534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550</v>
      </c>
      <c r="B48" s="43" t="str">
        <f>VLOOKUP(A48,MATERIALES!A5:D372,3,FALSE)</f>
        <v>Material seleccionado para Relleno</v>
      </c>
      <c r="C48" s="281"/>
      <c r="D48" s="281"/>
      <c r="E48" s="281"/>
      <c r="F48" s="281"/>
      <c r="G48" s="281"/>
      <c r="H48" s="281"/>
      <c r="I48" s="268"/>
      <c r="J48" s="224" t="str">
        <f>VLOOKUP(A48,MATERIALES!A4:D638,2,FALSE)</f>
        <v>m3</v>
      </c>
      <c r="K48" s="282">
        <v>1.3</v>
      </c>
      <c r="L48" s="267"/>
      <c r="M48" s="402">
        <f>VLOOKUP(A48,MATERIALES!A5:D394,4,FALSE)</f>
        <v>11773.966171387074</v>
      </c>
      <c r="N48" s="272">
        <f>K48*M48</f>
        <v>15306.156022803196</v>
      </c>
    </row>
    <row r="49" spans="1:14">
      <c r="A49" s="166" t="s">
        <v>774</v>
      </c>
      <c r="B49" s="43" t="str">
        <f>VLOOKUP(A49,MATERIALES!A6:D372,3,FALSE)</f>
        <v>Agua</v>
      </c>
      <c r="C49" s="425"/>
      <c r="D49" s="425"/>
      <c r="E49" s="425"/>
      <c r="F49" s="425"/>
      <c r="G49" s="425"/>
      <c r="H49" s="425"/>
      <c r="I49" s="425"/>
      <c r="J49" s="311" t="s">
        <v>422</v>
      </c>
      <c r="K49" s="397">
        <v>30</v>
      </c>
      <c r="L49" s="421"/>
      <c r="M49" s="402">
        <f>VLOOKUP(A49,MATERIALES!A6:D395,4,FALSE)</f>
        <v>43.973729865124461</v>
      </c>
      <c r="N49" s="272">
        <f>K49*M49</f>
        <v>1319.2118959537338</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2" t="s">
        <v>953</v>
      </c>
      <c r="C53" s="866"/>
      <c r="D53" s="866"/>
      <c r="E53" s="866"/>
      <c r="F53" s="866"/>
      <c r="G53" s="866"/>
      <c r="H53" s="866"/>
      <c r="I53" s="866"/>
      <c r="J53" s="866"/>
      <c r="K53" s="866"/>
      <c r="L53" s="866"/>
      <c r="M53" s="867"/>
      <c r="N53" s="104">
        <f>SUM(N48:N52)</f>
        <v>16625.367918756929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9" t="s">
        <v>961</v>
      </c>
      <c r="M57" s="888"/>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0">
        <f>VLOOKUP(A58,TRANSPORTE!A1:D117,4,FALSE)</f>
        <v>1232.6264115798706</v>
      </c>
      <c r="M58" s="911"/>
      <c r="N58" s="287">
        <f>K58*L58</f>
        <v>1602.4143350538318</v>
      </c>
    </row>
    <row r="59" spans="1:14">
      <c r="B59" s="46"/>
      <c r="C59" s="47"/>
      <c r="D59" s="47"/>
      <c r="E59" s="47"/>
      <c r="F59" s="47"/>
      <c r="G59" s="4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1"/>
      <c r="M63" s="902"/>
      <c r="N63" s="127"/>
    </row>
    <row r="64" spans="1:14" ht="15.75" thickBot="1">
      <c r="B64" s="912" t="s">
        <v>953</v>
      </c>
      <c r="C64" s="866"/>
      <c r="D64" s="866"/>
      <c r="E64" s="866"/>
      <c r="F64" s="866"/>
      <c r="G64" s="866"/>
      <c r="H64" s="866"/>
      <c r="I64" s="866"/>
      <c r="J64" s="866"/>
      <c r="K64" s="866"/>
      <c r="L64" s="866"/>
      <c r="M64" s="867"/>
      <c r="N64" s="104">
        <f>N58+N59+N60+N61+N62</f>
        <v>1602.4143350538318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2" t="s">
        <v>963</v>
      </c>
      <c r="C68" s="863"/>
      <c r="D68" s="863"/>
      <c r="E68" s="863"/>
      <c r="F68" s="863"/>
      <c r="G68" s="863"/>
      <c r="H68" s="863"/>
      <c r="I68" s="73" t="s">
        <v>964</v>
      </c>
      <c r="J68" s="75" t="s">
        <v>1410</v>
      </c>
      <c r="K68" s="74" t="s">
        <v>966</v>
      </c>
      <c r="L68" s="864" t="s">
        <v>950</v>
      </c>
      <c r="M68" s="977"/>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9"/>
      <c r="C74" s="900"/>
      <c r="D74" s="900"/>
      <c r="E74" s="900"/>
      <c r="F74" s="900"/>
      <c r="G74" s="900"/>
      <c r="H74" s="900"/>
      <c r="I74" s="126"/>
      <c r="J74" s="126"/>
      <c r="K74" s="126"/>
      <c r="L74" s="913"/>
      <c r="M74" s="913"/>
      <c r="N74" s="45"/>
    </row>
    <row r="75" spans="1:15" ht="15.75" thickBot="1">
      <c r="B75" s="912" t="s">
        <v>953</v>
      </c>
      <c r="C75" s="866"/>
      <c r="D75" s="866"/>
      <c r="E75" s="866"/>
      <c r="F75" s="866"/>
      <c r="G75" s="866"/>
      <c r="H75" s="866"/>
      <c r="I75" s="866"/>
      <c r="J75" s="866"/>
      <c r="K75" s="866"/>
      <c r="L75" s="866"/>
      <c r="M75" s="867"/>
      <c r="N75" s="301">
        <f>SUM(N69:N74)</f>
        <v>2453.8144051200661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43218.926757735353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8" t="s">
        <v>969</v>
      </c>
      <c r="C81" s="869"/>
      <c r="D81" s="869"/>
      <c r="E81" s="869"/>
      <c r="F81" s="869"/>
      <c r="G81" s="869"/>
      <c r="H81" s="869"/>
      <c r="I81" s="314"/>
      <c r="J81" s="334"/>
      <c r="K81" s="302" t="s">
        <v>970</v>
      </c>
      <c r="L81" s="870" t="s">
        <v>971</v>
      </c>
      <c r="M81" s="871"/>
      <c r="N81" s="303"/>
    </row>
    <row r="82" spans="1:14">
      <c r="B82" s="856" t="s">
        <v>972</v>
      </c>
      <c r="C82" s="857"/>
      <c r="D82" s="857"/>
      <c r="E82" s="857"/>
      <c r="F82" s="857"/>
      <c r="G82" s="857"/>
      <c r="H82" s="857"/>
      <c r="I82" s="87"/>
      <c r="J82" s="88"/>
      <c r="K82" s="304">
        <v>0.2</v>
      </c>
      <c r="L82" s="858">
        <f>N77*K82</f>
        <v>8643.7853515470706</v>
      </c>
      <c r="M82" s="859"/>
      <c r="N82" s="51"/>
    </row>
    <row r="83" spans="1:14">
      <c r="B83" s="89" t="s">
        <v>973</v>
      </c>
      <c r="C83" s="90"/>
      <c r="D83" s="90"/>
      <c r="E83" s="90"/>
      <c r="F83" s="90"/>
      <c r="G83" s="90"/>
      <c r="H83" s="90"/>
      <c r="I83" s="87"/>
      <c r="J83" s="88"/>
      <c r="K83" s="304">
        <v>0.05</v>
      </c>
      <c r="L83" s="858">
        <f>N77*K83</f>
        <v>2160.9463378867677</v>
      </c>
      <c r="M83" s="859"/>
      <c r="N83" s="51"/>
    </row>
    <row r="84" spans="1:14" ht="15.75" thickBot="1">
      <c r="B84" s="91" t="s">
        <v>974</v>
      </c>
      <c r="C84" s="92"/>
      <c r="D84" s="92"/>
      <c r="E84" s="92"/>
      <c r="F84" s="92"/>
      <c r="G84" s="92"/>
      <c r="H84" s="92"/>
      <c r="I84" s="93"/>
      <c r="J84" s="94"/>
      <c r="K84" s="305">
        <v>0.05</v>
      </c>
      <c r="L84" s="860">
        <f>N77*K84</f>
        <v>2160.9463378867677</v>
      </c>
      <c r="M84" s="861"/>
      <c r="N84" s="51"/>
    </row>
    <row r="85" spans="1:14" ht="15.75" thickBot="1">
      <c r="B85" s="823" t="s">
        <v>953</v>
      </c>
      <c r="C85" s="824"/>
      <c r="D85" s="824"/>
      <c r="E85" s="824"/>
      <c r="F85" s="824"/>
      <c r="G85" s="824"/>
      <c r="H85" s="824"/>
      <c r="I85" s="824"/>
      <c r="J85" s="824"/>
      <c r="K85" s="824"/>
      <c r="L85" s="824"/>
      <c r="M85" s="825"/>
      <c r="N85" s="52">
        <f>L82+L83+L84</f>
        <v>12965.678027320606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56184.604785055955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3"/>
      <c r="K117" s="973"/>
      <c r="L117" s="973"/>
      <c r="M117" s="973"/>
      <c r="N117" s="974"/>
    </row>
    <row r="118" spans="2:14" ht="15.75" thickBot="1">
      <c r="B118" s="419" t="s">
        <v>2221</v>
      </c>
      <c r="C118" s="420"/>
      <c r="D118" s="420"/>
      <c r="E118" s="259"/>
      <c r="F118" s="259"/>
      <c r="G118" s="259"/>
      <c r="H118" s="259"/>
      <c r="I118" s="259"/>
      <c r="J118" s="975"/>
      <c r="K118" s="975"/>
      <c r="L118" s="975"/>
      <c r="M118" s="975"/>
      <c r="N118" s="97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topLeftCell="A22"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106.68624361440799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1709</v>
      </c>
      <c r="B48" s="43" t="str">
        <f>VLOOKUP(A48,MATERIALES!A5:D372,3,FALSE)</f>
        <v>Impermeabilizante para concreto</v>
      </c>
      <c r="C48" s="281"/>
      <c r="D48" s="281"/>
      <c r="E48" s="281"/>
      <c r="F48" s="281"/>
      <c r="G48" s="281"/>
      <c r="H48" s="281"/>
      <c r="I48" s="268"/>
      <c r="J48" s="311" t="str">
        <f>VLOOKUP(A48,MATERIALES!A4:D638,2,FALSE)</f>
        <v>kg</v>
      </c>
      <c r="K48" s="442">
        <v>0.7</v>
      </c>
      <c r="L48" s="267"/>
      <c r="M48" s="402">
        <f>VLOOKUP(A48,MATERIALES!A5:D394,4,FALSE)</f>
        <v>17338.841685818577</v>
      </c>
      <c r="N48" s="272">
        <f>K48*M48</f>
        <v>12137.189180073003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12137.189180073003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45"/>
    </row>
    <row r="77" spans="1:15" ht="15.75" thickBot="1">
      <c r="B77" s="912" t="s">
        <v>953</v>
      </c>
      <c r="C77" s="866"/>
      <c r="D77" s="866"/>
      <c r="E77" s="866"/>
      <c r="F77" s="866"/>
      <c r="G77" s="866"/>
      <c r="H77" s="866"/>
      <c r="I77" s="866"/>
      <c r="J77" s="866"/>
      <c r="K77" s="866"/>
      <c r="L77" s="866"/>
      <c r="M77" s="867"/>
      <c r="N77" s="301">
        <f>SUM(N71:N76)</f>
        <v>2133.7248722881595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14377.60029597557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2875.5200591951143</v>
      </c>
      <c r="M84" s="859"/>
      <c r="N84" s="51"/>
    </row>
    <row r="85" spans="1:14">
      <c r="B85" s="89" t="s">
        <v>973</v>
      </c>
      <c r="C85" s="90"/>
      <c r="D85" s="90"/>
      <c r="E85" s="90"/>
      <c r="F85" s="90"/>
      <c r="G85" s="90"/>
      <c r="H85" s="90"/>
      <c r="I85" s="87"/>
      <c r="J85" s="88"/>
      <c r="K85" s="304">
        <v>0.05</v>
      </c>
      <c r="L85" s="858">
        <f>N79*K85</f>
        <v>718.88001479877857</v>
      </c>
      <c r="M85" s="859"/>
      <c r="N85" s="51"/>
    </row>
    <row r="86" spans="1:14" ht="15.75" thickBot="1">
      <c r="B86" s="91" t="s">
        <v>974</v>
      </c>
      <c r="C86" s="92"/>
      <c r="D86" s="92"/>
      <c r="E86" s="92"/>
      <c r="F86" s="92"/>
      <c r="G86" s="92"/>
      <c r="H86" s="92"/>
      <c r="I86" s="93"/>
      <c r="J86" s="94"/>
      <c r="K86" s="305">
        <v>0.05</v>
      </c>
      <c r="L86" s="860">
        <f>N79*K86</f>
        <v>718.88001479877857</v>
      </c>
      <c r="M86" s="861"/>
      <c r="N86" s="51"/>
    </row>
    <row r="87" spans="1:14" ht="15.75" thickBot="1">
      <c r="B87" s="823" t="s">
        <v>953</v>
      </c>
      <c r="C87" s="824"/>
      <c r="D87" s="824"/>
      <c r="E87" s="824"/>
      <c r="F87" s="824"/>
      <c r="G87" s="824"/>
      <c r="H87" s="824"/>
      <c r="I87" s="824"/>
      <c r="J87" s="824"/>
      <c r="K87" s="824"/>
      <c r="L87" s="824"/>
      <c r="M87" s="825"/>
      <c r="N87" s="52">
        <f>L84+L85+L86</f>
        <v>4313.2800887926714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52">
        <f>N79+N87</f>
        <v>18690.880384768243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579.66808403601988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7" t="s">
        <v>479</v>
      </c>
      <c r="B48" s="43" t="str">
        <f>VLOOKUP(A48,MATERIALES!A5:D372,3,FALSE)</f>
        <v>Imprimante y puente de adherencia</v>
      </c>
      <c r="C48" s="281"/>
      <c r="D48" s="281"/>
      <c r="E48" s="281"/>
      <c r="F48" s="281"/>
      <c r="G48" s="281"/>
      <c r="H48" s="281"/>
      <c r="I48" s="281"/>
      <c r="J48" s="311" t="str">
        <f>VLOOKUP(A48,MATERIALES!A4:D638,2,FALSE)</f>
        <v>kg</v>
      </c>
      <c r="K48" s="443">
        <v>0.2</v>
      </c>
      <c r="L48" s="267"/>
      <c r="M48" s="402">
        <f>VLOOKUP(A48,MATERIALES!A5:D394,4,FALSE)</f>
        <v>100628.38408010418</v>
      </c>
      <c r="N48" s="272">
        <f>K48*M48</f>
        <v>20125.676816020838</v>
      </c>
    </row>
    <row r="49" spans="1:14">
      <c r="A49" s="166" t="s">
        <v>481</v>
      </c>
      <c r="B49" s="43" t="str">
        <f>VLOOKUP(A49,MATERIALES!A6:D372,3,FALSE)</f>
        <v>Láminas impermeabilizantes</v>
      </c>
      <c r="C49" s="425"/>
      <c r="D49" s="425"/>
      <c r="E49" s="425"/>
      <c r="F49" s="425"/>
      <c r="G49" s="425"/>
      <c r="H49" s="425"/>
      <c r="I49" s="425"/>
      <c r="J49" s="50" t="str">
        <f>VLOOKUP(A49,MATERIALES!A5:D639,2,FALSE)</f>
        <v>m2</v>
      </c>
      <c r="K49" s="397">
        <v>1.05</v>
      </c>
      <c r="L49" s="421"/>
      <c r="M49" s="402">
        <f>VLOOKUP(A49,MATERIALES!A6:D395,4,FALSE)</f>
        <v>1819.7134427833462</v>
      </c>
      <c r="N49" s="272">
        <f>K49*M49</f>
        <v>1910.6991149225137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2" t="s">
        <v>953</v>
      </c>
      <c r="C55" s="866"/>
      <c r="D55" s="866"/>
      <c r="E55" s="866"/>
      <c r="F55" s="866"/>
      <c r="G55" s="866"/>
      <c r="H55" s="866"/>
      <c r="I55" s="866"/>
      <c r="J55" s="866"/>
      <c r="K55" s="866"/>
      <c r="L55" s="866"/>
      <c r="M55" s="867"/>
      <c r="N55" s="104">
        <f>SUM(N48:N54)</f>
        <v>22036.375930943352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1"/>
      <c r="M65" s="902"/>
      <c r="N65" s="127"/>
    </row>
    <row r="66" spans="1:15" ht="15.75" thickBot="1">
      <c r="B66" s="912" t="s">
        <v>953</v>
      </c>
      <c r="C66" s="866"/>
      <c r="D66" s="866"/>
      <c r="E66" s="866"/>
      <c r="F66" s="866"/>
      <c r="G66" s="866"/>
      <c r="H66" s="866"/>
      <c r="I66" s="866"/>
      <c r="J66" s="866"/>
      <c r="K66" s="866"/>
      <c r="L66" s="866"/>
      <c r="M66" s="867"/>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9"/>
      <c r="C76" s="900"/>
      <c r="D76" s="900"/>
      <c r="E76" s="900"/>
      <c r="F76" s="900"/>
      <c r="G76" s="900"/>
      <c r="H76" s="900"/>
      <c r="I76" s="126"/>
      <c r="J76" s="126"/>
      <c r="K76" s="126"/>
      <c r="L76" s="913"/>
      <c r="M76" s="913"/>
      <c r="N76" s="127"/>
    </row>
    <row r="77" spans="1:15" ht="15.75" thickBot="1">
      <c r="B77" s="912" t="s">
        <v>953</v>
      </c>
      <c r="C77" s="866"/>
      <c r="D77" s="866"/>
      <c r="E77" s="866"/>
      <c r="F77" s="866"/>
      <c r="G77" s="866"/>
      <c r="H77" s="866"/>
      <c r="I77" s="866"/>
      <c r="J77" s="866"/>
      <c r="K77" s="866"/>
      <c r="L77" s="866"/>
      <c r="M77" s="867"/>
      <c r="N77" s="460">
        <f>SUM(N71:N76)</f>
        <v>11593.361680720398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34209.405695699767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6841.881139139954</v>
      </c>
      <c r="M84" s="859"/>
      <c r="N84" s="51"/>
    </row>
    <row r="85" spans="1:14">
      <c r="B85" s="89" t="s">
        <v>973</v>
      </c>
      <c r="C85" s="90"/>
      <c r="D85" s="90"/>
      <c r="E85" s="90"/>
      <c r="F85" s="90"/>
      <c r="G85" s="90"/>
      <c r="H85" s="90"/>
      <c r="I85" s="87"/>
      <c r="J85" s="88"/>
      <c r="K85" s="304">
        <v>0.05</v>
      </c>
      <c r="L85" s="858">
        <f>N79*K85</f>
        <v>1710.4702847849885</v>
      </c>
      <c r="M85" s="859"/>
      <c r="N85" s="51"/>
    </row>
    <row r="86" spans="1:14" ht="15.75" thickBot="1">
      <c r="B86" s="91" t="s">
        <v>974</v>
      </c>
      <c r="C86" s="92"/>
      <c r="D86" s="92"/>
      <c r="E86" s="92"/>
      <c r="F86" s="92"/>
      <c r="G86" s="92"/>
      <c r="H86" s="92"/>
      <c r="I86" s="93"/>
      <c r="J86" s="94"/>
      <c r="K86" s="305">
        <v>0.05</v>
      </c>
      <c r="L86" s="860">
        <f>N79*K86</f>
        <v>1710.4702847849885</v>
      </c>
      <c r="M86" s="861"/>
      <c r="N86" s="51"/>
    </row>
    <row r="87" spans="1:14" ht="15.75" thickBot="1">
      <c r="B87" s="823" t="s">
        <v>953</v>
      </c>
      <c r="C87" s="824"/>
      <c r="D87" s="824"/>
      <c r="E87" s="824"/>
      <c r="F87" s="824"/>
      <c r="G87" s="824"/>
      <c r="H87" s="824"/>
      <c r="I87" s="824"/>
      <c r="J87" s="824"/>
      <c r="K87" s="824"/>
      <c r="L87" s="824"/>
      <c r="M87" s="825"/>
      <c r="N87" s="52">
        <f>L84+L85+L86</f>
        <v>10262.821708709929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44472.227404409699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topLeftCell="A16"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46855.151369968131</v>
      </c>
      <c r="L36" s="270"/>
      <c r="M36" s="336">
        <v>1500</v>
      </c>
      <c r="N36" s="272">
        <f>K36/M36</f>
        <v>31.236767579978753</v>
      </c>
    </row>
    <row r="37" spans="1:14">
      <c r="A37" s="113" t="s">
        <v>361</v>
      </c>
      <c r="B37" s="872" t="str">
        <f>VLOOKUP(A37,EQUIPOS!A7:D154,3,FALSE)</f>
        <v>Vehículo delineador</v>
      </c>
      <c r="C37" s="873"/>
      <c r="D37" s="873"/>
      <c r="E37" s="873"/>
      <c r="F37" s="873"/>
      <c r="G37" s="873"/>
      <c r="H37" s="874"/>
      <c r="I37" s="421"/>
      <c r="J37" s="422"/>
      <c r="K37" s="269">
        <f>VLOOKUP(A37,EQUIPOS!A7:D164,4,FALSE)</f>
        <v>130057.4060474288</v>
      </c>
      <c r="L37" s="335"/>
      <c r="M37" s="336">
        <v>1500</v>
      </c>
      <c r="N37" s="272">
        <f>K37/M37</f>
        <v>86.704937364952528</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0.24538144051200664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118.18708638544328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VLOOKUP(A48,MATERIALES!A5:D372,3,FALSE)</f>
        <v>Esferas reflectivas</v>
      </c>
      <c r="C48" s="281"/>
      <c r="D48" s="281"/>
      <c r="E48" s="281"/>
      <c r="F48" s="281"/>
      <c r="G48" s="281"/>
      <c r="H48" s="281"/>
      <c r="I48" s="281"/>
      <c r="J48" s="311" t="str">
        <f>VLOOKUP(A48,MATERIALES!A4:D638,2,FALSE)</f>
        <v>kg</v>
      </c>
      <c r="K48" s="282">
        <v>4.5999999999999999E-2</v>
      </c>
      <c r="L48" s="267"/>
      <c r="M48" s="402">
        <f>VLOOKUP(A48,MATERIALES!A5:D394,4,FALSE)</f>
        <v>6902.2265739545974</v>
      </c>
      <c r="N48" s="272">
        <f>K48*M48</f>
        <v>317.50242240191147</v>
      </c>
    </row>
    <row r="49" spans="1:14">
      <c r="A49" s="166" t="s">
        <v>605</v>
      </c>
      <c r="B49" s="43" t="str">
        <f>VLOOKUP(A49,MATERIALES!A6:D372,3,FALSE)</f>
        <v>Pintura acrílica pura para tráfico</v>
      </c>
      <c r="C49" s="425"/>
      <c r="D49" s="425"/>
      <c r="E49" s="425"/>
      <c r="F49" s="425"/>
      <c r="G49" s="425"/>
      <c r="H49" s="425"/>
      <c r="I49" s="425"/>
      <c r="J49" s="312" t="str">
        <f>VLOOKUP(A49,MATERIALES!A5:D639,2,FALSE)</f>
        <v>gal</v>
      </c>
      <c r="K49" s="397">
        <v>1.4E-2</v>
      </c>
      <c r="L49" s="421"/>
      <c r="M49" s="402">
        <f>VLOOKUP(A49,MATERIALES!A6:D395,4,FALSE)</f>
        <v>90863.284468055528</v>
      </c>
      <c r="N49" s="272">
        <f>K49*M49</f>
        <v>1272.0859825527775</v>
      </c>
    </row>
    <row r="50" spans="1:14">
      <c r="A50" s="166" t="s">
        <v>841</v>
      </c>
      <c r="B50" s="43" t="str">
        <f>VLOOKUP(A50,MATERIALES!A6:D372,3,FALSE)</f>
        <v>Disolvente para pintura Trafico (acrílico)</v>
      </c>
      <c r="C50" s="425"/>
      <c r="D50" s="425"/>
      <c r="E50" s="425"/>
      <c r="F50" s="425"/>
      <c r="G50" s="425"/>
      <c r="H50" s="425"/>
      <c r="I50" s="425"/>
      <c r="J50" s="312" t="str">
        <f>VLOOKUP(A50,MATERIALES!A6:D640,2,FALSE)</f>
        <v>gal</v>
      </c>
      <c r="K50" s="444">
        <v>4.2999999999999999E-4</v>
      </c>
      <c r="L50" s="421"/>
      <c r="M50" s="402">
        <f>VLOOKUP(A50,MATERIALES!A6:D396,4,FALSE)</f>
        <v>38477.0136319839</v>
      </c>
      <c r="N50" s="272">
        <f>K50*M50</f>
        <v>16.545115861753075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1606.1335208164421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24.538144051200664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1748.858751253086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349.77175025061723</v>
      </c>
      <c r="M84" s="859"/>
      <c r="N84" s="51"/>
    </row>
    <row r="85" spans="1:14">
      <c r="B85" s="89" t="s">
        <v>973</v>
      </c>
      <c r="C85" s="90"/>
      <c r="D85" s="90"/>
      <c r="E85" s="90"/>
      <c r="F85" s="90"/>
      <c r="G85" s="90"/>
      <c r="H85" s="90"/>
      <c r="I85" s="87"/>
      <c r="J85" s="88"/>
      <c r="K85" s="304">
        <v>0.05</v>
      </c>
      <c r="L85" s="858">
        <f>N79*K85</f>
        <v>87.442937562654308</v>
      </c>
      <c r="M85" s="859"/>
      <c r="N85" s="51"/>
    </row>
    <row r="86" spans="1:14" ht="15.75" thickBot="1">
      <c r="B86" s="91" t="s">
        <v>974</v>
      </c>
      <c r="C86" s="92"/>
      <c r="D86" s="92"/>
      <c r="E86" s="92"/>
      <c r="F86" s="92"/>
      <c r="G86" s="92"/>
      <c r="H86" s="92"/>
      <c r="I86" s="93"/>
      <c r="J86" s="94"/>
      <c r="K86" s="305">
        <v>0.05</v>
      </c>
      <c r="L86" s="860">
        <f>N79*K86</f>
        <v>87.442937562654308</v>
      </c>
      <c r="M86" s="861"/>
      <c r="N86" s="51"/>
    </row>
    <row r="87" spans="1:14" ht="15.75" thickBot="1">
      <c r="B87" s="823" t="s">
        <v>953</v>
      </c>
      <c r="C87" s="824"/>
      <c r="D87" s="824"/>
      <c r="E87" s="824"/>
      <c r="F87" s="824"/>
      <c r="G87" s="824"/>
      <c r="H87" s="824"/>
      <c r="I87" s="824"/>
      <c r="J87" s="824"/>
      <c r="K87" s="824"/>
      <c r="L87" s="824"/>
      <c r="M87" s="825"/>
      <c r="N87" s="52">
        <f>L84+L85+L86</f>
        <v>524.65762537592582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2273.5163766290116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topLeftCell="A19"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46855.151369968131</v>
      </c>
      <c r="L36" s="270"/>
      <c r="M36" s="336">
        <v>1200</v>
      </c>
      <c r="N36" s="272">
        <f>K36/M36</f>
        <v>39.045959474973444</v>
      </c>
    </row>
    <row r="37" spans="1:14">
      <c r="A37" s="113" t="s">
        <v>201</v>
      </c>
      <c r="B37" s="872" t="str">
        <f>VLOOKUP(A37,EQUIPOS!A7:D154,3,FALSE)</f>
        <v>Equipo autopropulsado para pintura termoplástica</v>
      </c>
      <c r="C37" s="873"/>
      <c r="D37" s="873"/>
      <c r="E37" s="873"/>
      <c r="F37" s="873"/>
      <c r="G37" s="873"/>
      <c r="H37" s="874"/>
      <c r="I37" s="421"/>
      <c r="J37" s="422"/>
      <c r="K37" s="269">
        <f>VLOOKUP(A37,EQUIPOS!A7:D164,4,FALSE)</f>
        <v>119409.5994709339</v>
      </c>
      <c r="L37" s="335"/>
      <c r="M37" s="336">
        <v>1200</v>
      </c>
      <c r="N37" s="272">
        <f>K37/M37</f>
        <v>99.507999559111582</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0.43712366522334167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138.99108269930838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VLOOKUP(A48,MATERIALES!A5:D372,3,FALSE)</f>
        <v>Esferas reflectivas</v>
      </c>
      <c r="C48" s="281"/>
      <c r="D48" s="281"/>
      <c r="E48" s="281"/>
      <c r="F48" s="281"/>
      <c r="G48" s="281"/>
      <c r="H48" s="281"/>
      <c r="I48" s="281"/>
      <c r="J48" s="311" t="str">
        <f>VLOOKUP(A48,MATERIALES!A4:D638,2,FALSE)</f>
        <v>kg</v>
      </c>
      <c r="K48" s="282">
        <v>0.108</v>
      </c>
      <c r="L48" s="267"/>
      <c r="M48" s="402">
        <f>VLOOKUP(A48,MATERIALES!A5:D394,4,FALSE)</f>
        <v>6902.2265739545974</v>
      </c>
      <c r="N48" s="272">
        <f>K48*M48</f>
        <v>745.44046998709655</v>
      </c>
    </row>
    <row r="49" spans="1:14">
      <c r="A49" s="166" t="s">
        <v>626</v>
      </c>
      <c r="B49" s="43" t="str">
        <f>VLOOKUP(A49,MATERIALES!A6:D372,3,FALSE)</f>
        <v xml:space="preserve">Resina termoplástica </v>
      </c>
      <c r="C49" s="425"/>
      <c r="D49" s="425"/>
      <c r="E49" s="425"/>
      <c r="F49" s="425"/>
      <c r="G49" s="425"/>
      <c r="H49" s="425"/>
      <c r="I49" s="425"/>
      <c r="J49" s="312" t="str">
        <f>VLOOKUP(A49,MATERIALES!A5:D639,2,FALSE)</f>
        <v>kg</v>
      </c>
      <c r="K49" s="397">
        <v>7.8E-2</v>
      </c>
      <c r="L49" s="421"/>
      <c r="M49" s="402">
        <f>VLOOKUP(A49,MATERIALES!A6:D395,4,FALSE)</f>
        <v>6229.6244817074066</v>
      </c>
      <c r="N49" s="272">
        <f>K49*M49</f>
        <v>485.91070957317771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1231.3511795602742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43.712366522334165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1414.0546287819168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282.81092575638337</v>
      </c>
      <c r="M84" s="859"/>
      <c r="N84" s="51"/>
    </row>
    <row r="85" spans="1:14">
      <c r="B85" s="89" t="s">
        <v>973</v>
      </c>
      <c r="C85" s="90"/>
      <c r="D85" s="90"/>
      <c r="E85" s="90"/>
      <c r="F85" s="90"/>
      <c r="G85" s="90"/>
      <c r="H85" s="90"/>
      <c r="I85" s="87"/>
      <c r="J85" s="88"/>
      <c r="K85" s="304">
        <v>0.05</v>
      </c>
      <c r="L85" s="858">
        <f>N79*K85</f>
        <v>70.702731439095842</v>
      </c>
      <c r="M85" s="859"/>
      <c r="N85" s="51"/>
    </row>
    <row r="86" spans="1:14" ht="15.75" thickBot="1">
      <c r="B86" s="91" t="s">
        <v>974</v>
      </c>
      <c r="C86" s="92"/>
      <c r="D86" s="92"/>
      <c r="E86" s="92"/>
      <c r="F86" s="92"/>
      <c r="G86" s="92"/>
      <c r="H86" s="92"/>
      <c r="I86" s="93"/>
      <c r="J86" s="94"/>
      <c r="K86" s="305">
        <v>0.05</v>
      </c>
      <c r="L86" s="860">
        <f>N79*K86</f>
        <v>70.702731439095842</v>
      </c>
      <c r="M86" s="861"/>
      <c r="N86" s="51"/>
    </row>
    <row r="87" spans="1:14" ht="15.75" thickBot="1">
      <c r="B87" s="823" t="s">
        <v>953</v>
      </c>
      <c r="C87" s="824"/>
      <c r="D87" s="824"/>
      <c r="E87" s="824"/>
      <c r="F87" s="824"/>
      <c r="G87" s="824"/>
      <c r="H87" s="824"/>
      <c r="I87" s="824"/>
      <c r="J87" s="824"/>
      <c r="K87" s="824"/>
      <c r="L87" s="824"/>
      <c r="M87" s="825"/>
      <c r="N87" s="52">
        <f>L84+L85+L86</f>
        <v>424.21638863457503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1838.2710174164918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topLeftCell="A13"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199</v>
      </c>
      <c r="B36" s="872" t="str">
        <f>VLOOKUP(A36,EQUIPOS!A6:D154,3,FALSE)</f>
        <v xml:space="preserve">Equipo de pintura (Compresor), Presión máxima de trabajo 3300 psi.
</v>
      </c>
      <c r="C36" s="873"/>
      <c r="D36" s="873"/>
      <c r="E36" s="873"/>
      <c r="F36" s="873"/>
      <c r="G36" s="873"/>
      <c r="H36" s="874"/>
      <c r="I36" s="267"/>
      <c r="J36" s="268"/>
      <c r="K36" s="269">
        <f>VLOOKUP(A36,EQUIPOS!A6:D163,4,FALSE)</f>
        <v>21667.563847501639</v>
      </c>
      <c r="L36" s="270"/>
      <c r="M36" s="336">
        <v>6.1</v>
      </c>
      <c r="N36" s="272">
        <f>K36/M36</f>
        <v>3552.0596471314166</v>
      </c>
    </row>
    <row r="37" spans="1:14">
      <c r="A37" s="113" t="s">
        <v>138</v>
      </c>
      <c r="B37" s="872" t="str">
        <f>VLOOKUP(A37,EQUIPOS!A7:D154,3,FALSE)</f>
        <v>Camioneta D-300</v>
      </c>
      <c r="C37" s="873"/>
      <c r="D37" s="873"/>
      <c r="E37" s="873"/>
      <c r="F37" s="873"/>
      <c r="G37" s="873"/>
      <c r="H37" s="874"/>
      <c r="I37" s="421"/>
      <c r="J37" s="422"/>
      <c r="K37" s="269">
        <f>VLOOKUP(A37,EQUIPOS!A7:D164,4,FALSE)</f>
        <v>46855.151369968131</v>
      </c>
      <c r="L37" s="335"/>
      <c r="M37" s="336">
        <v>6.1</v>
      </c>
      <c r="N37" s="272">
        <f>K37/M37</f>
        <v>7681.1723557324813</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85.991540699673777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11319.22354356357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VLOOKUP(A48,MATERIALES!A5:D372,3,FALSE)</f>
        <v>Esferas reflectivas</v>
      </c>
      <c r="C48" s="281"/>
      <c r="D48" s="281"/>
      <c r="E48" s="281"/>
      <c r="F48" s="281"/>
      <c r="G48" s="281"/>
      <c r="H48" s="281"/>
      <c r="I48" s="281"/>
      <c r="J48" s="311" t="str">
        <f>VLOOKUP(A48,MATERIALES!A4:D638,2,FALSE)</f>
        <v>kg</v>
      </c>
      <c r="K48" s="282">
        <v>0.38200000000000001</v>
      </c>
      <c r="L48" s="267"/>
      <c r="M48" s="402">
        <f>VLOOKUP(A48,MATERIALES!A5:D394,4,FALSE)</f>
        <v>6902.2265739545974</v>
      </c>
      <c r="N48" s="272">
        <f>K48*M48</f>
        <v>2636.6505512506565</v>
      </c>
    </row>
    <row r="49" spans="1:14">
      <c r="A49" s="166" t="s">
        <v>841</v>
      </c>
      <c r="B49" s="43" t="str">
        <f>VLOOKUP(A49,MATERIALES!A6:D372,3,FALSE)</f>
        <v>Disolvente para pintura Trafico (acrílico)</v>
      </c>
      <c r="C49" s="425"/>
      <c r="D49" s="425"/>
      <c r="E49" s="425"/>
      <c r="F49" s="425"/>
      <c r="G49" s="425"/>
      <c r="H49" s="425"/>
      <c r="I49" s="425"/>
      <c r="J49" s="312" t="str">
        <f>VLOOKUP(A49,MATERIALES!A5:D639,2,FALSE)</f>
        <v>gal</v>
      </c>
      <c r="K49" s="397">
        <v>0.05</v>
      </c>
      <c r="L49" s="421"/>
      <c r="M49" s="402">
        <f>VLOOKUP(A49,MATERIALES!A6:D395,4,FALSE)</f>
        <v>38477.0136319839</v>
      </c>
      <c r="N49" s="272">
        <f>K49*M49</f>
        <v>1923.850681599195</v>
      </c>
    </row>
    <row r="50" spans="1:14">
      <c r="A50" s="166" t="s">
        <v>605</v>
      </c>
      <c r="B50" s="43" t="str">
        <f>VLOOKUP(A50,MATERIALES!A6:D372,3,FALSE)</f>
        <v>Pintura acrílica pura para tráfico</v>
      </c>
      <c r="C50" s="425"/>
      <c r="D50" s="425"/>
      <c r="E50" s="425"/>
      <c r="F50" s="425"/>
      <c r="G50" s="425"/>
      <c r="H50" s="425"/>
      <c r="I50" s="425"/>
      <c r="J50" s="312" t="str">
        <f>VLOOKUP(A50,MATERIALES!A6:D640,2,FALSE)</f>
        <v>gal</v>
      </c>
      <c r="K50" s="397">
        <v>0.12</v>
      </c>
      <c r="L50" s="421"/>
      <c r="M50" s="402">
        <f>VLOOKUP(A50,MATERIALES!A6:D396,4,FALSE)</f>
        <v>90863.284468055528</v>
      </c>
      <c r="N50" s="272">
        <f>K50*M50</f>
        <v>10903.594136166663</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15464.095369016515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865"/>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8599.1540699673769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35382.472982547464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7076.494596509493</v>
      </c>
      <c r="M84" s="859"/>
      <c r="N84" s="51"/>
    </row>
    <row r="85" spans="1:14">
      <c r="B85" s="89" t="s">
        <v>973</v>
      </c>
      <c r="C85" s="90"/>
      <c r="D85" s="90"/>
      <c r="E85" s="90"/>
      <c r="F85" s="90"/>
      <c r="G85" s="90"/>
      <c r="H85" s="90"/>
      <c r="I85" s="87"/>
      <c r="J85" s="88"/>
      <c r="K85" s="304">
        <v>0.05</v>
      </c>
      <c r="L85" s="858">
        <f>N79*K85</f>
        <v>1769.1236491273733</v>
      </c>
      <c r="M85" s="859"/>
      <c r="N85" s="51"/>
    </row>
    <row r="86" spans="1:14" ht="15.75" thickBot="1">
      <c r="B86" s="91" t="s">
        <v>974</v>
      </c>
      <c r="C86" s="92"/>
      <c r="D86" s="92"/>
      <c r="E86" s="92"/>
      <c r="F86" s="92"/>
      <c r="G86" s="92"/>
      <c r="H86" s="92"/>
      <c r="I86" s="93"/>
      <c r="J86" s="94"/>
      <c r="K86" s="305">
        <v>0.05</v>
      </c>
      <c r="L86" s="860">
        <f>N79*K86</f>
        <v>1769.1236491273733</v>
      </c>
      <c r="M86" s="861"/>
      <c r="N86" s="51"/>
    </row>
    <row r="87" spans="1:14" ht="15.75" thickBot="1">
      <c r="B87" s="823" t="s">
        <v>953</v>
      </c>
      <c r="C87" s="824"/>
      <c r="D87" s="824"/>
      <c r="E87" s="824"/>
      <c r="F87" s="824"/>
      <c r="G87" s="824"/>
      <c r="H87" s="824"/>
      <c r="I87" s="824"/>
      <c r="J87" s="824"/>
      <c r="K87" s="824"/>
      <c r="L87" s="824"/>
      <c r="M87" s="825"/>
      <c r="N87" s="52">
        <f>L84+L85+L86</f>
        <v>10614.74189476424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45997.214877311708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topLeftCell="A25"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46855.151369968131</v>
      </c>
      <c r="L36" s="270"/>
      <c r="M36" s="336">
        <v>6</v>
      </c>
      <c r="N36" s="272">
        <f>K36/M36</f>
        <v>7809.1918949946885</v>
      </c>
    </row>
    <row r="37" spans="1:14">
      <c r="A37" s="113" t="s">
        <v>1711</v>
      </c>
      <c r="B37" s="872" t="str">
        <f>VLOOKUP(A37,EQUIPOS!A7:D154,3,FALSE)</f>
        <v>Caldera para pintura termoplástica</v>
      </c>
      <c r="C37" s="873"/>
      <c r="D37" s="873"/>
      <c r="E37" s="873"/>
      <c r="F37" s="873"/>
      <c r="G37" s="873"/>
      <c r="H37" s="874"/>
      <c r="I37" s="421"/>
      <c r="J37" s="422"/>
      <c r="K37" s="269">
        <f>VLOOKUP(A37,EQUIPOS!A7:D164,4,FALSE)</f>
        <v>58116.689240193002</v>
      </c>
      <c r="L37" s="335"/>
      <c r="M37" s="336">
        <v>6</v>
      </c>
      <c r="N37" s="272">
        <f>K37/M37</f>
        <v>9686.1148733655009</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100.46441950300166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17595.771187863193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447</v>
      </c>
      <c r="B48" s="43" t="str">
        <f>VLOOKUP(A48,MATERIALES!A5:D372,3,FALSE)</f>
        <v>Esferas reflectivas</v>
      </c>
      <c r="C48" s="281"/>
      <c r="D48" s="281"/>
      <c r="E48" s="281"/>
      <c r="F48" s="281"/>
      <c r="G48" s="281"/>
      <c r="H48" s="281"/>
      <c r="I48" s="268"/>
      <c r="J48" s="224" t="str">
        <f>VLOOKUP(A48,MATERIALES!A4:D638,2,FALSE)</f>
        <v>kg</v>
      </c>
      <c r="K48" s="282">
        <v>0.9</v>
      </c>
      <c r="L48" s="267"/>
      <c r="M48" s="402">
        <f>VLOOKUP(A48,MATERIALES!A5:D394,4,FALSE)</f>
        <v>6902.2265739545974</v>
      </c>
      <c r="N48" s="272">
        <f>K48*M48</f>
        <v>6212.0039165591379</v>
      </c>
    </row>
    <row r="49" spans="1:14">
      <c r="A49" s="166" t="s">
        <v>626</v>
      </c>
      <c r="B49" s="43" t="str">
        <f>VLOOKUP(A49,MATERIALES!A6:D372,3,FALSE)</f>
        <v xml:space="preserve">Resina termoplástica </v>
      </c>
      <c r="C49" s="425"/>
      <c r="D49" s="425"/>
      <c r="E49" s="425"/>
      <c r="F49" s="425"/>
      <c r="G49" s="425"/>
      <c r="H49" s="425"/>
      <c r="I49" s="425"/>
      <c r="J49" s="311" t="str">
        <f>VLOOKUP(A49,MATERIALES!A5:D639,2,FALSE)</f>
        <v>kg</v>
      </c>
      <c r="K49" s="397">
        <v>0.65</v>
      </c>
      <c r="L49" s="421"/>
      <c r="M49" s="402">
        <f>VLOOKUP(A49,MATERIALES!A6:D395,4,FALSE)</f>
        <v>6229.6244817074066</v>
      </c>
      <c r="N49" s="272">
        <f>K49*M49</f>
        <v>4049.2559131098146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10261.259829668952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10046.441950300166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37903.472967832306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7580.6945935664617</v>
      </c>
      <c r="M84" s="859"/>
      <c r="N84" s="51"/>
    </row>
    <row r="85" spans="1:14">
      <c r="B85" s="89" t="s">
        <v>973</v>
      </c>
      <c r="C85" s="90"/>
      <c r="D85" s="90"/>
      <c r="E85" s="90"/>
      <c r="F85" s="90"/>
      <c r="G85" s="90"/>
      <c r="H85" s="90"/>
      <c r="I85" s="87"/>
      <c r="J85" s="88"/>
      <c r="K85" s="304">
        <v>0.05</v>
      </c>
      <c r="L85" s="858">
        <f>N79*K85</f>
        <v>1895.1736483916154</v>
      </c>
      <c r="M85" s="859"/>
      <c r="N85" s="51"/>
    </row>
    <row r="86" spans="1:14" ht="15.75" thickBot="1">
      <c r="B86" s="91" t="s">
        <v>974</v>
      </c>
      <c r="C86" s="92"/>
      <c r="D86" s="92"/>
      <c r="E86" s="92"/>
      <c r="F86" s="92"/>
      <c r="G86" s="92"/>
      <c r="H86" s="92"/>
      <c r="I86" s="93"/>
      <c r="J86" s="94"/>
      <c r="K86" s="305">
        <v>0.05</v>
      </c>
      <c r="L86" s="860">
        <f>N79*K86</f>
        <v>1895.1736483916154</v>
      </c>
      <c r="M86" s="861"/>
      <c r="N86" s="51"/>
    </row>
    <row r="87" spans="1:14" ht="15.75" thickBot="1">
      <c r="B87" s="823" t="s">
        <v>953</v>
      </c>
      <c r="C87" s="824"/>
      <c r="D87" s="824"/>
      <c r="E87" s="824"/>
      <c r="F87" s="824"/>
      <c r="G87" s="824"/>
      <c r="H87" s="824"/>
      <c r="I87" s="824"/>
      <c r="J87" s="824"/>
      <c r="K87" s="824"/>
      <c r="L87" s="824"/>
      <c r="M87" s="825"/>
      <c r="N87" s="52">
        <f>L84+L85+L86</f>
        <v>11371.041890349692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49274.514858181996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topLeftCell="A22"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46855.151369968131</v>
      </c>
      <c r="L36" s="270"/>
      <c r="M36" s="336">
        <v>250</v>
      </c>
      <c r="N36" s="272">
        <f>K36/M36</f>
        <v>187.42060547987253</v>
      </c>
    </row>
    <row r="37" spans="1:14">
      <c r="A37" s="113" t="s">
        <v>251</v>
      </c>
      <c r="B37" s="872" t="str">
        <f>VLOOKUP(A37,EQUIPOS!A7:D154,3,FALSE)</f>
        <v>Maquina térmica pegatachas</v>
      </c>
      <c r="C37" s="873"/>
      <c r="D37" s="873"/>
      <c r="E37" s="873"/>
      <c r="F37" s="873"/>
      <c r="G37" s="873"/>
      <c r="H37" s="874"/>
      <c r="I37" s="421"/>
      <c r="J37" s="422"/>
      <c r="K37" s="269">
        <f>VLOOKUP(A37,EQUIPOS!A7:D164,4,FALSE)</f>
        <v>67629.851144662971</v>
      </c>
      <c r="L37" s="335"/>
      <c r="M37" s="336">
        <v>250</v>
      </c>
      <c r="N37" s="272">
        <f>K37/M37</f>
        <v>270.51940457865186</v>
      </c>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1.15933616807204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459.09934622659648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626</v>
      </c>
      <c r="B48" s="43" t="str">
        <f>VLOOKUP(A48,MATERIALES!A5:D372,3,FALSE)</f>
        <v xml:space="preserve">Resina termoplástica </v>
      </c>
      <c r="C48" s="281"/>
      <c r="D48" s="281"/>
      <c r="E48" s="281"/>
      <c r="F48" s="281"/>
      <c r="G48" s="281"/>
      <c r="H48" s="281"/>
      <c r="I48" s="268"/>
      <c r="J48" s="224" t="str">
        <f>VLOOKUP(A48,MATERIALES!A4:D638,2,FALSE)</f>
        <v>kg</v>
      </c>
      <c r="K48" s="282">
        <v>0.08</v>
      </c>
      <c r="L48" s="267"/>
      <c r="M48" s="402">
        <f>VLOOKUP(A48,MATERIALES!A5:D394,4,FALSE)</f>
        <v>6229.6244817074066</v>
      </c>
      <c r="N48" s="272">
        <f>K48*M48</f>
        <v>498.36995853659255</v>
      </c>
    </row>
    <row r="49" spans="1:14">
      <c r="A49" s="166" t="s">
        <v>681</v>
      </c>
      <c r="B49" s="43" t="str">
        <f>VLOOKUP(A49,MATERIALES!A6:D372,3,FALSE)</f>
        <v>Tacha reflectiva</v>
      </c>
      <c r="C49" s="425"/>
      <c r="D49" s="425"/>
      <c r="E49" s="425"/>
      <c r="F49" s="425"/>
      <c r="G49" s="425"/>
      <c r="H49" s="425"/>
      <c r="I49" s="422"/>
      <c r="J49" s="224" t="str">
        <f>VLOOKUP(A49,MATERIALES!A5:D639,2,FALSE)</f>
        <v>u</v>
      </c>
      <c r="K49" s="397">
        <v>1</v>
      </c>
      <c r="L49" s="421"/>
      <c r="M49" s="402">
        <f>VLOOKUP(A49,MATERIALES!A6:D395,4,FALSE)</f>
        <v>10553.69516762987</v>
      </c>
      <c r="N49" s="272">
        <f>K49*M49</f>
        <v>10553.69516762987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11052.065126166463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115.93361680720399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11627.098089200263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2325.4196178400525</v>
      </c>
      <c r="M84" s="859"/>
      <c r="N84" s="51"/>
    </row>
    <row r="85" spans="1:14">
      <c r="B85" s="89" t="s">
        <v>973</v>
      </c>
      <c r="C85" s="90"/>
      <c r="D85" s="90"/>
      <c r="E85" s="90"/>
      <c r="F85" s="90"/>
      <c r="G85" s="90"/>
      <c r="H85" s="90"/>
      <c r="I85" s="87"/>
      <c r="J85" s="88"/>
      <c r="K85" s="304">
        <v>0.05</v>
      </c>
      <c r="L85" s="858">
        <f>N79*K85</f>
        <v>581.35490446001313</v>
      </c>
      <c r="M85" s="859"/>
      <c r="N85" s="51"/>
    </row>
    <row r="86" spans="1:14" ht="15.75" thickBot="1">
      <c r="B86" s="91" t="s">
        <v>974</v>
      </c>
      <c r="C86" s="92"/>
      <c r="D86" s="92"/>
      <c r="E86" s="92"/>
      <c r="F86" s="92"/>
      <c r="G86" s="92"/>
      <c r="H86" s="92"/>
      <c r="I86" s="93"/>
      <c r="J86" s="94"/>
      <c r="K86" s="305">
        <v>0.05</v>
      </c>
      <c r="L86" s="860">
        <f>N79*K86</f>
        <v>581.35490446001313</v>
      </c>
      <c r="M86" s="861"/>
      <c r="N86" s="51"/>
    </row>
    <row r="87" spans="1:14" ht="15.75" thickBot="1">
      <c r="B87" s="823" t="s">
        <v>953</v>
      </c>
      <c r="C87" s="824"/>
      <c r="D87" s="824"/>
      <c r="E87" s="824"/>
      <c r="F87" s="824"/>
      <c r="G87" s="824"/>
      <c r="H87" s="824"/>
      <c r="I87" s="824"/>
      <c r="J87" s="824"/>
      <c r="K87" s="824"/>
      <c r="L87" s="824"/>
      <c r="M87" s="825"/>
      <c r="N87" s="52">
        <f>L84+L85+L86</f>
        <v>3488.1294267600788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15115.227515960341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topLeftCell="A19"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46855.151369968131</v>
      </c>
      <c r="L36" s="270"/>
      <c r="M36" s="336">
        <v>3.75</v>
      </c>
      <c r="N36" s="272">
        <f>K36/M36</f>
        <v>12494.707031991502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98.152576204802642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12592.859608196304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VLOOKUP(A48,MATERIALES!A4:D638,2,FALSE)</f>
        <v>u</v>
      </c>
      <c r="K48" s="282">
        <v>1</v>
      </c>
      <c r="L48" s="267"/>
      <c r="M48" s="402">
        <f>VLOOKUP(A48,MATERIALES!A5:D394,4,FALSE)</f>
        <v>241855.51425818453</v>
      </c>
      <c r="N48" s="272">
        <f>K48*M48</f>
        <v>241855.51425818453</v>
      </c>
    </row>
    <row r="49" spans="1:14">
      <c r="A49" s="166" t="s">
        <v>653</v>
      </c>
      <c r="B49" s="43" t="str">
        <f>VLOOKUP(A49,MATERIALES!A6:D372,3,FALSE)</f>
        <v>Señal (grupo 1). Tablero en lámina galvanizada de 75cm*75cm, calibre 16, reflectivo tipo 1/ incluye poste )</v>
      </c>
      <c r="C49" s="425"/>
      <c r="D49" s="425"/>
      <c r="E49" s="425"/>
      <c r="F49" s="425"/>
      <c r="G49" s="425"/>
      <c r="H49" s="425"/>
      <c r="I49" s="425"/>
      <c r="J49" s="312" t="str">
        <f>VLOOKUP(A49,MATERIALES!A5:D639,2,FALSE)</f>
        <v>u</v>
      </c>
      <c r="K49" s="397">
        <v>1</v>
      </c>
      <c r="L49" s="421"/>
      <c r="M49" s="402">
        <f>VLOOKUP(A49,MATERIALES!A6:D395,4,FALSE)</f>
        <v>436769.07188534865</v>
      </c>
      <c r="N49" s="272">
        <f>K49*M49</f>
        <v>436769.07188534865</v>
      </c>
    </row>
    <row r="50" spans="1:14">
      <c r="A50" s="166" t="s">
        <v>833</v>
      </c>
      <c r="B50" s="43" t="str">
        <f>VLOOKUP(A50,MATERIALES!A6:D372,3,FALSE)</f>
        <v>Concreto Resistencia  14 (Mpa)</v>
      </c>
      <c r="C50" s="425"/>
      <c r="D50" s="425"/>
      <c r="E50" s="425"/>
      <c r="F50" s="425"/>
      <c r="G50" s="425"/>
      <c r="H50" s="425"/>
      <c r="I50" s="425"/>
      <c r="J50" s="312" t="str">
        <f>VLOOKUP(A50,MATERIALES!A6:D640,2,FALSE)</f>
        <v>m3</v>
      </c>
      <c r="K50" s="397">
        <v>0.03</v>
      </c>
      <c r="L50" s="421"/>
      <c r="M50" s="402">
        <f>VLOOKUP(A50,MATERIALES!A6:D396,4,FALSE)</f>
        <v>337503.87343106332</v>
      </c>
      <c r="N50" s="272">
        <f>K50*M50</f>
        <v>10125.116202931898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688749.70234646508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9815.2576204802644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711157.81957514165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142231.56391502832</v>
      </c>
      <c r="M84" s="859"/>
      <c r="N84" s="51"/>
    </row>
    <row r="85" spans="1:14">
      <c r="B85" s="89" t="s">
        <v>973</v>
      </c>
      <c r="C85" s="90"/>
      <c r="D85" s="90"/>
      <c r="E85" s="90"/>
      <c r="F85" s="90"/>
      <c r="G85" s="90"/>
      <c r="H85" s="90"/>
      <c r="I85" s="87"/>
      <c r="J85" s="88"/>
      <c r="K85" s="304">
        <v>0.05</v>
      </c>
      <c r="L85" s="858">
        <f>N79*K85</f>
        <v>35557.890978757081</v>
      </c>
      <c r="M85" s="859"/>
      <c r="N85" s="51"/>
    </row>
    <row r="86" spans="1:14" ht="15.75" thickBot="1">
      <c r="B86" s="91" t="s">
        <v>974</v>
      </c>
      <c r="C86" s="92"/>
      <c r="D86" s="92"/>
      <c r="E86" s="92"/>
      <c r="F86" s="92"/>
      <c r="G86" s="92"/>
      <c r="H86" s="92"/>
      <c r="I86" s="93"/>
      <c r="J86" s="94"/>
      <c r="K86" s="305">
        <v>0.05</v>
      </c>
      <c r="L86" s="860">
        <f>N79*K86</f>
        <v>35557.890978757081</v>
      </c>
      <c r="M86" s="861"/>
      <c r="N86" s="51"/>
    </row>
    <row r="87" spans="1:14" ht="15.75" thickBot="1">
      <c r="B87" s="823" t="s">
        <v>953</v>
      </c>
      <c r="C87" s="824"/>
      <c r="D87" s="824"/>
      <c r="E87" s="824"/>
      <c r="F87" s="824"/>
      <c r="G87" s="824"/>
      <c r="H87" s="824"/>
      <c r="I87" s="824"/>
      <c r="J87" s="824"/>
      <c r="K87" s="824"/>
      <c r="L87" s="824"/>
      <c r="M87" s="825"/>
      <c r="N87" s="52">
        <f>L84+L85+L86</f>
        <v>213347.3458725425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924505.16544768412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topLeftCell="A16"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8.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46855.151369968131</v>
      </c>
      <c r="L36" s="270"/>
      <c r="M36" s="336">
        <v>3.75</v>
      </c>
      <c r="N36" s="272">
        <f>K36/M36</f>
        <v>12494.707031991502</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98.152576204802642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12592.859608196304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615</v>
      </c>
      <c r="B48" s="43" t="str">
        <f>VLOOKUP(A48,MATERIALES!A5:D372,3,FALSE)</f>
        <v>Poste en angulo de 2*2*1/4 de 3,5m para señal</v>
      </c>
      <c r="C48" s="281"/>
      <c r="D48" s="281"/>
      <c r="E48" s="281"/>
      <c r="F48" s="281"/>
      <c r="G48" s="281"/>
      <c r="H48" s="281"/>
      <c r="I48" s="281"/>
      <c r="J48" s="311" t="str">
        <f>VLOOKUP(A48,MATERIALES!A4:D638,2,FALSE)</f>
        <v>u</v>
      </c>
      <c r="K48" s="282">
        <v>1</v>
      </c>
      <c r="L48" s="267"/>
      <c r="M48" s="402">
        <f>VLOOKUP(A48,MATERIALES!A5:D394,4,FALSE)</f>
        <v>241855.51425818453</v>
      </c>
      <c r="N48" s="272">
        <f>K48*M48</f>
        <v>241855.51425818453</v>
      </c>
    </row>
    <row r="49" spans="1:14">
      <c r="A49" s="166" t="s">
        <v>654</v>
      </c>
      <c r="B49" s="43" t="str">
        <f>VLOOKUP(A49,MATERIALES!A6:D372,3,FALSE)</f>
        <v xml:space="preserve">Señal (grupo 2). Tablero en lámina galvanizado de 1,2m*0,4m, calibre 16, reflectivo tipo 1. </v>
      </c>
      <c r="C49" s="425"/>
      <c r="D49" s="425"/>
      <c r="E49" s="425"/>
      <c r="F49" s="425"/>
      <c r="G49" s="425"/>
      <c r="H49" s="425"/>
      <c r="I49" s="425"/>
      <c r="J49" s="312" t="str">
        <f>VLOOKUP(A49,MATERIALES!A5:D639,2,FALSE)</f>
        <v>u</v>
      </c>
      <c r="K49" s="397">
        <v>1</v>
      </c>
      <c r="L49" s="421"/>
      <c r="M49" s="402">
        <f>VLOOKUP(A49,MATERIALES!A6:D395,4,FALSE)</f>
        <v>527684.75838149351</v>
      </c>
      <c r="N49" s="272">
        <f>K49*M49</f>
        <v>527684.75838149351</v>
      </c>
    </row>
    <row r="50" spans="1:14">
      <c r="A50" s="166" t="s">
        <v>833</v>
      </c>
      <c r="B50" s="43" t="str">
        <f>VLOOKUP(A50,MATERIALES!A6:D372,3,FALSE)</f>
        <v>Concreto Resistencia  14 (Mpa)</v>
      </c>
      <c r="C50" s="425"/>
      <c r="D50" s="425"/>
      <c r="E50" s="425"/>
      <c r="F50" s="425"/>
      <c r="G50" s="425"/>
      <c r="H50" s="425"/>
      <c r="I50" s="425"/>
      <c r="J50" s="312" t="str">
        <f>VLOOKUP(A50,MATERIALES!A6:D640,2,FALSE)</f>
        <v>m3</v>
      </c>
      <c r="K50" s="397">
        <v>0.03</v>
      </c>
      <c r="L50" s="421"/>
      <c r="M50" s="402">
        <f>VLOOKUP(A50,MATERIALES!A6:D396,4,FALSE)</f>
        <v>337503.87343106332</v>
      </c>
      <c r="N50" s="272">
        <f>K50*M50</f>
        <v>10125.116202931898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779665.38884260994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9815.2576204802644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802073.50607128651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160414.70121425731</v>
      </c>
      <c r="M84" s="859"/>
      <c r="N84" s="51"/>
    </row>
    <row r="85" spans="1:14">
      <c r="B85" s="89" t="s">
        <v>973</v>
      </c>
      <c r="C85" s="90"/>
      <c r="D85" s="90"/>
      <c r="E85" s="90"/>
      <c r="F85" s="90"/>
      <c r="G85" s="90"/>
      <c r="H85" s="90"/>
      <c r="I85" s="87"/>
      <c r="J85" s="88"/>
      <c r="K85" s="304">
        <v>0.05</v>
      </c>
      <c r="L85" s="858">
        <f>N79*K85</f>
        <v>40103.675303564327</v>
      </c>
      <c r="M85" s="859"/>
      <c r="N85" s="51"/>
    </row>
    <row r="86" spans="1:14" ht="15.75" thickBot="1">
      <c r="B86" s="91" t="s">
        <v>974</v>
      </c>
      <c r="C86" s="92"/>
      <c r="D86" s="92"/>
      <c r="E86" s="92"/>
      <c r="F86" s="92"/>
      <c r="G86" s="92"/>
      <c r="H86" s="92"/>
      <c r="I86" s="93"/>
      <c r="J86" s="94"/>
      <c r="K86" s="305">
        <v>0.05</v>
      </c>
      <c r="L86" s="860">
        <f>N79*K86</f>
        <v>40103.675303564327</v>
      </c>
      <c r="M86" s="861"/>
      <c r="N86" s="51"/>
    </row>
    <row r="87" spans="1:14" ht="15.75" thickBot="1">
      <c r="B87" s="823" t="s">
        <v>953</v>
      </c>
      <c r="C87" s="824"/>
      <c r="D87" s="824"/>
      <c r="E87" s="824"/>
      <c r="F87" s="824"/>
      <c r="G87" s="824"/>
      <c r="H87" s="824"/>
      <c r="I87" s="824"/>
      <c r="J87" s="824"/>
      <c r="K87" s="824"/>
      <c r="L87" s="824"/>
      <c r="M87" s="825"/>
      <c r="N87" s="52">
        <f>L84+L85+L86</f>
        <v>240622.05182138595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1042695.5578926725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topLeftCell="A22"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46855.151369968131</v>
      </c>
      <c r="L36" s="270"/>
      <c r="M36" s="336">
        <v>3</v>
      </c>
      <c r="N36" s="272">
        <f>K36/M36</f>
        <v>15618.383789989377</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52.158745833333334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15670.542535822709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616</v>
      </c>
      <c r="B48" s="43" t="str">
        <f>VLOOKUP(A48,MATERIALES!A5:D372,3,FALSE)</f>
        <v>Poste kilometraje</v>
      </c>
      <c r="C48" s="281"/>
      <c r="D48" s="281"/>
      <c r="E48" s="281"/>
      <c r="F48" s="281"/>
      <c r="G48" s="281"/>
      <c r="H48" s="281"/>
      <c r="I48" s="281"/>
      <c r="J48" s="311" t="str">
        <f>VLOOKUP(A48,MATERIALES!A4:D638,2,FALSE)</f>
        <v>u</v>
      </c>
      <c r="K48" s="282">
        <v>1</v>
      </c>
      <c r="L48" s="267"/>
      <c r="M48" s="402">
        <f>VLOOKUP(A48,MATERIALES!A5:D394,4,FALSE)</f>
        <v>135768.89095857175</v>
      </c>
      <c r="N48" s="272">
        <f>K48*M48</f>
        <v>135768.89095857175</v>
      </c>
    </row>
    <row r="49" spans="1:14">
      <c r="A49" s="166" t="s">
        <v>833</v>
      </c>
      <c r="B49" s="43" t="str">
        <f>VLOOKUP(A49,MATERIALES!A6:D372,3,FALSE)</f>
        <v>Concreto Resistencia  14 (Mpa)</v>
      </c>
      <c r="C49" s="425"/>
      <c r="D49" s="425"/>
      <c r="E49" s="425"/>
      <c r="F49" s="425"/>
      <c r="G49" s="425"/>
      <c r="H49" s="425"/>
      <c r="I49" s="425"/>
      <c r="J49" s="312" t="str">
        <f>VLOOKUP(A49,MATERIALES!A5:D639,2,FALSE)</f>
        <v>m3</v>
      </c>
      <c r="K49" s="397">
        <v>0.06</v>
      </c>
      <c r="L49" s="421"/>
      <c r="M49" s="402">
        <f>VLOOKUP(A49,MATERIALES!A6:D395,4,FALSE)</f>
        <v>337503.87343106332</v>
      </c>
      <c r="N49" s="272">
        <f>K49*M49</f>
        <v>20250.232405863797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156019.12336443554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5215.8745833333332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176905.54048359158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35381.108096718315</v>
      </c>
      <c r="M84" s="859"/>
      <c r="N84" s="51"/>
    </row>
    <row r="85" spans="1:14">
      <c r="B85" s="89" t="s">
        <v>973</v>
      </c>
      <c r="C85" s="90"/>
      <c r="D85" s="90"/>
      <c r="E85" s="90"/>
      <c r="F85" s="90"/>
      <c r="G85" s="90"/>
      <c r="H85" s="90"/>
      <c r="I85" s="87"/>
      <c r="J85" s="88"/>
      <c r="K85" s="304">
        <v>0.05</v>
      </c>
      <c r="L85" s="858">
        <f>N79*K85</f>
        <v>8845.2770241795788</v>
      </c>
      <c r="M85" s="859"/>
      <c r="N85" s="51"/>
    </row>
    <row r="86" spans="1:14" ht="15.75" thickBot="1">
      <c r="B86" s="91" t="s">
        <v>974</v>
      </c>
      <c r="C86" s="92"/>
      <c r="D86" s="92"/>
      <c r="E86" s="92"/>
      <c r="F86" s="92"/>
      <c r="G86" s="92"/>
      <c r="H86" s="92"/>
      <c r="I86" s="93"/>
      <c r="J86" s="94"/>
      <c r="K86" s="305">
        <v>0.05</v>
      </c>
      <c r="L86" s="860">
        <f>N79*K86</f>
        <v>8845.2770241795788</v>
      </c>
      <c r="M86" s="861"/>
      <c r="N86" s="51"/>
    </row>
    <row r="87" spans="1:14" ht="15.75" thickBot="1">
      <c r="B87" s="823" t="s">
        <v>953</v>
      </c>
      <c r="C87" s="824"/>
      <c r="D87" s="824"/>
      <c r="E87" s="824"/>
      <c r="F87" s="824"/>
      <c r="G87" s="824"/>
      <c r="H87" s="824"/>
      <c r="I87" s="824"/>
      <c r="J87" s="824"/>
      <c r="K87" s="824"/>
      <c r="L87" s="824"/>
      <c r="M87" s="825"/>
      <c r="N87" s="52">
        <f>L84+L85+L86</f>
        <v>53071.662145077476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229977.20262866907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topLeftCell="A40"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135</v>
      </c>
      <c r="B36" s="872" t="str">
        <f>VLOOKUP(A36,EQUIPOS!A6:D154,3,FALSE)</f>
        <v>Camión 350</v>
      </c>
      <c r="C36" s="873"/>
      <c r="D36" s="873"/>
      <c r="E36" s="873"/>
      <c r="F36" s="873"/>
      <c r="G36" s="873"/>
      <c r="H36" s="874"/>
      <c r="I36" s="267"/>
      <c r="J36" s="268"/>
      <c r="K36" s="269">
        <f>VLOOKUP(A36,EQUIPOS!A6:D163,4,FALSE)</f>
        <v>260114.8120948576</v>
      </c>
      <c r="L36" s="270"/>
      <c r="M36" s="336">
        <v>6.25</v>
      </c>
      <c r="N36" s="272">
        <f>K36/M36</f>
        <v>41618.369935177216</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357.04822361440802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41975.418158791625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619</v>
      </c>
      <c r="B48" s="43" t="str">
        <f>VLOOKUP(A48,MATERIALES!A5:D372,3,FALSE)</f>
        <v>Postes para defensa metálica (1,80m)</v>
      </c>
      <c r="C48" s="281"/>
      <c r="D48" s="281"/>
      <c r="E48" s="281"/>
      <c r="F48" s="281"/>
      <c r="G48" s="281"/>
      <c r="H48" s="281"/>
      <c r="I48" s="281"/>
      <c r="J48" s="311" t="str">
        <f>VLOOKUP(A48,MATERIALES!A4:D638,2,FALSE)</f>
        <v>u</v>
      </c>
      <c r="K48" s="282">
        <v>0.25</v>
      </c>
      <c r="L48" s="267"/>
      <c r="M48" s="402">
        <f>VLOOKUP(A48,MATERIALES!A5:D394,4,FALSE)</f>
        <v>156550.14279733185</v>
      </c>
      <c r="N48" s="272">
        <f>K48*M48</f>
        <v>39137.535699332962</v>
      </c>
    </row>
    <row r="49" spans="1:14">
      <c r="A49" s="166" t="s">
        <v>438</v>
      </c>
      <c r="B49" s="43" t="str">
        <f>VLOOKUP(A49,MATERIALES!A6:D372,3,FALSE)</f>
        <v>Defensa Metálica De 4,13 M Galvanizada</v>
      </c>
      <c r="C49" s="425"/>
      <c r="D49" s="425"/>
      <c r="E49" s="425"/>
      <c r="F49" s="425"/>
      <c r="G49" s="425"/>
      <c r="H49" s="425"/>
      <c r="I49" s="425"/>
      <c r="J49" s="312" t="str">
        <f>VLOOKUP(A49,MATERIALES!A5:D639,2,FALSE)</f>
        <v>u</v>
      </c>
      <c r="K49" s="397">
        <v>0.24213075060532688</v>
      </c>
      <c r="L49" s="421"/>
      <c r="M49" s="402">
        <f>VLOOKUP(A49,MATERIALES!A6:D395,4,FALSE)</f>
        <v>274725.87733236502</v>
      </c>
      <c r="N49" s="272">
        <f>K49*M49</f>
        <v>66519.582889192505</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105657.11858852547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7140.9644722881594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154773.50121960524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30954.700243921048</v>
      </c>
      <c r="M84" s="859"/>
      <c r="N84" s="51"/>
    </row>
    <row r="85" spans="1:14">
      <c r="B85" s="89" t="s">
        <v>973</v>
      </c>
      <c r="C85" s="90"/>
      <c r="D85" s="90"/>
      <c r="E85" s="90"/>
      <c r="F85" s="90"/>
      <c r="G85" s="90"/>
      <c r="H85" s="90"/>
      <c r="I85" s="87"/>
      <c r="J85" s="88"/>
      <c r="K85" s="304">
        <v>0.05</v>
      </c>
      <c r="L85" s="858">
        <f>N79*K85</f>
        <v>7738.6750609802621</v>
      </c>
      <c r="M85" s="859"/>
      <c r="N85" s="51"/>
    </row>
    <row r="86" spans="1:14" ht="15.75" thickBot="1">
      <c r="B86" s="91" t="s">
        <v>974</v>
      </c>
      <c r="C86" s="92"/>
      <c r="D86" s="92"/>
      <c r="E86" s="92"/>
      <c r="F86" s="92"/>
      <c r="G86" s="92"/>
      <c r="H86" s="92"/>
      <c r="I86" s="93"/>
      <c r="J86" s="94"/>
      <c r="K86" s="305">
        <v>0.05</v>
      </c>
      <c r="L86" s="860">
        <f>N79*K86</f>
        <v>7738.6750609802621</v>
      </c>
      <c r="M86" s="861"/>
      <c r="N86" s="51"/>
    </row>
    <row r="87" spans="1:14" ht="15.75" thickBot="1">
      <c r="B87" s="823" t="s">
        <v>953</v>
      </c>
      <c r="C87" s="824"/>
      <c r="D87" s="824"/>
      <c r="E87" s="824"/>
      <c r="F87" s="824"/>
      <c r="G87" s="824"/>
      <c r="H87" s="824"/>
      <c r="I87" s="824"/>
      <c r="J87" s="824"/>
      <c r="K87" s="824"/>
      <c r="L87" s="824"/>
      <c r="M87" s="825"/>
      <c r="N87" s="52">
        <f>L84+L85+L86</f>
        <v>46432.050365881572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201205.5515854868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41.726996666666665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629</v>
      </c>
      <c r="B48" s="43" t="str">
        <f>VLOOKUP(A48,MATERIALES!A5:D372,3,FALSE)</f>
        <v>Sección final de defensa metálica</v>
      </c>
      <c r="C48" s="281"/>
      <c r="D48" s="281"/>
      <c r="E48" s="281"/>
      <c r="F48" s="281"/>
      <c r="G48" s="281"/>
      <c r="H48" s="281"/>
      <c r="I48" s="268"/>
      <c r="J48" s="224" t="str">
        <f>VLOOKUP(A48,MATERIALES!A4:D638,2,FALSE)</f>
        <v>u</v>
      </c>
      <c r="K48" s="282">
        <v>1</v>
      </c>
      <c r="L48" s="267"/>
      <c r="M48" s="402">
        <f>VLOOKUP(A48,MATERIALES!A5:D394,4,FALSE)</f>
        <v>75367.308511334573</v>
      </c>
      <c r="N48" s="272">
        <f>K48*M48</f>
        <v>75367.308511334573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75367.308511334573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4172.6996666666664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79581.735174667905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15916.347034933582</v>
      </c>
      <c r="M84" s="859"/>
      <c r="N84" s="51"/>
    </row>
    <row r="85" spans="1:14">
      <c r="B85" s="89" t="s">
        <v>973</v>
      </c>
      <c r="C85" s="90"/>
      <c r="D85" s="90"/>
      <c r="E85" s="90"/>
      <c r="F85" s="90"/>
      <c r="G85" s="90"/>
      <c r="H85" s="90"/>
      <c r="I85" s="87"/>
      <c r="J85" s="88"/>
      <c r="K85" s="304">
        <v>0.05</v>
      </c>
      <c r="L85" s="858">
        <f>N79*K85</f>
        <v>3979.0867587333955</v>
      </c>
      <c r="M85" s="859"/>
      <c r="N85" s="51"/>
    </row>
    <row r="86" spans="1:14" ht="15.75" thickBot="1">
      <c r="B86" s="91" t="s">
        <v>974</v>
      </c>
      <c r="C86" s="92"/>
      <c r="D86" s="92"/>
      <c r="E86" s="92"/>
      <c r="F86" s="92"/>
      <c r="G86" s="92"/>
      <c r="H86" s="92"/>
      <c r="I86" s="93"/>
      <c r="J86" s="94"/>
      <c r="K86" s="305">
        <v>0.05</v>
      </c>
      <c r="L86" s="860">
        <f>N79*K86</f>
        <v>3979.0867587333955</v>
      </c>
      <c r="M86" s="861"/>
      <c r="N86" s="51"/>
    </row>
    <row r="87" spans="1:14" ht="15.75" thickBot="1">
      <c r="B87" s="823" t="s">
        <v>953</v>
      </c>
      <c r="C87" s="824"/>
      <c r="D87" s="824"/>
      <c r="E87" s="824"/>
      <c r="F87" s="824"/>
      <c r="G87" s="824"/>
      <c r="H87" s="824"/>
      <c r="I87" s="824"/>
      <c r="J87" s="824"/>
      <c r="K87" s="824"/>
      <c r="L87" s="824"/>
      <c r="M87" s="825"/>
      <c r="N87" s="52">
        <f>L84+L85+L86</f>
        <v>23874.520552400372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103456.25572706827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43.165858620689654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2" t="s">
        <v>631</v>
      </c>
      <c r="B48" s="43" t="str">
        <f>VLOOKUP(A48,MATERIALES!A5:D372,3,FALSE)</f>
        <v>Sección tope</v>
      </c>
      <c r="C48" s="281"/>
      <c r="D48" s="281"/>
      <c r="E48" s="281"/>
      <c r="F48" s="281"/>
      <c r="G48" s="281"/>
      <c r="H48" s="281"/>
      <c r="I48" s="268"/>
      <c r="J48" s="224" t="str">
        <f>VLOOKUP(A48,MATERIALES!A4:D638,2,FALSE)</f>
        <v>u</v>
      </c>
      <c r="K48" s="282">
        <v>1</v>
      </c>
      <c r="L48" s="267"/>
      <c r="M48" s="402">
        <f>VLOOKUP(A48,MATERIALES!A5:D394,4,FALSE)</f>
        <v>75367.308511334573</v>
      </c>
      <c r="N48" s="272">
        <f>K48*M48</f>
        <v>75367.308511334573</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75367.308511334573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4316.5858620689651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79727.060232024232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15945.412046404846</v>
      </c>
      <c r="M84" s="859"/>
      <c r="N84" s="51"/>
    </row>
    <row r="85" spans="1:14">
      <c r="B85" s="89" t="s">
        <v>973</v>
      </c>
      <c r="C85" s="90"/>
      <c r="D85" s="90"/>
      <c r="E85" s="90"/>
      <c r="F85" s="90"/>
      <c r="G85" s="90"/>
      <c r="H85" s="90"/>
      <c r="I85" s="87"/>
      <c r="J85" s="88"/>
      <c r="K85" s="304">
        <v>0.05</v>
      </c>
      <c r="L85" s="858">
        <f>N79*K85</f>
        <v>3986.3530116012116</v>
      </c>
      <c r="M85" s="859"/>
      <c r="N85" s="51"/>
    </row>
    <row r="86" spans="1:14" ht="15.75" thickBot="1">
      <c r="B86" s="91" t="s">
        <v>974</v>
      </c>
      <c r="C86" s="92"/>
      <c r="D86" s="92"/>
      <c r="E86" s="92"/>
      <c r="F86" s="92"/>
      <c r="G86" s="92"/>
      <c r="H86" s="92"/>
      <c r="I86" s="93"/>
      <c r="J86" s="94"/>
      <c r="K86" s="305">
        <v>0.05</v>
      </c>
      <c r="L86" s="860">
        <f>N79*K86</f>
        <v>3986.3530116012116</v>
      </c>
      <c r="M86" s="861"/>
      <c r="N86" s="51"/>
    </row>
    <row r="87" spans="1:14" ht="15.75" thickBot="1">
      <c r="B87" s="823" t="s">
        <v>953</v>
      </c>
      <c r="C87" s="824"/>
      <c r="D87" s="824"/>
      <c r="E87" s="824"/>
      <c r="F87" s="824"/>
      <c r="G87" s="824"/>
      <c r="H87" s="824"/>
      <c r="I87" s="824"/>
      <c r="J87" s="824"/>
      <c r="K87" s="824"/>
      <c r="L87" s="824"/>
      <c r="M87" s="825"/>
      <c r="N87" s="52">
        <f>L84+L85+L86</f>
        <v>23918.11806960727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103645.1783016315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topLeftCell="A25"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43.165858620689654</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896</v>
      </c>
      <c r="B48" s="43" t="str">
        <f>VLOOKUP(A48,MATERIALES!A5:D372,3,FALSE)</f>
        <v>Amortiguadores (Para Defensas Metálicas), Incluye Tornillos</v>
      </c>
      <c r="C48" s="281"/>
      <c r="D48" s="281"/>
      <c r="E48" s="281"/>
      <c r="F48" s="281"/>
      <c r="G48" s="281"/>
      <c r="H48" s="281"/>
      <c r="I48" s="268"/>
      <c r="J48" s="224" t="str">
        <f>VLOOKUP(A48,MATERIALES!A4:D638,2,FALSE)</f>
        <v>u</v>
      </c>
      <c r="K48" s="282">
        <v>1</v>
      </c>
      <c r="L48" s="267"/>
      <c r="M48" s="402">
        <f>VLOOKUP(A48,MATERIALES!A5:D394,4,FALSE)</f>
        <v>42768.768076337386</v>
      </c>
      <c r="N48" s="272">
        <f>K48*M48</f>
        <v>42768.768076337386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42768.768076337386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4316.5858620689651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47128.519797027038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9425.7039594054077</v>
      </c>
      <c r="M84" s="859"/>
      <c r="N84" s="51"/>
    </row>
    <row r="85" spans="1:14">
      <c r="B85" s="89" t="s">
        <v>973</v>
      </c>
      <c r="C85" s="90"/>
      <c r="D85" s="90"/>
      <c r="E85" s="90"/>
      <c r="F85" s="90"/>
      <c r="G85" s="90"/>
      <c r="H85" s="90"/>
      <c r="I85" s="87"/>
      <c r="J85" s="88"/>
      <c r="K85" s="304">
        <v>0.05</v>
      </c>
      <c r="L85" s="858">
        <f>N79*K85</f>
        <v>2356.4259898513519</v>
      </c>
      <c r="M85" s="859"/>
      <c r="N85" s="51"/>
    </row>
    <row r="86" spans="1:14" ht="15.75" thickBot="1">
      <c r="B86" s="91" t="s">
        <v>974</v>
      </c>
      <c r="C86" s="92"/>
      <c r="D86" s="92"/>
      <c r="E86" s="92"/>
      <c r="F86" s="92"/>
      <c r="G86" s="92"/>
      <c r="H86" s="92"/>
      <c r="I86" s="93"/>
      <c r="J86" s="94"/>
      <c r="K86" s="305">
        <v>0.05</v>
      </c>
      <c r="L86" s="860">
        <f>N79*K86</f>
        <v>2356.4259898513519</v>
      </c>
      <c r="M86" s="861"/>
      <c r="N86" s="51"/>
    </row>
    <row r="87" spans="1:14" ht="15.75" thickBot="1">
      <c r="B87" s="823" t="s">
        <v>953</v>
      </c>
      <c r="C87" s="824"/>
      <c r="D87" s="824"/>
      <c r="E87" s="824"/>
      <c r="F87" s="824"/>
      <c r="G87" s="824"/>
      <c r="H87" s="824"/>
      <c r="I87" s="824"/>
      <c r="J87" s="824"/>
      <c r="K87" s="824"/>
      <c r="L87" s="824"/>
      <c r="M87" s="825"/>
      <c r="N87" s="52">
        <f>L84+L85+L86</f>
        <v>14138.555939108111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61267.07573613515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topLeftCell="A37"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363</v>
      </c>
      <c r="B36" s="872" t="str">
        <f>VLOOKUP(A36,EQUIPOS!A6:D154,3,FALSE)</f>
        <v>Vibrador de concreto, Motor de 3 hp a 18.000 rpm Mangueras de 4 mt</v>
      </c>
      <c r="C36" s="873"/>
      <c r="D36" s="873"/>
      <c r="E36" s="873"/>
      <c r="F36" s="873"/>
      <c r="G36" s="873"/>
      <c r="H36" s="874"/>
      <c r="I36" s="267"/>
      <c r="J36" s="268"/>
      <c r="K36" s="269">
        <f>VLOOKUP(A36,EQUIPOS!A6:D163,4,FALSE)</f>
        <v>16213.476467496665</v>
      </c>
      <c r="L36" s="270"/>
      <c r="M36" s="336">
        <v>1.25</v>
      </c>
      <c r="N36" s="272">
        <f>K36/M36</f>
        <v>12970.781173997331</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0.02</v>
      </c>
      <c r="N41" s="344">
        <f>N77*M41</f>
        <v>588.91545722881597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13559.696631226147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745</v>
      </c>
      <c r="B48" s="43" t="str">
        <f>VLOOKUP(A48,MATERIALES!A5:D372,3,FALSE)</f>
        <v>Acero PDR-60</v>
      </c>
      <c r="C48" s="281"/>
      <c r="D48" s="281"/>
      <c r="E48" s="281"/>
      <c r="F48" s="281"/>
      <c r="G48" s="281"/>
      <c r="H48" s="281"/>
      <c r="I48" s="281"/>
      <c r="J48" s="311" t="str">
        <f>VLOOKUP(A48,MATERIALES!A4:D638,2,FALSE)</f>
        <v>kg</v>
      </c>
      <c r="K48" s="282">
        <v>9.6</v>
      </c>
      <c r="L48" s="267"/>
      <c r="M48" s="402">
        <f>VLOOKUP(A48,MATERIALES!A5:D394,4,FALSE)</f>
        <v>3082.9249112941006</v>
      </c>
      <c r="N48" s="272">
        <f>K48*M48</f>
        <v>29596.079148423363</v>
      </c>
    </row>
    <row r="49" spans="1:14">
      <c r="A49" s="166" t="s">
        <v>832</v>
      </c>
      <c r="B49" s="43" t="str">
        <f>VLOOKUP(A49,MATERIALES!A6:D372,3,FALSE)</f>
        <v>Concreto Resistencia  21 (Mpa)</v>
      </c>
      <c r="C49" s="425"/>
      <c r="D49" s="425"/>
      <c r="E49" s="425"/>
      <c r="F49" s="425"/>
      <c r="G49" s="425"/>
      <c r="H49" s="425"/>
      <c r="I49" s="425"/>
      <c r="J49" s="312" t="str">
        <f>VLOOKUP(A49,MATERIALES!A5:D639,2,FALSE)</f>
        <v>m3</v>
      </c>
      <c r="K49" s="397">
        <v>0.12</v>
      </c>
      <c r="L49" s="421"/>
      <c r="M49" s="402">
        <f>VLOOKUP(A49,MATERIALES!A6:D395,4,FALSE)</f>
        <v>364428.62177973019</v>
      </c>
      <c r="N49" s="272">
        <f>K49*M49</f>
        <v>43731.434613567624</v>
      </c>
    </row>
    <row r="50" spans="1:14">
      <c r="A50" s="166" t="s">
        <v>869</v>
      </c>
      <c r="B50" s="43" t="str">
        <f>VLOOKUP(A50,MATERIALES!A6:D372,3,FALSE)</f>
        <v>Formaleta para baranda de concreto</v>
      </c>
      <c r="C50" s="425"/>
      <c r="D50" s="425"/>
      <c r="E50" s="425"/>
      <c r="F50" s="425"/>
      <c r="G50" s="425"/>
      <c r="H50" s="425"/>
      <c r="I50" s="425"/>
      <c r="J50" s="312" t="str">
        <f>VLOOKUP(A50,MATERIALES!A6:D640,2,FALSE)</f>
        <v>m</v>
      </c>
      <c r="K50" s="397">
        <v>0.5</v>
      </c>
      <c r="L50" s="421"/>
      <c r="M50" s="402">
        <f>VLOOKUP(A50,MATERIALES!A6:D396,4,FALSE)</f>
        <v>9344.4175963389462</v>
      </c>
      <c r="N50" s="272">
        <f>K50*M50</f>
        <v>4672.2087981694731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77999.722560160473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29445.772861440797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121005.19205282742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24201.038410565485</v>
      </c>
      <c r="M84" s="859"/>
      <c r="N84" s="51"/>
    </row>
    <row r="85" spans="1:14">
      <c r="B85" s="89" t="s">
        <v>973</v>
      </c>
      <c r="C85" s="90"/>
      <c r="D85" s="90"/>
      <c r="E85" s="90"/>
      <c r="F85" s="90"/>
      <c r="G85" s="90"/>
      <c r="H85" s="90"/>
      <c r="I85" s="87"/>
      <c r="J85" s="88"/>
      <c r="K85" s="304">
        <v>0.05</v>
      </c>
      <c r="L85" s="858">
        <f>N79*K85</f>
        <v>6050.2596026413712</v>
      </c>
      <c r="M85" s="859"/>
      <c r="N85" s="51"/>
    </row>
    <row r="86" spans="1:14" ht="15.75" thickBot="1">
      <c r="B86" s="91" t="s">
        <v>974</v>
      </c>
      <c r="C86" s="92"/>
      <c r="D86" s="92"/>
      <c r="E86" s="92"/>
      <c r="F86" s="92"/>
      <c r="G86" s="92"/>
      <c r="H86" s="92"/>
      <c r="I86" s="93"/>
      <c r="J86" s="94"/>
      <c r="K86" s="305">
        <v>0.05</v>
      </c>
      <c r="L86" s="860">
        <f>N79*K86</f>
        <v>6050.2596026413712</v>
      </c>
      <c r="M86" s="861"/>
      <c r="N86" s="51"/>
    </row>
    <row r="87" spans="1:14" ht="15.75" thickBot="1">
      <c r="B87" s="823" t="s">
        <v>953</v>
      </c>
      <c r="C87" s="824"/>
      <c r="D87" s="824"/>
      <c r="E87" s="824"/>
      <c r="F87" s="824"/>
      <c r="G87" s="824"/>
      <c r="H87" s="824"/>
      <c r="I87" s="824"/>
      <c r="J87" s="824"/>
      <c r="K87" s="824"/>
      <c r="L87" s="824"/>
      <c r="M87" s="825"/>
      <c r="N87" s="52">
        <f>L84+L85+L86</f>
        <v>36301.557615848229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157306.74966867565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topLeftCell="A43"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8.9414992857142845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408</v>
      </c>
      <c r="B48" s="43" t="str">
        <f>VLOOKUP(A48,MATERIALES!A5:D372,3,FALSE)</f>
        <v>Captafaro, Incluye Tornillos</v>
      </c>
      <c r="C48" s="281"/>
      <c r="D48" s="281"/>
      <c r="E48" s="281"/>
      <c r="F48" s="281"/>
      <c r="G48" s="281"/>
      <c r="H48" s="281"/>
      <c r="I48" s="268"/>
      <c r="J48" s="224" t="str">
        <f>VLOOKUP(A48,MATERIALES!A4:D638,2,FALSE)</f>
        <v>u</v>
      </c>
      <c r="K48" s="282">
        <v>1</v>
      </c>
      <c r="L48" s="267"/>
      <c r="M48" s="402">
        <f>VLOOKUP(A48,MATERIALES!A5:D394,4,FALSE)</f>
        <v>10692.192019084347</v>
      </c>
      <c r="N48" s="272">
        <f>K48*M48</f>
        <v>10692.192019084347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10692.192019084347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894.14992857142852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11595.28344694149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2319.0566893882983</v>
      </c>
      <c r="M84" s="859"/>
      <c r="N84" s="51"/>
    </row>
    <row r="85" spans="1:14">
      <c r="B85" s="89" t="s">
        <v>973</v>
      </c>
      <c r="C85" s="90"/>
      <c r="D85" s="90"/>
      <c r="E85" s="90"/>
      <c r="F85" s="90"/>
      <c r="G85" s="90"/>
      <c r="H85" s="90"/>
      <c r="I85" s="87"/>
      <c r="J85" s="88"/>
      <c r="K85" s="304">
        <v>0.05</v>
      </c>
      <c r="L85" s="858">
        <f>N79*K85</f>
        <v>579.76417234707458</v>
      </c>
      <c r="M85" s="859"/>
      <c r="N85" s="51"/>
    </row>
    <row r="86" spans="1:14" ht="15.75" thickBot="1">
      <c r="B86" s="91" t="s">
        <v>974</v>
      </c>
      <c r="C86" s="92"/>
      <c r="D86" s="92"/>
      <c r="E86" s="92"/>
      <c r="F86" s="92"/>
      <c r="G86" s="92"/>
      <c r="H86" s="92"/>
      <c r="I86" s="93"/>
      <c r="J86" s="94"/>
      <c r="K86" s="305">
        <v>0.05</v>
      </c>
      <c r="L86" s="860">
        <f>N79*K86</f>
        <v>579.76417234707458</v>
      </c>
      <c r="M86" s="861"/>
      <c r="N86" s="51"/>
    </row>
    <row r="87" spans="1:14" ht="15.75" thickBot="1">
      <c r="B87" s="823" t="s">
        <v>953</v>
      </c>
      <c r="C87" s="824"/>
      <c r="D87" s="824"/>
      <c r="E87" s="824"/>
      <c r="F87" s="824"/>
      <c r="G87" s="824"/>
      <c r="H87" s="824"/>
      <c r="I87" s="824"/>
      <c r="J87" s="824"/>
      <c r="K87" s="824"/>
      <c r="L87" s="824"/>
      <c r="M87" s="825"/>
      <c r="N87" s="52">
        <f>L84+L85+L86</f>
        <v>3478.5850340824477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15073.868481023937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topLeftCell="A28"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7"/>
      <c r="C1" s="929"/>
      <c r="D1" s="930"/>
      <c r="E1" s="930"/>
      <c r="F1" s="930"/>
      <c r="G1" s="930"/>
      <c r="H1" s="930"/>
      <c r="I1" s="930"/>
      <c r="J1" s="931"/>
      <c r="K1" s="932" t="s">
        <v>933</v>
      </c>
      <c r="L1" s="934" t="s">
        <v>2198</v>
      </c>
      <c r="M1" s="935"/>
      <c r="N1" s="936"/>
    </row>
    <row r="2" spans="2:14" ht="24.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46855.151369968131</v>
      </c>
      <c r="L36" s="270"/>
      <c r="M36" s="336">
        <v>160</v>
      </c>
      <c r="N36" s="272">
        <f>K36/M36</f>
        <v>292.84469606230084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21.159592326800993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314.00428838910182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439</v>
      </c>
      <c r="B48" s="43" t="str">
        <f>VLOOKUP(A48,MATERIALES!A5:D372,3,FALSE)</f>
        <v>Delineador de corona en forma de A de lámina galvanizada calibre 16 de (1.55*25) cm</v>
      </c>
      <c r="C48" s="281"/>
      <c r="D48" s="281"/>
      <c r="E48" s="281"/>
      <c r="F48" s="281"/>
      <c r="G48" s="281"/>
      <c r="H48" s="281"/>
      <c r="I48" s="281"/>
      <c r="J48" s="311" t="str">
        <f>VLOOKUP(A48,MATERIALES!A4:D638,2,FALSE)</f>
        <v>u</v>
      </c>
      <c r="K48" s="282">
        <v>1</v>
      </c>
      <c r="L48" s="267"/>
      <c r="M48" s="402">
        <f>VLOOKUP(A48,MATERIALES!A5:D394,4,FALSE)</f>
        <v>320513.52355442592</v>
      </c>
      <c r="N48" s="272">
        <f>K48*M48</f>
        <v>320513.52355442592</v>
      </c>
    </row>
    <row r="49" spans="1:14">
      <c r="A49" s="166" t="s">
        <v>833</v>
      </c>
      <c r="B49" s="43" t="str">
        <f>VLOOKUP(A49,MATERIALES!A6:D372,3,FALSE)</f>
        <v>Concreto Resistencia  14 (Mpa)</v>
      </c>
      <c r="C49" s="425"/>
      <c r="D49" s="425"/>
      <c r="E49" s="425"/>
      <c r="F49" s="425"/>
      <c r="G49" s="425"/>
      <c r="H49" s="425"/>
      <c r="I49" s="425"/>
      <c r="J49" s="312" t="str">
        <f>VLOOKUP(A49,MATERIALES!A5:D639,2,FALSE)</f>
        <v>m3</v>
      </c>
      <c r="K49" s="397">
        <v>0.03</v>
      </c>
      <c r="L49" s="421"/>
      <c r="M49" s="402">
        <f>VLOOKUP(A49,MATERIALES!A6:D395,4,FALSE)</f>
        <v>337503.87343106332</v>
      </c>
      <c r="N49" s="272">
        <f>K49*M49</f>
        <v>10125.116202931898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330638.63975735783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2115.9592326800994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333068.60327842704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66613.720655685407</v>
      </c>
      <c r="M84" s="859"/>
      <c r="N84" s="51"/>
    </row>
    <row r="85" spans="1:14">
      <c r="B85" s="89" t="s">
        <v>973</v>
      </c>
      <c r="C85" s="90"/>
      <c r="D85" s="90"/>
      <c r="E85" s="90"/>
      <c r="F85" s="90"/>
      <c r="G85" s="90"/>
      <c r="H85" s="90"/>
      <c r="I85" s="87"/>
      <c r="J85" s="88"/>
      <c r="K85" s="304">
        <v>0.05</v>
      </c>
      <c r="L85" s="858">
        <f>N79*K85</f>
        <v>16653.430163921352</v>
      </c>
      <c r="M85" s="859"/>
      <c r="N85" s="51"/>
    </row>
    <row r="86" spans="1:14" ht="15.75" thickBot="1">
      <c r="B86" s="91" t="s">
        <v>974</v>
      </c>
      <c r="C86" s="92"/>
      <c r="D86" s="92"/>
      <c r="E86" s="92"/>
      <c r="F86" s="92"/>
      <c r="G86" s="92"/>
      <c r="H86" s="92"/>
      <c r="I86" s="93"/>
      <c r="J86" s="94"/>
      <c r="K86" s="305">
        <v>0.05</v>
      </c>
      <c r="L86" s="860">
        <f>N79*K86</f>
        <v>16653.430163921352</v>
      </c>
      <c r="M86" s="861"/>
      <c r="N86" s="51"/>
    </row>
    <row r="87" spans="1:14" ht="15.75" thickBot="1">
      <c r="B87" s="823" t="s">
        <v>953</v>
      </c>
      <c r="C87" s="824"/>
      <c r="D87" s="824"/>
      <c r="E87" s="824"/>
      <c r="F87" s="824"/>
      <c r="G87" s="824"/>
      <c r="H87" s="824"/>
      <c r="I87" s="824"/>
      <c r="J87" s="824"/>
      <c r="K87" s="824"/>
      <c r="L87" s="824"/>
      <c r="M87" s="825"/>
      <c r="N87" s="52">
        <f>L84+L85+L86</f>
        <v>99920.580983528111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432989.18426195515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topLeftCell="A58"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83.453993333333329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VLOOKUP(A48,MATERIALES!A5:D372,3,FALSE)</f>
        <v>Grapas</v>
      </c>
      <c r="C48" s="281"/>
      <c r="D48" s="281"/>
      <c r="E48" s="281"/>
      <c r="F48" s="281"/>
      <c r="G48" s="281"/>
      <c r="H48" s="281"/>
      <c r="I48" s="281"/>
      <c r="J48" s="311" t="str">
        <f>VLOOKUP(A48,MATERIALES!A4:D638,2,FALSE)</f>
        <v>kg</v>
      </c>
      <c r="K48" s="282">
        <v>0.04</v>
      </c>
      <c r="L48" s="267"/>
      <c r="M48" s="402">
        <f>VLOOKUP(A48,MATERIALES!A5:D394,4,FALSE)</f>
        <v>4406.1677324854709</v>
      </c>
      <c r="N48" s="272">
        <f>K48*M48</f>
        <v>176.24670929941882</v>
      </c>
    </row>
    <row r="49" spans="1:14">
      <c r="A49" s="166" t="s">
        <v>613</v>
      </c>
      <c r="B49" s="43" t="str">
        <f>VLOOKUP(A49,MATERIALES!A6:D372,3,FALSE)</f>
        <v xml:space="preserve">Poste de madera para cercas </v>
      </c>
      <c r="C49" s="425"/>
      <c r="D49" s="425"/>
      <c r="E49" s="425"/>
      <c r="F49" s="425"/>
      <c r="G49" s="425"/>
      <c r="H49" s="425"/>
      <c r="I49" s="425"/>
      <c r="J49" s="312" t="str">
        <f>VLOOKUP(A49,MATERIALES!A5:D639,2,FALSE)</f>
        <v>u</v>
      </c>
      <c r="K49" s="397">
        <v>0.4</v>
      </c>
      <c r="L49" s="421"/>
      <c r="M49" s="402">
        <f>VLOOKUP(A49,MATERIALES!A6:D395,4,FALSE)</f>
        <v>8675.6504546401793</v>
      </c>
      <c r="N49" s="272">
        <f>K49*M49</f>
        <v>3470.260181856072</v>
      </c>
    </row>
    <row r="50" spans="1:14">
      <c r="A50" s="166" t="s">
        <v>779</v>
      </c>
      <c r="B50" s="43" t="str">
        <f>VLOOKUP(A50,MATERIALES!A6:D372,3,FALSE)</f>
        <v>Alambre de púa calibre 12 (350 m)</v>
      </c>
      <c r="C50" s="425"/>
      <c r="D50" s="425"/>
      <c r="E50" s="425"/>
      <c r="F50" s="425"/>
      <c r="G50" s="425"/>
      <c r="H50" s="425"/>
      <c r="I50" s="425"/>
      <c r="J50" s="312" t="str">
        <f>VLOOKUP(A50,MATERIALES!A6:D640,2,FALSE)</f>
        <v>m</v>
      </c>
      <c r="K50" s="397">
        <v>3</v>
      </c>
      <c r="L50" s="421"/>
      <c r="M50" s="402">
        <f>VLOOKUP(A50,MATERIALES!A6:D396,4,FALSE)</f>
        <v>542.52589221097298</v>
      </c>
      <c r="N50" s="272">
        <f>K50*M50</f>
        <v>1627.5776766329191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5274.0845677884099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834.53993333333324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6192.0784944550769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1238.4156988910154</v>
      </c>
      <c r="M84" s="859"/>
      <c r="N84" s="51"/>
    </row>
    <row r="85" spans="1:14">
      <c r="B85" s="89" t="s">
        <v>973</v>
      </c>
      <c r="C85" s="90"/>
      <c r="D85" s="90"/>
      <c r="E85" s="90"/>
      <c r="F85" s="90"/>
      <c r="G85" s="90"/>
      <c r="H85" s="90"/>
      <c r="I85" s="87"/>
      <c r="J85" s="88"/>
      <c r="K85" s="304">
        <v>0.05</v>
      </c>
      <c r="L85" s="858">
        <f>N79*K85</f>
        <v>309.60392472275385</v>
      </c>
      <c r="M85" s="859"/>
      <c r="N85" s="51"/>
    </row>
    <row r="86" spans="1:14" ht="15.75" thickBot="1">
      <c r="B86" s="91" t="s">
        <v>974</v>
      </c>
      <c r="C86" s="92"/>
      <c r="D86" s="92"/>
      <c r="E86" s="92"/>
      <c r="F86" s="92"/>
      <c r="G86" s="92"/>
      <c r="H86" s="92"/>
      <c r="I86" s="93"/>
      <c r="J86" s="94"/>
      <c r="K86" s="305">
        <v>0.05</v>
      </c>
      <c r="L86" s="860">
        <f>N79*K86</f>
        <v>309.60392472275385</v>
      </c>
      <c r="M86" s="861"/>
      <c r="N86" s="51"/>
    </row>
    <row r="87" spans="1:14" ht="15.75" thickBot="1">
      <c r="B87" s="823" t="s">
        <v>953</v>
      </c>
      <c r="C87" s="824"/>
      <c r="D87" s="824"/>
      <c r="E87" s="824"/>
      <c r="F87" s="824"/>
      <c r="G87" s="824"/>
      <c r="H87" s="824"/>
      <c r="I87" s="824"/>
      <c r="J87" s="824"/>
      <c r="K87" s="824"/>
      <c r="L87" s="824"/>
      <c r="M87" s="825"/>
      <c r="N87" s="52">
        <f>L84+L85+L86</f>
        <v>1857.6235483365231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8049.7020427915995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83.453993333333329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VLOOKUP(A48,MATERIALES!A4:D638,2,FALSE)</f>
        <v>u</v>
      </c>
      <c r="K48" s="282">
        <v>0.4</v>
      </c>
      <c r="L48" s="267"/>
      <c r="M48" s="402">
        <f>VLOOKUP(A48,MATERIALES!A5:D394,4,FALSE)</f>
        <v>26384.237919074676</v>
      </c>
      <c r="N48" s="272">
        <f>K48*M48</f>
        <v>10553.69516762987</v>
      </c>
    </row>
    <row r="49" spans="1:14">
      <c r="A49" s="166" t="s">
        <v>779</v>
      </c>
      <c r="B49" s="43" t="str">
        <f>VLOOKUP(A49,MATERIALES!A6:D372,3,FALSE)</f>
        <v>Alambre de púa calibre 12 (350 m)</v>
      </c>
      <c r="C49" s="425"/>
      <c r="D49" s="425"/>
      <c r="E49" s="425"/>
      <c r="F49" s="425"/>
      <c r="G49" s="425"/>
      <c r="H49" s="425"/>
      <c r="I49" s="425"/>
      <c r="J49" s="312" t="str">
        <f>VLOOKUP(A49,MATERIALES!A5:D639,2,FALSE)</f>
        <v>m</v>
      </c>
      <c r="K49" s="397">
        <v>3</v>
      </c>
      <c r="L49" s="421"/>
      <c r="M49" s="402">
        <f>VLOOKUP(A49,MATERIALES!A6:D395,4,FALSE)</f>
        <v>542.52589221097298</v>
      </c>
      <c r="N49" s="272">
        <f>K49*M49</f>
        <v>1627.5776766329191</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12181.272844262789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834.53993333333324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13099.266770929455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2619.853354185891</v>
      </c>
      <c r="M84" s="859"/>
      <c r="N84" s="51"/>
    </row>
    <row r="85" spans="1:14">
      <c r="B85" s="89" t="s">
        <v>973</v>
      </c>
      <c r="C85" s="90"/>
      <c r="D85" s="90"/>
      <c r="E85" s="90"/>
      <c r="F85" s="90"/>
      <c r="G85" s="90"/>
      <c r="H85" s="90"/>
      <c r="I85" s="87"/>
      <c r="J85" s="88"/>
      <c r="K85" s="304">
        <v>0.05</v>
      </c>
      <c r="L85" s="858">
        <f>N79*K85</f>
        <v>654.96333854647276</v>
      </c>
      <c r="M85" s="859"/>
      <c r="N85" s="51"/>
    </row>
    <row r="86" spans="1:14" ht="15.75" thickBot="1">
      <c r="B86" s="91" t="s">
        <v>974</v>
      </c>
      <c r="C86" s="92"/>
      <c r="D86" s="92"/>
      <c r="E86" s="92"/>
      <c r="F86" s="92"/>
      <c r="G86" s="92"/>
      <c r="H86" s="92"/>
      <c r="I86" s="93"/>
      <c r="J86" s="94"/>
      <c r="K86" s="305">
        <v>0.05</v>
      </c>
      <c r="L86" s="860">
        <f>N79*K86</f>
        <v>654.96333854647276</v>
      </c>
      <c r="M86" s="861"/>
      <c r="N86" s="51"/>
    </row>
    <row r="87" spans="1:14" ht="15.75" thickBot="1">
      <c r="B87" s="823" t="s">
        <v>953</v>
      </c>
      <c r="C87" s="824"/>
      <c r="D87" s="824"/>
      <c r="E87" s="824"/>
      <c r="F87" s="824"/>
      <c r="G87" s="824"/>
      <c r="H87" s="824"/>
      <c r="I87" s="824"/>
      <c r="J87" s="824"/>
      <c r="K87" s="824"/>
      <c r="L87" s="824"/>
      <c r="M87" s="825"/>
      <c r="N87" s="52">
        <f>L84+L85+L86</f>
        <v>3929.7800312788363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17029.04680220829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topLeftCell="A22"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309.15631148587727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472</v>
      </c>
      <c r="B48" s="43" t="str">
        <f>VLOOKUP(A48,MATERIALES!A5:D372,3,FALSE)</f>
        <v>Grapas</v>
      </c>
      <c r="C48" s="281"/>
      <c r="D48" s="281"/>
      <c r="E48" s="281"/>
      <c r="F48" s="281"/>
      <c r="G48" s="281"/>
      <c r="H48" s="281"/>
      <c r="I48" s="281"/>
      <c r="J48" s="311" t="str">
        <f>VLOOKUP(A48,MATERIALES!A4:D638,2,FALSE)</f>
        <v>kg</v>
      </c>
      <c r="K48" s="282">
        <v>0.08</v>
      </c>
      <c r="L48" s="267"/>
      <c r="M48" s="402">
        <f>VLOOKUP(A48,MATERIALES!A5:D394,4,FALSE)</f>
        <v>4406.1677324854709</v>
      </c>
      <c r="N48" s="272">
        <f>K48*M48</f>
        <v>352.49341859883765</v>
      </c>
    </row>
    <row r="49" spans="1:14">
      <c r="A49" s="166" t="s">
        <v>613</v>
      </c>
      <c r="B49" s="43" t="str">
        <f>VLOOKUP(A49,MATERIALES!A6:D372,3,FALSE)</f>
        <v xml:space="preserve">Poste de madera para cercas </v>
      </c>
      <c r="C49" s="425"/>
      <c r="D49" s="425"/>
      <c r="E49" s="425"/>
      <c r="F49" s="425"/>
      <c r="G49" s="425"/>
      <c r="H49" s="425"/>
      <c r="I49" s="425"/>
      <c r="J49" s="312" t="str">
        <f>VLOOKUP(A49,MATERIALES!A5:D639,2,FALSE)</f>
        <v>u</v>
      </c>
      <c r="K49" s="397">
        <v>0.4</v>
      </c>
      <c r="L49" s="421"/>
      <c r="M49" s="402">
        <f>VLOOKUP(A49,MATERIALES!A6:D395,4,FALSE)</f>
        <v>8675.6504546401793</v>
      </c>
      <c r="N49" s="272">
        <f>K49*M49</f>
        <v>3470.260181856072</v>
      </c>
    </row>
    <row r="50" spans="1:14">
      <c r="A50" s="166" t="s">
        <v>779</v>
      </c>
      <c r="B50" s="43" t="str">
        <f>VLOOKUP(A50,MATERIALES!A6:D372,3,FALSE)</f>
        <v>Alambre de púa calibre 12 (350 m)</v>
      </c>
      <c r="C50" s="425"/>
      <c r="D50" s="425"/>
      <c r="E50" s="425"/>
      <c r="F50" s="425"/>
      <c r="G50" s="425"/>
      <c r="H50" s="425"/>
      <c r="I50" s="425"/>
      <c r="J50" s="312" t="str">
        <f>VLOOKUP(A50,MATERIALES!A6:D640,2,FALSE)</f>
        <v>m</v>
      </c>
      <c r="K50" s="397">
        <v>3</v>
      </c>
      <c r="L50" s="421"/>
      <c r="M50" s="402">
        <f>VLOOKUP(A50,MATERIALES!A6:D396,4,FALSE)</f>
        <v>542.52589221097298</v>
      </c>
      <c r="N50" s="272">
        <f>K50*M50</f>
        <v>1627.5776766329191</v>
      </c>
    </row>
    <row r="51" spans="1:14">
      <c r="A51" s="166" t="s">
        <v>920</v>
      </c>
      <c r="B51" s="43" t="str">
        <f>VLOOKUP(A51,MATERIALES!A6:D372,3,FALSE)</f>
        <v>Malla eslabonada, calibre 10, 6 ojos</v>
      </c>
      <c r="C51" s="425"/>
      <c r="D51" s="425"/>
      <c r="E51" s="425"/>
      <c r="F51" s="425"/>
      <c r="G51" s="425"/>
      <c r="H51" s="425"/>
      <c r="I51" s="425"/>
      <c r="J51" s="312" t="str">
        <f>VLOOKUP(A51,MATERIALES!A6:D641,2,FALSE)</f>
        <v>m2</v>
      </c>
      <c r="K51" s="397">
        <v>1.5</v>
      </c>
      <c r="L51" s="421"/>
      <c r="M51" s="402">
        <f>VLOOKUP(A51,MATERIALES!A6:D397,4,FALSE)</f>
        <v>13663.737212340797</v>
      </c>
      <c r="N51" s="272">
        <f>K51*M51</f>
        <v>20495.605818511194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25945.937095599023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3091.5631148587727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29346.656521943674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5869.3313043887356</v>
      </c>
      <c r="M84" s="859"/>
      <c r="N84" s="51"/>
    </row>
    <row r="85" spans="1:14">
      <c r="B85" s="89" t="s">
        <v>973</v>
      </c>
      <c r="C85" s="90"/>
      <c r="D85" s="90"/>
      <c r="E85" s="90"/>
      <c r="F85" s="90"/>
      <c r="G85" s="90"/>
      <c r="H85" s="90"/>
      <c r="I85" s="87"/>
      <c r="J85" s="88"/>
      <c r="K85" s="304">
        <v>0.05</v>
      </c>
      <c r="L85" s="858">
        <f>N79*K85</f>
        <v>1467.3328260971839</v>
      </c>
      <c r="M85" s="859"/>
      <c r="N85" s="51"/>
    </row>
    <row r="86" spans="1:14" ht="15.75" thickBot="1">
      <c r="B86" s="91" t="s">
        <v>974</v>
      </c>
      <c r="C86" s="92"/>
      <c r="D86" s="92"/>
      <c r="E86" s="92"/>
      <c r="F86" s="92"/>
      <c r="G86" s="92"/>
      <c r="H86" s="92"/>
      <c r="I86" s="93"/>
      <c r="J86" s="94"/>
      <c r="K86" s="305">
        <v>0.05</v>
      </c>
      <c r="L86" s="860">
        <f>N79*K86</f>
        <v>1467.3328260971839</v>
      </c>
      <c r="M86" s="861"/>
      <c r="N86" s="51"/>
    </row>
    <row r="87" spans="1:14" ht="15.75" thickBot="1">
      <c r="B87" s="823" t="s">
        <v>953</v>
      </c>
      <c r="C87" s="824"/>
      <c r="D87" s="824"/>
      <c r="E87" s="824"/>
      <c r="F87" s="824"/>
      <c r="G87" s="824"/>
      <c r="H87" s="824"/>
      <c r="I87" s="824"/>
      <c r="J87" s="824"/>
      <c r="K87" s="824"/>
      <c r="L87" s="824"/>
      <c r="M87" s="825"/>
      <c r="N87" s="52">
        <f>L84+L85+L86</f>
        <v>8803.9969565831034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38150.65347852678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topLeftCell="A19"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309.15631148587727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66" t="s">
        <v>618</v>
      </c>
      <c r="B48" s="43" t="str">
        <f>VLOOKUP(A48,MATERIALES!A5:D372,3,FALSE)</f>
        <v>Postes de concreto para cercas</v>
      </c>
      <c r="C48" s="281"/>
      <c r="D48" s="281"/>
      <c r="E48" s="281"/>
      <c r="F48" s="281"/>
      <c r="G48" s="281"/>
      <c r="H48" s="281"/>
      <c r="I48" s="281"/>
      <c r="J48" s="311" t="str">
        <f>VLOOKUP(A48,MATERIALES!A4:D638,2,FALSE)</f>
        <v>u</v>
      </c>
      <c r="K48" s="282">
        <v>0.4</v>
      </c>
      <c r="L48" s="267"/>
      <c r="M48" s="402">
        <f>VLOOKUP(A48,MATERIALES!A5:D394,4,FALSE)</f>
        <v>26384.237919074676</v>
      </c>
      <c r="N48" s="272">
        <f>K48*M48</f>
        <v>10553.69516762987</v>
      </c>
    </row>
    <row r="49" spans="1:14">
      <c r="A49" s="166" t="s">
        <v>779</v>
      </c>
      <c r="B49" s="43" t="str">
        <f>VLOOKUP(A49,MATERIALES!A6:D372,3,FALSE)</f>
        <v>Alambre de púa calibre 12 (350 m)</v>
      </c>
      <c r="C49" s="425"/>
      <c r="D49" s="425"/>
      <c r="E49" s="425"/>
      <c r="F49" s="425"/>
      <c r="G49" s="425"/>
      <c r="H49" s="425"/>
      <c r="I49" s="425"/>
      <c r="J49" s="312" t="str">
        <f>VLOOKUP(A49,MATERIALES!A5:D639,2,FALSE)</f>
        <v>m</v>
      </c>
      <c r="K49" s="397">
        <v>3</v>
      </c>
      <c r="L49" s="421"/>
      <c r="M49" s="402">
        <f>VLOOKUP(A49,MATERIALES!A6:D395,4,FALSE)</f>
        <v>542.52589221097298</v>
      </c>
      <c r="N49" s="272">
        <f>K49*M49</f>
        <v>1627.5776766329191</v>
      </c>
    </row>
    <row r="50" spans="1:14">
      <c r="A50" s="166" t="s">
        <v>920</v>
      </c>
      <c r="B50" s="43" t="str">
        <f>VLOOKUP(A50,MATERIALES!A6:D372,3,FALSE)</f>
        <v>Malla eslabonada, calibre 10, 6 ojos</v>
      </c>
      <c r="C50" s="425"/>
      <c r="D50" s="425"/>
      <c r="E50" s="425"/>
      <c r="F50" s="425"/>
      <c r="G50" s="425"/>
      <c r="H50" s="425"/>
      <c r="I50" s="425"/>
      <c r="J50" s="312" t="str">
        <f>VLOOKUP(A50,MATERIALES!A6:D640,2,FALSE)</f>
        <v>m2</v>
      </c>
      <c r="K50" s="397">
        <v>1.5</v>
      </c>
      <c r="L50" s="421"/>
      <c r="M50" s="402">
        <f>VLOOKUP(A50,MATERIALES!A6:D396,4,FALSE)</f>
        <v>13663.737212340797</v>
      </c>
      <c r="N50" s="272">
        <f>K50*M50</f>
        <v>20495.605818511194</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32676.878662773983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3091.5631148587727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36077.598089118634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7215.5196178237275</v>
      </c>
      <c r="M84" s="859"/>
      <c r="N84" s="51"/>
    </row>
    <row r="85" spans="1:14">
      <c r="B85" s="89" t="s">
        <v>973</v>
      </c>
      <c r="C85" s="90"/>
      <c r="D85" s="90"/>
      <c r="E85" s="90"/>
      <c r="F85" s="90"/>
      <c r="G85" s="90"/>
      <c r="H85" s="90"/>
      <c r="I85" s="87"/>
      <c r="J85" s="88"/>
      <c r="K85" s="304">
        <v>0.05</v>
      </c>
      <c r="L85" s="858">
        <f>N79*K85</f>
        <v>1803.8799044559319</v>
      </c>
      <c r="M85" s="859"/>
      <c r="N85" s="51"/>
    </row>
    <row r="86" spans="1:14" ht="15.75" thickBot="1">
      <c r="B86" s="91" t="s">
        <v>974</v>
      </c>
      <c r="C86" s="92"/>
      <c r="D86" s="92"/>
      <c r="E86" s="92"/>
      <c r="F86" s="92"/>
      <c r="G86" s="92"/>
      <c r="H86" s="92"/>
      <c r="I86" s="93"/>
      <c r="J86" s="94"/>
      <c r="K86" s="305">
        <v>0.05</v>
      </c>
      <c r="L86" s="860">
        <f>N79*K86</f>
        <v>1803.8799044559319</v>
      </c>
      <c r="M86" s="861"/>
      <c r="N86" s="51"/>
    </row>
    <row r="87" spans="1:14" ht="15.75" thickBot="1">
      <c r="B87" s="823" t="s">
        <v>953</v>
      </c>
      <c r="C87" s="824"/>
      <c r="D87" s="824"/>
      <c r="E87" s="824"/>
      <c r="F87" s="824"/>
      <c r="G87" s="824"/>
      <c r="H87" s="824"/>
      <c r="I87" s="824"/>
      <c r="J87" s="824"/>
      <c r="K87" s="824"/>
      <c r="L87" s="824"/>
      <c r="M87" s="825"/>
      <c r="N87" s="52">
        <f>L84+L85+L86</f>
        <v>10823.279426735589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46900.877515854227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topLeftCell="A40"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241</v>
      </c>
      <c r="B36" s="872" t="str">
        <f>VLOOKUP(A36,EQUIPOS!A6:D154,3,FALSE)</f>
        <v>Grúa (capacidad 15 ton)</v>
      </c>
      <c r="C36" s="873"/>
      <c r="D36" s="873"/>
      <c r="E36" s="873"/>
      <c r="F36" s="873"/>
      <c r="G36" s="873"/>
      <c r="H36" s="874"/>
      <c r="I36" s="267"/>
      <c r="J36" s="268"/>
      <c r="K36" s="269">
        <f>VLOOKUP(A36,EQUIPOS!A6:D163,4,FALSE)</f>
        <v>180415.63366899325</v>
      </c>
      <c r="L36" s="270"/>
      <c r="M36" s="336">
        <v>0.75</v>
      </c>
      <c r="N36" s="272">
        <f>K36/M36</f>
        <v>240554.17822532434</v>
      </c>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9815.2576204802663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250369.4358458046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VLOOKUP(A48,MATERIALES!A4:D638,2,FALSE)</f>
        <v>kg</v>
      </c>
      <c r="K48" s="282">
        <v>1</v>
      </c>
      <c r="L48" s="267"/>
      <c r="M48" s="402">
        <f>VLOOKUP(A48,MATERIALES!A5:D394,4,FALSE)</f>
        <v>33368.691703399563</v>
      </c>
      <c r="N48" s="272">
        <f>K48*M48</f>
        <v>33368.691703399563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33368.691703399563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49076.288102401333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332814.41565160546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66562.88313032109</v>
      </c>
      <c r="M84" s="859"/>
      <c r="N84" s="51"/>
    </row>
    <row r="85" spans="1:14">
      <c r="B85" s="89" t="s">
        <v>973</v>
      </c>
      <c r="C85" s="90"/>
      <c r="D85" s="90"/>
      <c r="E85" s="90"/>
      <c r="F85" s="90"/>
      <c r="G85" s="90"/>
      <c r="H85" s="90"/>
      <c r="I85" s="87"/>
      <c r="J85" s="88"/>
      <c r="K85" s="304">
        <v>0.05</v>
      </c>
      <c r="L85" s="858">
        <f>N79*K85</f>
        <v>16640.720782580272</v>
      </c>
      <c r="M85" s="859"/>
      <c r="N85" s="51"/>
    </row>
    <row r="86" spans="1:14" ht="15.75" thickBot="1">
      <c r="B86" s="91" t="s">
        <v>974</v>
      </c>
      <c r="C86" s="92"/>
      <c r="D86" s="92"/>
      <c r="E86" s="92"/>
      <c r="F86" s="92"/>
      <c r="G86" s="92"/>
      <c r="H86" s="92"/>
      <c r="I86" s="93"/>
      <c r="J86" s="94"/>
      <c r="K86" s="305">
        <v>0.05</v>
      </c>
      <c r="L86" s="860">
        <f>N79*K86</f>
        <v>16640.720782580272</v>
      </c>
      <c r="M86" s="861"/>
      <c r="N86" s="51"/>
    </row>
    <row r="87" spans="1:14" ht="15.75" thickBot="1">
      <c r="B87" s="823" t="s">
        <v>953</v>
      </c>
      <c r="C87" s="824"/>
      <c r="D87" s="824"/>
      <c r="E87" s="824"/>
      <c r="F87" s="824"/>
      <c r="G87" s="824"/>
      <c r="H87" s="824"/>
      <c r="I87" s="824"/>
      <c r="J87" s="824"/>
      <c r="K87" s="824"/>
      <c r="L87" s="824"/>
      <c r="M87" s="825"/>
      <c r="N87" s="52">
        <f>L84+L85+L86</f>
        <v>99844.324695481642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432658.74034708709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topLeftCell="A37"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0.2</v>
      </c>
      <c r="N41" s="344">
        <f>N77*M41</f>
        <v>7361.4432153601992</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VLOOKUP(A48,MATERIALES!A4:D638,2,FALSE)</f>
        <v>kg</v>
      </c>
      <c r="K48" s="282">
        <v>1</v>
      </c>
      <c r="L48" s="267"/>
      <c r="M48" s="402">
        <f>VLOOKUP(A48,MATERIALES!A5:D394,4,FALSE)</f>
        <v>33368.691703399563</v>
      </c>
      <c r="N48" s="272">
        <f>K48*M48</f>
        <v>33368.691703399563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33368.691703399563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36807.216076800993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77537.350995560759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15507.470199112153</v>
      </c>
      <c r="M84" s="859"/>
      <c r="N84" s="51"/>
    </row>
    <row r="85" spans="1:14">
      <c r="B85" s="89" t="s">
        <v>973</v>
      </c>
      <c r="C85" s="90"/>
      <c r="D85" s="90"/>
      <c r="E85" s="90"/>
      <c r="F85" s="90"/>
      <c r="G85" s="90"/>
      <c r="H85" s="90"/>
      <c r="I85" s="87"/>
      <c r="J85" s="88"/>
      <c r="K85" s="304">
        <v>0.05</v>
      </c>
      <c r="L85" s="858">
        <f>N79*K85</f>
        <v>3876.8675497780382</v>
      </c>
      <c r="M85" s="859"/>
      <c r="N85" s="51"/>
    </row>
    <row r="86" spans="1:14" ht="15.75" thickBot="1">
      <c r="B86" s="91" t="s">
        <v>974</v>
      </c>
      <c r="C86" s="92"/>
      <c r="D86" s="92"/>
      <c r="E86" s="92"/>
      <c r="F86" s="92"/>
      <c r="G86" s="92"/>
      <c r="H86" s="92"/>
      <c r="I86" s="93"/>
      <c r="J86" s="94"/>
      <c r="K86" s="305">
        <v>0.05</v>
      </c>
      <c r="L86" s="860">
        <f>N79*K86</f>
        <v>3876.8675497780382</v>
      </c>
      <c r="M86" s="861"/>
      <c r="N86" s="51"/>
    </row>
    <row r="87" spans="1:14" ht="15.75" thickBot="1">
      <c r="B87" s="823" t="s">
        <v>953</v>
      </c>
      <c r="C87" s="824"/>
      <c r="D87" s="824"/>
      <c r="E87" s="824"/>
      <c r="F87" s="824"/>
      <c r="G87" s="824"/>
      <c r="H87" s="824"/>
      <c r="I87" s="824"/>
      <c r="J87" s="824"/>
      <c r="K87" s="824"/>
      <c r="L87" s="824"/>
      <c r="M87" s="825"/>
      <c r="N87" s="52">
        <f>L84+L85+L86</f>
        <v>23261.205298668228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100798.55629422898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topLeftCell="A34"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2898.3404201801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412</v>
      </c>
      <c r="B48" s="43" t="str">
        <f>VLOOKUP(A48,MATERIALES!A5:D372,3,FALSE)</f>
        <v>Cicatrizante (para remoción de especies vegetales)</v>
      </c>
      <c r="C48" s="281"/>
      <c r="D48" s="281"/>
      <c r="E48" s="281"/>
      <c r="F48" s="281"/>
      <c r="G48" s="281"/>
      <c r="H48" s="281"/>
      <c r="I48" s="268"/>
      <c r="J48" s="224" t="str">
        <f>VLOOKUP(A48,MATERIALES!A4:D638,2,FALSE)</f>
        <v>kg</v>
      </c>
      <c r="K48" s="282">
        <v>1</v>
      </c>
      <c r="L48" s="267"/>
      <c r="M48" s="402">
        <f>VLOOKUP(A48,MATERIALES!A5:D394,4,FALSE)</f>
        <v>33368.691703399563</v>
      </c>
      <c r="N48" s="272">
        <f>K48*M48</f>
        <v>33368.691703399563</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33368.691703399563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3" t="s">
        <v>953</v>
      </c>
      <c r="C77" s="824"/>
      <c r="D77" s="824"/>
      <c r="E77" s="824"/>
      <c r="F77" s="824"/>
      <c r="G77" s="824"/>
      <c r="H77" s="824"/>
      <c r="I77" s="824"/>
      <c r="J77" s="824"/>
      <c r="K77" s="824"/>
      <c r="L77" s="824"/>
      <c r="M77" s="825"/>
      <c r="N77" s="301">
        <f>SUM(N71:N76)</f>
        <v>19322.269467867332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55589.301591447002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11117.8603182894</v>
      </c>
      <c r="M84" s="859"/>
      <c r="N84" s="51"/>
    </row>
    <row r="85" spans="1:14">
      <c r="B85" s="89" t="s">
        <v>973</v>
      </c>
      <c r="C85" s="90"/>
      <c r="D85" s="90"/>
      <c r="E85" s="90"/>
      <c r="F85" s="90"/>
      <c r="G85" s="90"/>
      <c r="H85" s="90"/>
      <c r="I85" s="87"/>
      <c r="J85" s="88"/>
      <c r="K85" s="304">
        <v>0.05</v>
      </c>
      <c r="L85" s="858">
        <f>N79*K85</f>
        <v>2779.4650795723501</v>
      </c>
      <c r="M85" s="859"/>
      <c r="N85" s="51"/>
    </row>
    <row r="86" spans="1:14" ht="15.75" thickBot="1">
      <c r="B86" s="91" t="s">
        <v>974</v>
      </c>
      <c r="C86" s="92"/>
      <c r="D86" s="92"/>
      <c r="E86" s="92"/>
      <c r="F86" s="92"/>
      <c r="G86" s="92"/>
      <c r="H86" s="92"/>
      <c r="I86" s="93"/>
      <c r="J86" s="94"/>
      <c r="K86" s="305">
        <v>0.05</v>
      </c>
      <c r="L86" s="860">
        <f>N79*K86</f>
        <v>2779.4650795723501</v>
      </c>
      <c r="M86" s="861"/>
      <c r="N86" s="51"/>
    </row>
    <row r="87" spans="1:14" ht="15.75" thickBot="1">
      <c r="B87" s="823" t="s">
        <v>953</v>
      </c>
      <c r="C87" s="824"/>
      <c r="D87" s="824"/>
      <c r="E87" s="824"/>
      <c r="F87" s="824"/>
      <c r="G87" s="824"/>
      <c r="H87" s="824"/>
      <c r="I87" s="824"/>
      <c r="J87" s="824"/>
      <c r="K87" s="824"/>
      <c r="L87" s="824"/>
      <c r="M87" s="825"/>
      <c r="N87" s="52">
        <f>L84+L85+L86</f>
        <v>16676.7904774341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72266.092068881102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topLeftCell="A46"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2173.7553151350749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205" t="s">
        <v>412</v>
      </c>
      <c r="B48" s="43" t="str">
        <f>VLOOKUP(A48,MATERIALES!A5:D372,3,FALSE)</f>
        <v>Cicatrizante (para remoción de especies vegetales)</v>
      </c>
      <c r="C48" s="281"/>
      <c r="D48" s="281"/>
      <c r="E48" s="281"/>
      <c r="F48" s="281"/>
      <c r="G48" s="281"/>
      <c r="H48" s="281"/>
      <c r="I48" s="281"/>
      <c r="J48" s="311" t="str">
        <f>VLOOKUP(A48,MATERIALES!A4:D638,2,FALSE)</f>
        <v>kg</v>
      </c>
      <c r="K48" s="282">
        <v>1</v>
      </c>
      <c r="L48" s="267"/>
      <c r="M48" s="402">
        <f>VLOOKUP(A48,MATERIALES!A5:D394,4,FALSE)</f>
        <v>33368.691703399563</v>
      </c>
      <c r="N48" s="272">
        <f>K48*M48</f>
        <v>33368.691703399563</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33368.691703399563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14491.702100900498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50034.149119435133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10006.829823887027</v>
      </c>
      <c r="M84" s="859"/>
      <c r="N84" s="51"/>
    </row>
    <row r="85" spans="1:14">
      <c r="B85" s="89" t="s">
        <v>973</v>
      </c>
      <c r="C85" s="90"/>
      <c r="D85" s="90"/>
      <c r="E85" s="90"/>
      <c r="F85" s="90"/>
      <c r="G85" s="90"/>
      <c r="H85" s="90"/>
      <c r="I85" s="87"/>
      <c r="J85" s="88"/>
      <c r="K85" s="304">
        <v>0.05</v>
      </c>
      <c r="L85" s="858">
        <f>N79*K85</f>
        <v>2501.7074559717566</v>
      </c>
      <c r="M85" s="859"/>
      <c r="N85" s="51"/>
    </row>
    <row r="86" spans="1:14" ht="15.75" thickBot="1">
      <c r="B86" s="91" t="s">
        <v>974</v>
      </c>
      <c r="C86" s="92"/>
      <c r="D86" s="92"/>
      <c r="E86" s="92"/>
      <c r="F86" s="92"/>
      <c r="G86" s="92"/>
      <c r="H86" s="92"/>
      <c r="I86" s="93"/>
      <c r="J86" s="94"/>
      <c r="K86" s="305">
        <v>0.05</v>
      </c>
      <c r="L86" s="860">
        <f>N79*K86</f>
        <v>2501.7074559717566</v>
      </c>
      <c r="M86" s="861"/>
      <c r="N86" s="51"/>
    </row>
    <row r="87" spans="1:14" ht="15.75" thickBot="1">
      <c r="B87" s="823" t="s">
        <v>953</v>
      </c>
      <c r="C87" s="824"/>
      <c r="D87" s="824"/>
      <c r="E87" s="824"/>
      <c r="F87" s="824"/>
      <c r="G87" s="824"/>
      <c r="H87" s="824"/>
      <c r="I87" s="824"/>
      <c r="J87" s="824"/>
      <c r="K87" s="824"/>
      <c r="L87" s="824"/>
      <c r="M87" s="825"/>
      <c r="N87" s="52">
        <f>L84+L85+L86</f>
        <v>15010.24473583054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65044.393855265676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topLeftCell="A25"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12372.173471193613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2.1</v>
      </c>
      <c r="L48" s="267"/>
      <c r="M48" s="402">
        <f>VLOOKUP(A48,MATERIALES!A5:D394,4,FALSE)</f>
        <v>32980.297398843344</v>
      </c>
      <c r="N48" s="272">
        <f>K48*M48</f>
        <v>69258.624537571028</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33368.691703399563</v>
      </c>
      <c r="N49" s="272">
        <f>K49*M49</f>
        <v>33368.691703399563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102627.3162409706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82481.156474624091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197480.6461867883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39496.129237357665</v>
      </c>
      <c r="M84" s="859"/>
      <c r="N84" s="51"/>
    </row>
    <row r="85" spans="1:14">
      <c r="B85" s="89" t="s">
        <v>973</v>
      </c>
      <c r="C85" s="90"/>
      <c r="D85" s="90"/>
      <c r="E85" s="90"/>
      <c r="F85" s="90"/>
      <c r="G85" s="90"/>
      <c r="H85" s="90"/>
      <c r="I85" s="87"/>
      <c r="J85" s="88"/>
      <c r="K85" s="304">
        <v>0.05</v>
      </c>
      <c r="L85" s="858">
        <f>N79*K85</f>
        <v>9874.0323093394163</v>
      </c>
      <c r="M85" s="859"/>
      <c r="N85" s="51"/>
    </row>
    <row r="86" spans="1:14" ht="15.75" thickBot="1">
      <c r="B86" s="91" t="s">
        <v>974</v>
      </c>
      <c r="C86" s="92"/>
      <c r="D86" s="92"/>
      <c r="E86" s="92"/>
      <c r="F86" s="92"/>
      <c r="G86" s="92"/>
      <c r="H86" s="92"/>
      <c r="I86" s="93"/>
      <c r="J86" s="94"/>
      <c r="K86" s="305">
        <v>0.05</v>
      </c>
      <c r="L86" s="860">
        <f>N79*K86</f>
        <v>9874.0323093394163</v>
      </c>
      <c r="M86" s="861"/>
      <c r="N86" s="51"/>
    </row>
    <row r="87" spans="1:14" ht="15.75" thickBot="1">
      <c r="B87" s="823" t="s">
        <v>953</v>
      </c>
      <c r="C87" s="824"/>
      <c r="D87" s="824"/>
      <c r="E87" s="824"/>
      <c r="F87" s="824"/>
      <c r="G87" s="824"/>
      <c r="H87" s="824"/>
      <c r="I87" s="824"/>
      <c r="J87" s="824"/>
      <c r="K87" s="824"/>
      <c r="L87" s="824"/>
      <c r="M87" s="825"/>
      <c r="N87" s="52">
        <f>L84+L85+L86</f>
        <v>59244.193856036502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256724.8400428248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topLeftCell="A28"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0.15</v>
      </c>
      <c r="N41" s="344">
        <f>N77*M41</f>
        <v>12372.173471193613</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2</v>
      </c>
      <c r="L48" s="267"/>
      <c r="M48" s="402">
        <f>VLOOKUP(A48,MATERIALES!A5:D394,4,FALSE)</f>
        <v>32980.297398843344</v>
      </c>
      <c r="N48" s="272">
        <f>K48*M48</f>
        <v>65960.594797686688</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33368.691703399563</v>
      </c>
      <c r="N49" s="272">
        <f>K49*M49</f>
        <v>33368.691703399563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99329.286501086259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82481.156474624091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194182.61644690396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38836.523289380792</v>
      </c>
      <c r="M84" s="859"/>
      <c r="N84" s="51"/>
    </row>
    <row r="85" spans="1:14">
      <c r="B85" s="89" t="s">
        <v>973</v>
      </c>
      <c r="C85" s="90"/>
      <c r="D85" s="90"/>
      <c r="E85" s="90"/>
      <c r="F85" s="90"/>
      <c r="G85" s="90"/>
      <c r="H85" s="90"/>
      <c r="I85" s="87"/>
      <c r="J85" s="88"/>
      <c r="K85" s="304">
        <v>0.05</v>
      </c>
      <c r="L85" s="858">
        <f>N79*K85</f>
        <v>9709.1308223451979</v>
      </c>
      <c r="M85" s="859"/>
      <c r="N85" s="51"/>
    </row>
    <row r="86" spans="1:14" ht="15.75" thickBot="1">
      <c r="B86" s="91" t="s">
        <v>974</v>
      </c>
      <c r="C86" s="92"/>
      <c r="D86" s="92"/>
      <c r="E86" s="92"/>
      <c r="F86" s="92"/>
      <c r="G86" s="92"/>
      <c r="H86" s="92"/>
      <c r="I86" s="93"/>
      <c r="J86" s="94"/>
      <c r="K86" s="305">
        <v>0.05</v>
      </c>
      <c r="L86" s="860">
        <f>N79*K86</f>
        <v>9709.1308223451979</v>
      </c>
      <c r="M86" s="861"/>
      <c r="N86" s="51"/>
    </row>
    <row r="87" spans="1:14" ht="15.75" thickBot="1">
      <c r="B87" s="823" t="s">
        <v>953</v>
      </c>
      <c r="C87" s="824"/>
      <c r="D87" s="824"/>
      <c r="E87" s="824"/>
      <c r="F87" s="824"/>
      <c r="G87" s="824"/>
      <c r="H87" s="824"/>
      <c r="I87" s="824"/>
      <c r="J87" s="824"/>
      <c r="K87" s="824"/>
      <c r="L87" s="824"/>
      <c r="M87" s="825"/>
      <c r="N87" s="52">
        <f>L84+L85+L86</f>
        <v>58254.784934071191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252437.40138097515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topLeftCell="A16"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5165.9250634106666</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1.31</v>
      </c>
      <c r="L48" s="267"/>
      <c r="M48" s="402">
        <f>VLOOKUP(A48,MATERIALES!A5:D394,4,FALSE)</f>
        <v>32980.297398843344</v>
      </c>
      <c r="N48" s="272">
        <f>K48*M48</f>
        <v>43204.189592484785</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33368.691703399563</v>
      </c>
      <c r="N49" s="272">
        <f>K49*M49</f>
        <v>33368.691703399563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76572.881295884348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51659.250634106662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133398.05699340167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26679.611398680336</v>
      </c>
      <c r="M84" s="859"/>
      <c r="N84" s="51"/>
    </row>
    <row r="85" spans="1:14">
      <c r="B85" s="89" t="s">
        <v>973</v>
      </c>
      <c r="C85" s="90"/>
      <c r="D85" s="90"/>
      <c r="E85" s="90"/>
      <c r="F85" s="90"/>
      <c r="G85" s="90"/>
      <c r="H85" s="90"/>
      <c r="I85" s="87"/>
      <c r="J85" s="88"/>
      <c r="K85" s="304">
        <v>0.05</v>
      </c>
      <c r="L85" s="858">
        <f>N79*K85</f>
        <v>6669.9028496700839</v>
      </c>
      <c r="M85" s="859"/>
      <c r="N85" s="51"/>
    </row>
    <row r="86" spans="1:14" ht="15.75" thickBot="1">
      <c r="B86" s="91" t="s">
        <v>974</v>
      </c>
      <c r="C86" s="92"/>
      <c r="D86" s="92"/>
      <c r="E86" s="92"/>
      <c r="F86" s="92"/>
      <c r="G86" s="92"/>
      <c r="H86" s="92"/>
      <c r="I86" s="93"/>
      <c r="J86" s="94"/>
      <c r="K86" s="305">
        <v>0.05</v>
      </c>
      <c r="L86" s="860">
        <f>N79*K86</f>
        <v>6669.9028496700839</v>
      </c>
      <c r="M86" s="861"/>
      <c r="N86" s="51"/>
    </row>
    <row r="87" spans="1:14" ht="15.75" thickBot="1">
      <c r="B87" s="823" t="s">
        <v>953</v>
      </c>
      <c r="C87" s="824"/>
      <c r="D87" s="824"/>
      <c r="E87" s="824"/>
      <c r="F87" s="824"/>
      <c r="G87" s="824"/>
      <c r="H87" s="824"/>
      <c r="I87" s="824"/>
      <c r="J87" s="824"/>
      <c r="K87" s="824"/>
      <c r="L87" s="824"/>
      <c r="M87" s="825"/>
      <c r="N87" s="52">
        <f>L84+L85+L86</f>
        <v>40019.417098020502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173417.47409142216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topLeftCell="A37"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4330.2607149177647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1.1000000000000001</v>
      </c>
      <c r="L48" s="267"/>
      <c r="M48" s="402">
        <f>VLOOKUP(A48,MATERIALES!A5:D394,4,FALSE)</f>
        <v>32980.297398843344</v>
      </c>
      <c r="N48" s="272">
        <f>K48*M48</f>
        <v>36278.327138727684</v>
      </c>
    </row>
    <row r="49" spans="1:14">
      <c r="A49" s="170" t="s">
        <v>412</v>
      </c>
      <c r="B49" s="43" t="str">
        <f>VLOOKUP(A49,MATERIALES!A6:D372,3,FALSE)</f>
        <v>Cicatrizante (para remoción de especies vegetales)</v>
      </c>
      <c r="C49" s="425"/>
      <c r="D49" s="425"/>
      <c r="E49" s="425"/>
      <c r="F49" s="425"/>
      <c r="G49" s="425"/>
      <c r="H49" s="425"/>
      <c r="I49" s="425"/>
      <c r="J49" s="312" t="str">
        <f>VLOOKUP(A49,MATERIALES!A5:D639,2,FALSE)</f>
        <v>kg</v>
      </c>
      <c r="K49" s="397">
        <v>1</v>
      </c>
      <c r="L49" s="421"/>
      <c r="M49" s="402">
        <f>VLOOKUP(A49,MATERIALES!A6:D395,4,FALSE)</f>
        <v>33368.691703399563</v>
      </c>
      <c r="N49" s="272">
        <f>K49*M49</f>
        <v>33368.691703399563</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69647.018842127247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43302.607149177646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117279.88670622266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23455.977341244536</v>
      </c>
      <c r="M84" s="859"/>
      <c r="N84" s="51"/>
    </row>
    <row r="85" spans="1:14">
      <c r="B85" s="89" t="s">
        <v>973</v>
      </c>
      <c r="C85" s="90"/>
      <c r="D85" s="90"/>
      <c r="E85" s="90"/>
      <c r="F85" s="90"/>
      <c r="G85" s="90"/>
      <c r="H85" s="90"/>
      <c r="I85" s="87"/>
      <c r="J85" s="88"/>
      <c r="K85" s="304">
        <v>0.05</v>
      </c>
      <c r="L85" s="858">
        <f>N79*K85</f>
        <v>5863.9943353111339</v>
      </c>
      <c r="M85" s="859"/>
      <c r="N85" s="51"/>
    </row>
    <row r="86" spans="1:14" ht="15.75" thickBot="1">
      <c r="B86" s="91" t="s">
        <v>974</v>
      </c>
      <c r="C86" s="92"/>
      <c r="D86" s="92"/>
      <c r="E86" s="92"/>
      <c r="F86" s="92"/>
      <c r="G86" s="92"/>
      <c r="H86" s="92"/>
      <c r="I86" s="93"/>
      <c r="J86" s="94"/>
      <c r="K86" s="305">
        <v>0.05</v>
      </c>
      <c r="L86" s="860">
        <f>N79*K86</f>
        <v>5863.9943353111339</v>
      </c>
      <c r="M86" s="861"/>
      <c r="N86" s="51"/>
    </row>
    <row r="87" spans="1:14" ht="15.75" thickBot="1">
      <c r="B87" s="823" t="s">
        <v>953</v>
      </c>
      <c r="C87" s="824"/>
      <c r="D87" s="824"/>
      <c r="E87" s="824"/>
      <c r="F87" s="824"/>
      <c r="G87" s="824"/>
      <c r="H87" s="824"/>
      <c r="I87" s="824"/>
      <c r="J87" s="824"/>
      <c r="K87" s="824"/>
      <c r="L87" s="824"/>
      <c r="M87" s="825"/>
      <c r="N87" s="52">
        <f>L84+L85+L86</f>
        <v>35183.966011866803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152463.85271808947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topLeftCell="A19"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A38" s="113"/>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294.45772861440798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282">
        <v>0.05</v>
      </c>
      <c r="L48" s="267"/>
      <c r="M48" s="402">
        <f>VLOOKUP(A48,MATERIALES!A5:D394,4,FALSE)</f>
        <v>32980.297398843344</v>
      </c>
      <c r="N48" s="272">
        <f>K48*M48</f>
        <v>1649.0148699421673</v>
      </c>
    </row>
    <row r="49" spans="1:14">
      <c r="A49" s="170" t="s">
        <v>774</v>
      </c>
      <c r="B49" s="43" t="str">
        <f>VLOOKUP(A49,MATERIALES!A6:D372,3,FALSE)</f>
        <v>Agua</v>
      </c>
      <c r="C49" s="425"/>
      <c r="D49" s="425"/>
      <c r="E49" s="425"/>
      <c r="F49" s="425"/>
      <c r="G49" s="425"/>
      <c r="H49" s="425"/>
      <c r="I49" s="425"/>
      <c r="J49" s="312" t="str">
        <f>VLOOKUP(A49,MATERIALES!A5:D639,2,FALSE)</f>
        <v>lt</v>
      </c>
      <c r="K49" s="397">
        <v>5</v>
      </c>
      <c r="L49" s="421"/>
      <c r="M49" s="402">
        <f>VLOOKUP(A49,MATERIALES!A6:D395,4,FALSE)</f>
        <v>43.973729865124461</v>
      </c>
      <c r="N49" s="272">
        <f>K49*M49</f>
        <v>219.8686493256223</v>
      </c>
    </row>
    <row r="50" spans="1:14">
      <c r="A50" s="170" t="s">
        <v>915</v>
      </c>
      <c r="B50" s="43" t="str">
        <f>VLOOKUP(A50,MATERIALES!A6:D372,3,FALSE)</f>
        <v>Cespedones</v>
      </c>
      <c r="C50" s="425"/>
      <c r="D50" s="425"/>
      <c r="E50" s="425"/>
      <c r="F50" s="425"/>
      <c r="G50" s="425"/>
      <c r="H50" s="425"/>
      <c r="I50" s="425"/>
      <c r="J50" s="312" t="str">
        <f>VLOOKUP(A50,MATERIALES!A6:D640,2,FALSE)</f>
        <v>m2</v>
      </c>
      <c r="K50" s="397">
        <v>1</v>
      </c>
      <c r="L50" s="421"/>
      <c r="M50" s="402">
        <f>VLOOKUP(A50,MATERIALES!A6:D396,4,FALSE)</f>
        <v>24735.22304913251</v>
      </c>
      <c r="N50" s="272">
        <f>K50*M50</f>
        <v>24735.22304913251</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26604.106568400301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29843.141583158787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5968.628316631758</v>
      </c>
      <c r="M84" s="859"/>
      <c r="N84" s="51"/>
    </row>
    <row r="85" spans="1:14">
      <c r="B85" s="89" t="s">
        <v>973</v>
      </c>
      <c r="C85" s="90"/>
      <c r="D85" s="90"/>
      <c r="E85" s="90"/>
      <c r="F85" s="90"/>
      <c r="G85" s="90"/>
      <c r="H85" s="90"/>
      <c r="I85" s="87"/>
      <c r="J85" s="88"/>
      <c r="K85" s="304">
        <v>0.05</v>
      </c>
      <c r="L85" s="858">
        <f>N79*K85</f>
        <v>1492.1570791579395</v>
      </c>
      <c r="M85" s="859"/>
      <c r="N85" s="51"/>
    </row>
    <row r="86" spans="1:14" ht="15.75" thickBot="1">
      <c r="B86" s="91" t="s">
        <v>974</v>
      </c>
      <c r="C86" s="92"/>
      <c r="D86" s="92"/>
      <c r="E86" s="92"/>
      <c r="F86" s="92"/>
      <c r="G86" s="92"/>
      <c r="H86" s="92"/>
      <c r="I86" s="93"/>
      <c r="J86" s="94"/>
      <c r="K86" s="305">
        <v>0.05</v>
      </c>
      <c r="L86" s="860">
        <f>N79*K86</f>
        <v>1492.1570791579395</v>
      </c>
      <c r="M86" s="861"/>
      <c r="N86" s="51"/>
    </row>
    <row r="87" spans="1:14" ht="15.75" thickBot="1">
      <c r="B87" s="823" t="s">
        <v>953</v>
      </c>
      <c r="C87" s="824"/>
      <c r="D87" s="824"/>
      <c r="E87" s="824"/>
      <c r="F87" s="824"/>
      <c r="G87" s="824"/>
      <c r="H87" s="824"/>
      <c r="I87" s="824"/>
      <c r="J87" s="824"/>
      <c r="K87" s="824"/>
      <c r="L87" s="824"/>
      <c r="M87" s="825"/>
      <c r="N87" s="52">
        <f>L84+L85+L86</f>
        <v>8952.9424749476366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38796.084058106426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topLeftCell="A31"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7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0.1</v>
      </c>
      <c r="N41" s="344">
        <f>N77*M41</f>
        <v>125.18099000000001</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VLOOKUP(A48,MATERIALES!A5:D372,3,FALSE)</f>
        <v>Costal de fibra o fique</v>
      </c>
      <c r="C48" s="281"/>
      <c r="D48" s="281"/>
      <c r="E48" s="281"/>
      <c r="F48" s="281"/>
      <c r="G48" s="281"/>
      <c r="H48" s="281"/>
      <c r="I48" s="281"/>
      <c r="J48" s="311" t="str">
        <f>VLOOKUP(A48,MATERIALES!A4:D638,2,FALSE)</f>
        <v>m2</v>
      </c>
      <c r="K48" s="282">
        <v>1</v>
      </c>
      <c r="L48" s="267"/>
      <c r="M48" s="402">
        <f>VLOOKUP(A48,MATERIALES!A5:D394,4,FALSE)</f>
        <v>1690.5358428748148</v>
      </c>
      <c r="N48" s="272">
        <f>K48*M48</f>
        <v>1690.5358428748148</v>
      </c>
    </row>
    <row r="49" spans="1:14">
      <c r="A49" s="170" t="s">
        <v>650</v>
      </c>
      <c r="B49" s="43" t="str">
        <f>VLOOKUP(A49,MATERIALES!A6:D372,3,FALSE)</f>
        <v>Semillas para empradizar</v>
      </c>
      <c r="C49" s="425"/>
      <c r="D49" s="425"/>
      <c r="E49" s="425"/>
      <c r="F49" s="425"/>
      <c r="G49" s="425"/>
      <c r="H49" s="425"/>
      <c r="I49" s="425"/>
      <c r="J49" s="312" t="str">
        <f>VLOOKUP(A49,MATERIALES!A5:D639,2,FALSE)</f>
        <v>kg</v>
      </c>
      <c r="K49" s="397">
        <v>0.05</v>
      </c>
      <c r="L49" s="421"/>
      <c r="M49" s="402">
        <f>VLOOKUP(A49,MATERIALES!A6:D395,4,FALSE)</f>
        <v>35911.879389851638</v>
      </c>
      <c r="N49" s="272">
        <f>K49*M49</f>
        <v>1795.5939694925819</v>
      </c>
    </row>
    <row r="50" spans="1:14">
      <c r="A50" s="170" t="s">
        <v>686</v>
      </c>
      <c r="B50" s="43" t="str">
        <f>VLOOKUP(A50,MATERIALES!A6:D372,3,FALSE)</f>
        <v xml:space="preserve">Tierra abonada </v>
      </c>
      <c r="C50" s="425"/>
      <c r="D50" s="425"/>
      <c r="E50" s="425"/>
      <c r="F50" s="425"/>
      <c r="G50" s="425"/>
      <c r="H50" s="425"/>
      <c r="I50" s="425"/>
      <c r="J50" s="312" t="str">
        <f>VLOOKUP(A50,MATERIALES!A6:D640,2,FALSE)</f>
        <v>m3</v>
      </c>
      <c r="K50" s="397">
        <v>7.4999999999999997E-2</v>
      </c>
      <c r="L50" s="421"/>
      <c r="M50" s="402">
        <f>VLOOKUP(A50,MATERIALES!A6:D396,4,FALSE)</f>
        <v>32980.297398843344</v>
      </c>
      <c r="N50" s="272">
        <f>K50*M50</f>
        <v>2473.5223049132505</v>
      </c>
    </row>
    <row r="51" spans="1:14">
      <c r="A51" s="170" t="s">
        <v>774</v>
      </c>
      <c r="B51" s="43" t="str">
        <f>VLOOKUP(A51,MATERIALES!A6:D372,3,FALSE)</f>
        <v>Agua</v>
      </c>
      <c r="C51" s="425"/>
      <c r="D51" s="425"/>
      <c r="E51" s="425"/>
      <c r="F51" s="425"/>
      <c r="G51" s="425"/>
      <c r="H51" s="425"/>
      <c r="I51" s="425"/>
      <c r="J51" s="312" t="str">
        <f>VLOOKUP(A51,MATERIALES!A6:D641,2,FALSE)</f>
        <v>lt</v>
      </c>
      <c r="K51" s="397">
        <v>5</v>
      </c>
      <c r="L51" s="421"/>
      <c r="M51" s="402">
        <f>VLOOKUP(A51,MATERIALES!A6:D397,4,FALSE)</f>
        <v>43.973729865124461</v>
      </c>
      <c r="N51" s="272">
        <f>K51*M51</f>
        <v>219.8686493256223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6179.5207666062706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1251.8099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7556.5116566062707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1511.3023313212543</v>
      </c>
      <c r="M84" s="859"/>
      <c r="N84" s="51"/>
    </row>
    <row r="85" spans="1:14">
      <c r="B85" s="89" t="s">
        <v>973</v>
      </c>
      <c r="C85" s="90"/>
      <c r="D85" s="90"/>
      <c r="E85" s="90"/>
      <c r="F85" s="90"/>
      <c r="G85" s="90"/>
      <c r="H85" s="90"/>
      <c r="I85" s="87"/>
      <c r="J85" s="88"/>
      <c r="K85" s="304">
        <v>0.05</v>
      </c>
      <c r="L85" s="858">
        <f>N79*K85</f>
        <v>377.82558283031358</v>
      </c>
      <c r="M85" s="859"/>
      <c r="N85" s="51"/>
    </row>
    <row r="86" spans="1:14" ht="15.75" thickBot="1">
      <c r="B86" s="91" t="s">
        <v>974</v>
      </c>
      <c r="C86" s="92"/>
      <c r="D86" s="92"/>
      <c r="E86" s="92"/>
      <c r="F86" s="92"/>
      <c r="G86" s="92"/>
      <c r="H86" s="92"/>
      <c r="I86" s="93"/>
      <c r="J86" s="94"/>
      <c r="K86" s="305">
        <v>0.05</v>
      </c>
      <c r="L86" s="860">
        <f>N79*K86</f>
        <v>377.82558283031358</v>
      </c>
      <c r="M86" s="861"/>
      <c r="N86" s="51"/>
    </row>
    <row r="87" spans="1:14" ht="15.75" thickBot="1">
      <c r="B87" s="823" t="s">
        <v>953</v>
      </c>
      <c r="C87" s="824"/>
      <c r="D87" s="824"/>
      <c r="E87" s="824"/>
      <c r="F87" s="824"/>
      <c r="G87" s="824"/>
      <c r="H87" s="824"/>
      <c r="I87" s="824"/>
      <c r="J87" s="824"/>
      <c r="K87" s="824"/>
      <c r="L87" s="824"/>
      <c r="M87" s="825"/>
      <c r="N87" s="52">
        <f>L84+L85+L86</f>
        <v>2266.9534969818815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9823.465153588153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253</v>
      </c>
      <c r="B36" s="872" t="str">
        <f>VLOOKUP(A36,EQUIPOS!A6:D154,3,FALSE)</f>
        <v>Máquina hidrosembradora</v>
      </c>
      <c r="C36" s="873"/>
      <c r="D36" s="873"/>
      <c r="E36" s="873"/>
      <c r="F36" s="873"/>
      <c r="G36" s="873"/>
      <c r="H36" s="874"/>
      <c r="I36" s="267"/>
      <c r="J36" s="268"/>
      <c r="K36" s="269">
        <f>VLOOKUP(A36,EQUIPOS!A6:D163,4,FALSE)</f>
        <v>17093.704991625666</v>
      </c>
      <c r="L36" s="270"/>
      <c r="M36" s="336">
        <v>350</v>
      </c>
      <c r="N36" s="272">
        <f>K36/M36</f>
        <v>48.839157118930473</v>
      </c>
    </row>
    <row r="37" spans="1:14">
      <c r="A37" s="113" t="s">
        <v>138</v>
      </c>
      <c r="B37" s="872" t="str">
        <f>VLOOKUP(A37,EQUIPOS!A7:D154,3,FALSE)</f>
        <v>Camioneta D-300</v>
      </c>
      <c r="C37" s="873"/>
      <c r="D37" s="873"/>
      <c r="E37" s="873"/>
      <c r="F37" s="873"/>
      <c r="G37" s="873"/>
      <c r="H37" s="874"/>
      <c r="I37" s="421"/>
      <c r="J37" s="422"/>
      <c r="K37" s="269">
        <f>VLOOKUP(A37,EQUIPOS!A7:D164,4,FALSE)</f>
        <v>46855.151369968131</v>
      </c>
      <c r="L37" s="335"/>
      <c r="M37" s="336">
        <v>350</v>
      </c>
      <c r="N37" s="272">
        <f>K37/M37</f>
        <v>133.8718610570518</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5.2581737252572855</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187.96919190123955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426</v>
      </c>
      <c r="B48" s="43" t="str">
        <f>VLOOKUP(A48,MATERIALES!A5:D372,3,FALSE)</f>
        <v>Costal de fibra o fique</v>
      </c>
      <c r="C48" s="281"/>
      <c r="D48" s="281"/>
      <c r="E48" s="281"/>
      <c r="F48" s="281"/>
      <c r="G48" s="281"/>
      <c r="H48" s="281"/>
      <c r="I48" s="281"/>
      <c r="J48" s="311" t="str">
        <f>VLOOKUP(A48,MATERIALES!A4:D638,2,FALSE)</f>
        <v>m2</v>
      </c>
      <c r="K48" s="282">
        <v>1</v>
      </c>
      <c r="L48" s="267"/>
      <c r="M48" s="402">
        <f>VLOOKUP(A48,MATERIALES!A5:D394,4,FALSE)</f>
        <v>1690.5358428748148</v>
      </c>
      <c r="N48" s="272">
        <f>K48*M48</f>
        <v>1690.5358428748148</v>
      </c>
    </row>
    <row r="49" spans="1:14">
      <c r="A49" s="170" t="s">
        <v>499</v>
      </c>
      <c r="B49" s="43" t="str">
        <f>VLOOKUP(A49,MATERIALES!A6:D372,3,FALSE)</f>
        <v>Mulch Orgánico</v>
      </c>
      <c r="C49" s="425"/>
      <c r="D49" s="425"/>
      <c r="E49" s="425"/>
      <c r="F49" s="425"/>
      <c r="G49" s="425"/>
      <c r="H49" s="425"/>
      <c r="I49" s="425"/>
      <c r="J49" s="312" t="str">
        <f>VLOOKUP(A49,MATERIALES!A5:D639,2,FALSE)</f>
        <v>kg</v>
      </c>
      <c r="K49" s="397">
        <v>0.4</v>
      </c>
      <c r="L49" s="421"/>
      <c r="M49" s="402">
        <f>VLOOKUP(A49,MATERIALES!A6:D395,4,FALSE)</f>
        <v>2023.7619491687765</v>
      </c>
      <c r="N49" s="272">
        <f>K49*M49</f>
        <v>809.50477966751066</v>
      </c>
    </row>
    <row r="50" spans="1:14">
      <c r="A50" s="170" t="s">
        <v>774</v>
      </c>
      <c r="B50" s="43" t="str">
        <f>VLOOKUP(A50,MATERIALES!A6:D372,3,FALSE)</f>
        <v>Agua</v>
      </c>
      <c r="C50" s="425"/>
      <c r="D50" s="425"/>
      <c r="E50" s="425"/>
      <c r="F50" s="425"/>
      <c r="G50" s="425"/>
      <c r="H50" s="425"/>
      <c r="I50" s="425"/>
      <c r="J50" s="312" t="str">
        <f>VLOOKUP(A50,MATERIALES!A6:D640,2,FALSE)</f>
        <v>lt</v>
      </c>
      <c r="K50" s="397">
        <v>5</v>
      </c>
      <c r="L50" s="421"/>
      <c r="M50" s="402">
        <f>VLOOKUP(A50,MATERIALES!A6:D396,4,FALSE)</f>
        <v>43.973729865124461</v>
      </c>
      <c r="N50" s="272">
        <f>K50*M50</f>
        <v>219.8686493256223</v>
      </c>
    </row>
    <row r="51" spans="1:14">
      <c r="A51" s="170" t="s">
        <v>650</v>
      </c>
      <c r="B51" s="43" t="str">
        <f>VLOOKUP(A51,MATERIALES!A6:D372,3,FALSE)</f>
        <v>Semillas para empradizar</v>
      </c>
      <c r="C51" s="425"/>
      <c r="D51" s="425"/>
      <c r="E51" s="425"/>
      <c r="F51" s="425"/>
      <c r="G51" s="425"/>
      <c r="H51" s="425"/>
      <c r="I51" s="425"/>
      <c r="J51" s="312" t="str">
        <f>VLOOKUP(A51,MATERIALES!A6:D641,2,FALSE)</f>
        <v>kg</v>
      </c>
      <c r="K51" s="397">
        <v>0.05</v>
      </c>
      <c r="L51" s="421"/>
      <c r="M51" s="402">
        <f>VLOOKUP(A51,MATERIALES!A6:D397,4,FALSE)</f>
        <v>35911.879389851638</v>
      </c>
      <c r="N51" s="272">
        <f>K51*M51</f>
        <v>1795.5939694925819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4515.5032413605295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105.1634745051457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4808.6359077669149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961.72718155338305</v>
      </c>
      <c r="M84" s="859"/>
      <c r="N84" s="51"/>
    </row>
    <row r="85" spans="1:14">
      <c r="B85" s="89" t="s">
        <v>973</v>
      </c>
      <c r="C85" s="90"/>
      <c r="D85" s="90"/>
      <c r="E85" s="90"/>
      <c r="F85" s="90"/>
      <c r="G85" s="90"/>
      <c r="H85" s="90"/>
      <c r="I85" s="87"/>
      <c r="J85" s="88"/>
      <c r="K85" s="304">
        <v>0.05</v>
      </c>
      <c r="L85" s="858">
        <f>N79*K85</f>
        <v>240.43179538834576</v>
      </c>
      <c r="M85" s="859"/>
      <c r="N85" s="51"/>
    </row>
    <row r="86" spans="1:14" ht="15.75" thickBot="1">
      <c r="B86" s="91" t="s">
        <v>974</v>
      </c>
      <c r="C86" s="92"/>
      <c r="D86" s="92"/>
      <c r="E86" s="92"/>
      <c r="F86" s="92"/>
      <c r="G86" s="92"/>
      <c r="H86" s="92"/>
      <c r="I86" s="93"/>
      <c r="J86" s="94"/>
      <c r="K86" s="305">
        <v>0.05</v>
      </c>
      <c r="L86" s="860">
        <f>N79*K86</f>
        <v>240.43179538834576</v>
      </c>
      <c r="M86" s="861"/>
      <c r="N86" s="51"/>
    </row>
    <row r="87" spans="1:14" ht="15.75" thickBot="1">
      <c r="B87" s="823" t="s">
        <v>953</v>
      </c>
      <c r="C87" s="824"/>
      <c r="D87" s="824"/>
      <c r="E87" s="824"/>
      <c r="F87" s="824"/>
      <c r="G87" s="824"/>
      <c r="H87" s="824"/>
      <c r="I87" s="824"/>
      <c r="J87" s="824"/>
      <c r="K87" s="824"/>
      <c r="L87" s="824"/>
      <c r="M87" s="825"/>
      <c r="N87" s="52">
        <f>L84+L85+L86</f>
        <v>1442.5907723300745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6251.2266800969892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topLeftCell="A25"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9.25" customHeight="1" thickBot="1">
      <c r="A31" t="s">
        <v>1845</v>
      </c>
      <c r="B31" s="80" t="s">
        <v>1726</v>
      </c>
      <c r="C31" s="965" t="s">
        <v>2049</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46855.151369968131</v>
      </c>
      <c r="L36" s="270"/>
      <c r="M36" s="336">
        <v>8000</v>
      </c>
      <c r="N36" s="272">
        <f>K36/M36</f>
        <v>5.8568939212460167</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29.445772861440798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35.302666782686813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511</v>
      </c>
      <c r="B48" s="43" t="str">
        <f>VLOOKUP(A48,MATERIALES!A5:D372,3,FALSE)</f>
        <v>Manto Temporal (Protección de Taludes)</v>
      </c>
      <c r="C48" s="281"/>
      <c r="D48" s="281"/>
      <c r="E48" s="281"/>
      <c r="F48" s="281"/>
      <c r="G48" s="281"/>
      <c r="H48" s="281"/>
      <c r="I48" s="281"/>
      <c r="J48" s="311" t="str">
        <f>VLOOKUP(A48,MATERIALES!A4:D638,2,FALSE)</f>
        <v>m2</v>
      </c>
      <c r="K48" s="486">
        <v>1.05</v>
      </c>
      <c r="L48" s="267"/>
      <c r="M48" s="402">
        <f>VLOOKUP(A48,MATERIALES!A5:D394,4,FALSE)</f>
        <v>5697.8960472735016</v>
      </c>
      <c r="N48" s="272">
        <f>K48*M48</f>
        <v>5982.7908496371765</v>
      </c>
    </row>
    <row r="49" spans="1:14">
      <c r="A49" s="170" t="s">
        <v>584</v>
      </c>
      <c r="B49" s="43" t="str">
        <f>VLOOKUP(A49,MATERIALES!A6:D372,3,FALSE)</f>
        <v>Mezcla Fértil</v>
      </c>
      <c r="C49" s="425"/>
      <c r="D49" s="425"/>
      <c r="E49" s="425"/>
      <c r="F49" s="425"/>
      <c r="G49" s="425"/>
      <c r="H49" s="425"/>
      <c r="I49" s="425"/>
      <c r="J49" s="312" t="str">
        <f>VLOOKUP(A49,MATERIALES!A5:D639,2,FALSE)</f>
        <v>m2</v>
      </c>
      <c r="K49" s="486">
        <v>1</v>
      </c>
      <c r="L49" s="421"/>
      <c r="M49" s="402">
        <f>VLOOKUP(A49,MATERIALES!A6:D395,4,FALSE)</f>
        <v>13965.007904615097</v>
      </c>
      <c r="N49" s="272">
        <f>K49*M49</f>
        <v>13965.007904615097</v>
      </c>
    </row>
    <row r="50" spans="1:14">
      <c r="A50" s="170" t="s">
        <v>827</v>
      </c>
      <c r="B50" s="43" t="str">
        <f>VLOOKUP(A50,MATERIALES!A6:D372,3,FALSE)</f>
        <v>Anclaje para fijación del manto</v>
      </c>
      <c r="C50" s="425"/>
      <c r="D50" s="425"/>
      <c r="E50" s="425"/>
      <c r="F50" s="425"/>
      <c r="G50" s="425"/>
      <c r="H50" s="425"/>
      <c r="I50" s="425"/>
      <c r="J50" s="312" t="str">
        <f>VLOOKUP(A50,MATERIALES!A6:D640,2,FALSE)</f>
        <v>u</v>
      </c>
      <c r="K50" s="486">
        <v>2</v>
      </c>
      <c r="L50" s="421"/>
      <c r="M50" s="402">
        <f>VLOOKUP(A50,MATERIALES!A6:D396,4,FALSE)</f>
        <v>757.85910496728388</v>
      </c>
      <c r="N50" s="272">
        <f>K50*M50</f>
        <v>1515.7182099345678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21463.516964186842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24443.396917113605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4888.679383422721</v>
      </c>
      <c r="M84" s="859"/>
      <c r="N84" s="51"/>
    </row>
    <row r="85" spans="1:14">
      <c r="B85" s="89" t="s">
        <v>973</v>
      </c>
      <c r="C85" s="90"/>
      <c r="D85" s="90"/>
      <c r="E85" s="90"/>
      <c r="F85" s="90"/>
      <c r="G85" s="90"/>
      <c r="H85" s="90"/>
      <c r="I85" s="87"/>
      <c r="J85" s="88"/>
      <c r="K85" s="304">
        <v>0.05</v>
      </c>
      <c r="L85" s="858">
        <f>N79*K85</f>
        <v>1222.1698458556803</v>
      </c>
      <c r="M85" s="859"/>
      <c r="N85" s="51"/>
    </row>
    <row r="86" spans="1:14" ht="15.75" thickBot="1">
      <c r="B86" s="91" t="s">
        <v>974</v>
      </c>
      <c r="C86" s="92"/>
      <c r="D86" s="92"/>
      <c r="E86" s="92"/>
      <c r="F86" s="92"/>
      <c r="G86" s="92"/>
      <c r="H86" s="92"/>
      <c r="I86" s="93"/>
      <c r="J86" s="94"/>
      <c r="K86" s="305">
        <v>0.05</v>
      </c>
      <c r="L86" s="860">
        <f>N79*K86</f>
        <v>1222.1698458556803</v>
      </c>
      <c r="M86" s="861"/>
      <c r="N86" s="51"/>
    </row>
    <row r="87" spans="1:14" ht="15.75" thickBot="1">
      <c r="B87" s="823" t="s">
        <v>953</v>
      </c>
      <c r="C87" s="824"/>
      <c r="D87" s="824"/>
      <c r="E87" s="824"/>
      <c r="F87" s="824"/>
      <c r="G87" s="824"/>
      <c r="H87" s="824"/>
      <c r="I87" s="824"/>
      <c r="J87" s="824"/>
      <c r="K87" s="824"/>
      <c r="L87" s="824"/>
      <c r="M87" s="825"/>
      <c r="N87" s="52">
        <f>L84+L85+L86</f>
        <v>7333.0190751340815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31776.415992247687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topLeftCell="A19"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28.5" customHeight="1" thickBot="1">
      <c r="A31" t="s">
        <v>1845</v>
      </c>
      <c r="B31" s="80" t="s">
        <v>1727</v>
      </c>
      <c r="C31" s="965" t="s">
        <v>2052</v>
      </c>
      <c r="D31" s="966"/>
      <c r="E31" s="966"/>
      <c r="F31" s="966"/>
      <c r="G31" s="966"/>
      <c r="H31" s="966"/>
      <c r="I31" s="966"/>
      <c r="J31" s="966"/>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138</v>
      </c>
      <c r="B36" s="872" t="str">
        <f>VLOOKUP(A36,EQUIPOS!A6:D154,3,FALSE)</f>
        <v>Camioneta D-300</v>
      </c>
      <c r="C36" s="873"/>
      <c r="D36" s="873"/>
      <c r="E36" s="873"/>
      <c r="F36" s="873"/>
      <c r="G36" s="873"/>
      <c r="H36" s="874"/>
      <c r="I36" s="267"/>
      <c r="J36" s="268"/>
      <c r="K36" s="269">
        <f>VLOOKUP(A36,EQUIPOS!A6:D163,4,FALSE)</f>
        <v>46855.151369968131</v>
      </c>
      <c r="L36" s="270"/>
      <c r="M36" s="336">
        <v>8000</v>
      </c>
      <c r="N36" s="272">
        <f>K36/M36</f>
        <v>5.8568939212460167</v>
      </c>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29.445772861440798</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35.302666782686813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512</v>
      </c>
      <c r="B48" s="43" t="str">
        <f>VLOOKUP(A48,MATERIALES!A5:D372,3,FALSE)</f>
        <v>Manto Permanente (Protección de Taludes)</v>
      </c>
      <c r="C48" s="281"/>
      <c r="D48" s="281"/>
      <c r="E48" s="281"/>
      <c r="F48" s="281"/>
      <c r="G48" s="281"/>
      <c r="H48" s="281"/>
      <c r="I48" s="281"/>
      <c r="J48" s="311" t="str">
        <f>VLOOKUP(A48,MATERIALES!A4:D638,2,FALSE)</f>
        <v>m2</v>
      </c>
      <c r="K48" s="486">
        <v>1.05</v>
      </c>
      <c r="L48" s="267"/>
      <c r="M48" s="402">
        <f>VLOOKUP(A48,MATERIALES!A5:D394,4,FALSE)</f>
        <v>12687.520409335037</v>
      </c>
      <c r="N48" s="272">
        <f>K48*M48</f>
        <v>13321.896429801789</v>
      </c>
    </row>
    <row r="49" spans="1:14">
      <c r="A49" s="170" t="s">
        <v>584</v>
      </c>
      <c r="B49" s="43" t="str">
        <f>VLOOKUP(A49,MATERIALES!A6:D372,3,FALSE)</f>
        <v>Mezcla Fértil</v>
      </c>
      <c r="C49" s="425"/>
      <c r="D49" s="425"/>
      <c r="E49" s="425"/>
      <c r="F49" s="425"/>
      <c r="G49" s="425"/>
      <c r="H49" s="425"/>
      <c r="I49" s="425"/>
      <c r="J49" s="312" t="str">
        <f>VLOOKUP(A49,MATERIALES!A5:D639,2,FALSE)</f>
        <v>m2</v>
      </c>
      <c r="K49" s="486">
        <v>1</v>
      </c>
      <c r="L49" s="421"/>
      <c r="M49" s="402">
        <f>VLOOKUP(A49,MATERIALES!A6:D395,4,FALSE)</f>
        <v>13965.007904615097</v>
      </c>
      <c r="N49" s="272">
        <f>K49*M49</f>
        <v>13965.007904615097</v>
      </c>
    </row>
    <row r="50" spans="1:14">
      <c r="A50" s="170" t="s">
        <v>827</v>
      </c>
      <c r="B50" s="43" t="str">
        <f>VLOOKUP(A50,MATERIALES!A6:D372,3,FALSE)</f>
        <v>Anclaje para fijación del manto</v>
      </c>
      <c r="C50" s="425"/>
      <c r="D50" s="425"/>
      <c r="E50" s="425"/>
      <c r="F50" s="425"/>
      <c r="G50" s="425"/>
      <c r="H50" s="425"/>
      <c r="I50" s="425"/>
      <c r="J50" s="312" t="str">
        <f>VLOOKUP(A50,MATERIALES!A6:D640,2,FALSE)</f>
        <v>u</v>
      </c>
      <c r="K50" s="486">
        <v>2</v>
      </c>
      <c r="L50" s="421"/>
      <c r="M50" s="402">
        <f>VLOOKUP(A50,MATERIALES!A6:D396,4,FALSE)</f>
        <v>757.85910496728388</v>
      </c>
      <c r="N50" s="272">
        <f>K50*M50</f>
        <v>1515.7182099345678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28802.622544351452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31782.502497278216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6356.5004994556439</v>
      </c>
      <c r="M84" s="859"/>
      <c r="N84" s="51"/>
    </row>
    <row r="85" spans="1:14">
      <c r="B85" s="89" t="s">
        <v>973</v>
      </c>
      <c r="C85" s="90"/>
      <c r="D85" s="90"/>
      <c r="E85" s="90"/>
      <c r="F85" s="90"/>
      <c r="G85" s="90"/>
      <c r="H85" s="90"/>
      <c r="I85" s="87"/>
      <c r="J85" s="88"/>
      <c r="K85" s="304">
        <v>0.05</v>
      </c>
      <c r="L85" s="858">
        <f>N79*K85</f>
        <v>1589.125124863911</v>
      </c>
      <c r="M85" s="859"/>
      <c r="N85" s="51"/>
    </row>
    <row r="86" spans="1:14" ht="15.75" thickBot="1">
      <c r="B86" s="91" t="s">
        <v>974</v>
      </c>
      <c r="C86" s="92"/>
      <c r="D86" s="92"/>
      <c r="E86" s="92"/>
      <c r="F86" s="92"/>
      <c r="G86" s="92"/>
      <c r="H86" s="92"/>
      <c r="I86" s="93"/>
      <c r="J86" s="94"/>
      <c r="K86" s="305">
        <v>0.05</v>
      </c>
      <c r="L86" s="860">
        <f>N79*K86</f>
        <v>1589.125124863911</v>
      </c>
      <c r="M86" s="861"/>
      <c r="N86" s="51"/>
    </row>
    <row r="87" spans="1:14" ht="15.75" thickBot="1">
      <c r="B87" s="823" t="s">
        <v>953</v>
      </c>
      <c r="C87" s="824"/>
      <c r="D87" s="824"/>
      <c r="E87" s="824"/>
      <c r="F87" s="824"/>
      <c r="G87" s="824"/>
      <c r="H87" s="824"/>
      <c r="I87" s="824"/>
      <c r="J87" s="824"/>
      <c r="K87" s="824"/>
      <c r="L87" s="824"/>
      <c r="M87" s="825"/>
      <c r="N87" s="52">
        <f>L84+L85+L86</f>
        <v>9534.7507491834658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41317.253246461682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topLeftCell="A19"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30"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t="s">
        <v>119</v>
      </c>
      <c r="B36" s="872" t="str">
        <f>VLOOKUP(A36,EQUIPOS!A6:D154,3,FALSE)</f>
        <v xml:space="preserve">Bomba de concreto, Producción: 30 m3/h, POTENCIA: 67 HP, MAX PRESION DE CONCRETO: 1150 PSI
</v>
      </c>
      <c r="C36" s="873"/>
      <c r="D36" s="873"/>
      <c r="E36" s="873"/>
      <c r="F36" s="873"/>
      <c r="G36" s="873"/>
      <c r="H36" s="874"/>
      <c r="I36" s="267"/>
      <c r="J36" s="268"/>
      <c r="K36" s="269">
        <f>VLOOKUP(A36,EQUIPOS!A6:D163,4,FALSE)</f>
        <v>51435.511124747012</v>
      </c>
      <c r="L36" s="270"/>
      <c r="M36" s="336">
        <v>100</v>
      </c>
      <c r="N36" s="272">
        <f>K36/M36</f>
        <v>514.35511124747018</v>
      </c>
    </row>
    <row r="37" spans="1:14">
      <c r="A37" s="113" t="s">
        <v>138</v>
      </c>
      <c r="B37" s="872" t="str">
        <f>VLOOKUP(A37,EQUIPOS!A7:D154,3,FALSE)</f>
        <v>Camioneta D-300</v>
      </c>
      <c r="C37" s="873"/>
      <c r="D37" s="873"/>
      <c r="E37" s="873"/>
      <c r="F37" s="873"/>
      <c r="G37" s="873"/>
      <c r="H37" s="874"/>
      <c r="I37" s="421"/>
      <c r="J37" s="422"/>
      <c r="K37" s="269">
        <f>VLOOKUP(A37,EQUIPOS!A7:D164,4,FALSE)</f>
        <v>46855.151369968131</v>
      </c>
      <c r="L37" s="335"/>
      <c r="M37" s="336">
        <v>1000</v>
      </c>
      <c r="N37" s="272">
        <f>K37/M37</f>
        <v>46.855151369968134</v>
      </c>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0.01</v>
      </c>
      <c r="N41" s="344">
        <f>N77*M41</f>
        <v>4.4631027951800997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565.67336541261841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585</v>
      </c>
      <c r="B48" s="43" t="str">
        <f>VLOOKUP(A48,MATERIALES!A5:D372,3,FALSE)</f>
        <v>Mortero 1:3</v>
      </c>
      <c r="C48" s="281"/>
      <c r="D48" s="281"/>
      <c r="E48" s="281"/>
      <c r="F48" s="281"/>
      <c r="G48" s="281"/>
      <c r="H48" s="281"/>
      <c r="I48" s="281"/>
      <c r="J48" s="311" t="str">
        <f>VLOOKUP(A48,MATERIALES!A4:D638,2,FALSE)</f>
        <v>m3</v>
      </c>
      <c r="K48" s="486">
        <v>0.1</v>
      </c>
      <c r="L48" s="267"/>
      <c r="M48" s="402">
        <f>VLOOKUP(A48,MATERIALES!A5:D394,4,FALSE)</f>
        <v>2838.8340657677718</v>
      </c>
      <c r="N48" s="272">
        <f>K48*M48</f>
        <v>283.88340657677719</v>
      </c>
    </row>
    <row r="49" spans="1:14">
      <c r="A49" s="170" t="s">
        <v>739</v>
      </c>
      <c r="B49" s="43" t="str">
        <f>VLOOKUP(A49,MATERIALES!A6:D372,3,FALSE)</f>
        <v>Varilla 5/8</v>
      </c>
      <c r="C49" s="425"/>
      <c r="D49" s="425"/>
      <c r="E49" s="425"/>
      <c r="F49" s="425"/>
      <c r="G49" s="425"/>
      <c r="H49" s="425"/>
      <c r="I49" s="425"/>
      <c r="J49" s="312" t="str">
        <f>VLOOKUP(A49,MATERIALES!A5:D639,2,FALSE)</f>
        <v>kg</v>
      </c>
      <c r="K49" s="486">
        <v>1.1000000000000001</v>
      </c>
      <c r="L49" s="421"/>
      <c r="M49" s="402">
        <f>VLOOKUP(A49,MATERIALES!A6:D395,4,FALSE)</f>
        <v>2968.2267658959008</v>
      </c>
      <c r="N49" s="272">
        <f>K49*M49</f>
        <v>3265.049442485491</v>
      </c>
    </row>
    <row r="50" spans="1:14">
      <c r="A50" s="170" t="s">
        <v>931</v>
      </c>
      <c r="B50" s="43" t="str">
        <f>VLOOKUP(A50,MATERIALES!A6:D372,3,FALSE)</f>
        <v>Malla Electrosoldada de 5/16</v>
      </c>
      <c r="C50" s="425"/>
      <c r="D50" s="425"/>
      <c r="E50" s="425"/>
      <c r="F50" s="425"/>
      <c r="G50" s="425"/>
      <c r="H50" s="425"/>
      <c r="I50" s="425"/>
      <c r="J50" s="312" t="str">
        <f>VLOOKUP(A50,MATERIALES!A6:D640,2,FALSE)</f>
        <v>m2</v>
      </c>
      <c r="K50" s="486">
        <v>1</v>
      </c>
      <c r="L50" s="421"/>
      <c r="M50" s="402">
        <f>VLOOKUP(A50,MATERIALES!A6:D396,4,FALSE)</f>
        <v>52864.118700605999</v>
      </c>
      <c r="N50" s="272">
        <f>K50*M50</f>
        <v>52864.118700605999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56413.051549668264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446.31027951800996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57425.035194598895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11485.007038919779</v>
      </c>
      <c r="M84" s="859"/>
      <c r="N84" s="51"/>
    </row>
    <row r="85" spans="1:14">
      <c r="B85" s="89" t="s">
        <v>973</v>
      </c>
      <c r="C85" s="90"/>
      <c r="D85" s="90"/>
      <c r="E85" s="90"/>
      <c r="F85" s="90"/>
      <c r="G85" s="90"/>
      <c r="H85" s="90"/>
      <c r="I85" s="87"/>
      <c r="J85" s="88"/>
      <c r="K85" s="304">
        <v>0.05</v>
      </c>
      <c r="L85" s="858">
        <f>N79*K85</f>
        <v>2871.2517597299448</v>
      </c>
      <c r="M85" s="859"/>
      <c r="N85" s="51"/>
    </row>
    <row r="86" spans="1:14" ht="15.75" thickBot="1">
      <c r="B86" s="91" t="s">
        <v>974</v>
      </c>
      <c r="C86" s="92"/>
      <c r="D86" s="92"/>
      <c r="E86" s="92"/>
      <c r="F86" s="92"/>
      <c r="G86" s="92"/>
      <c r="H86" s="92"/>
      <c r="I86" s="93"/>
      <c r="J86" s="94"/>
      <c r="K86" s="305">
        <v>0.05</v>
      </c>
      <c r="L86" s="860">
        <f>N79*K86</f>
        <v>2871.2517597299448</v>
      </c>
      <c r="M86" s="861"/>
      <c r="N86" s="51"/>
    </row>
    <row r="87" spans="1:14" ht="15.75" thickBot="1">
      <c r="B87" s="823" t="s">
        <v>953</v>
      </c>
      <c r="C87" s="824"/>
      <c r="D87" s="824"/>
      <c r="E87" s="824"/>
      <c r="F87" s="824"/>
      <c r="G87" s="824"/>
      <c r="H87" s="824"/>
      <c r="I87" s="824"/>
      <c r="J87" s="824"/>
      <c r="K87" s="824"/>
      <c r="L87" s="824"/>
      <c r="M87" s="825"/>
      <c r="N87" s="52">
        <f>L84+L85+L86</f>
        <v>17227.510558379669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74652.545752978564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topLeftCell="A19"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9.25" customHeight="1" thickBot="1">
      <c r="B29" s="71" t="s">
        <v>943</v>
      </c>
      <c r="C29" s="802" t="s">
        <v>944</v>
      </c>
      <c r="D29" s="803"/>
      <c r="E29" s="803"/>
      <c r="F29" s="803"/>
      <c r="G29" s="803"/>
      <c r="H29" s="803"/>
      <c r="I29" s="803"/>
      <c r="J29" s="72"/>
      <c r="K29" s="342" t="s">
        <v>2215</v>
      </c>
      <c r="L29" s="799" t="s">
        <v>945</v>
      </c>
      <c r="M29" s="800"/>
      <c r="N29" s="71" t="s">
        <v>946</v>
      </c>
    </row>
    <row r="30" spans="1:14" ht="17.25" hidden="1" customHeight="1">
      <c r="B30" s="71" t="s">
        <v>943</v>
      </c>
      <c r="C30" s="802" t="s">
        <v>944</v>
      </c>
      <c r="D30" s="803"/>
      <c r="E30" s="803"/>
      <c r="F30" s="803"/>
      <c r="G30" s="803"/>
      <c r="H30" s="803"/>
      <c r="I30" s="803"/>
      <c r="J30" s="72"/>
      <c r="K30" s="307"/>
      <c r="L30" s="799" t="s">
        <v>945</v>
      </c>
      <c r="M30" s="800"/>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N77*M41</f>
        <v>312.95247499999999</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686</v>
      </c>
      <c r="B48" s="43" t="str">
        <f>VLOOKUP(A48,MATERIALES!A5:D372,3,FALSE)</f>
        <v xml:space="preserve">Tierra abonada </v>
      </c>
      <c r="C48" s="281"/>
      <c r="D48" s="281"/>
      <c r="E48" s="281"/>
      <c r="F48" s="281"/>
      <c r="G48" s="281"/>
      <c r="H48" s="281"/>
      <c r="I48" s="281"/>
      <c r="J48" s="311" t="str">
        <f>VLOOKUP(A48,MATERIALES!A4:D638,2,FALSE)</f>
        <v>m3</v>
      </c>
      <c r="K48" s="486">
        <v>0.5</v>
      </c>
      <c r="L48" s="267"/>
      <c r="M48" s="402">
        <f>VLOOKUP(A48,MATERIALES!A5:D394,4,FALSE)</f>
        <v>32980.297398843344</v>
      </c>
      <c r="N48" s="272">
        <f>K48*M48</f>
        <v>16490.148699421672</v>
      </c>
    </row>
    <row r="49" spans="1:14">
      <c r="A49" s="170" t="s">
        <v>914</v>
      </c>
      <c r="B49" s="43" t="str">
        <f>VLOOKUP(A49,MATERIALES!A6:D372,3,FALSE)</f>
        <v>Árbol de 1.2 m (Paisajístico)</v>
      </c>
      <c r="C49" s="425"/>
      <c r="D49" s="425"/>
      <c r="E49" s="425"/>
      <c r="F49" s="425"/>
      <c r="G49" s="425"/>
      <c r="H49" s="425"/>
      <c r="I49" s="425"/>
      <c r="J49" s="312" t="str">
        <f>VLOOKUP(A49,MATERIALES!A5:D639,2,FALSE)</f>
        <v>u</v>
      </c>
      <c r="K49" s="486">
        <v>1</v>
      </c>
      <c r="L49" s="421"/>
      <c r="M49" s="402">
        <f>VLOOKUP(A49,MATERIALES!A6:D395,4,FALSE)</f>
        <v>23960.094160413097</v>
      </c>
      <c r="N49" s="272">
        <f>K49*M49</f>
        <v>23960.094160413097</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40450.242859834769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9" t="s">
        <v>961</v>
      </c>
      <c r="M59" s="888"/>
      <c r="N59" s="76" t="s">
        <v>951</v>
      </c>
    </row>
    <row r="60" spans="1:14">
      <c r="B60" s="46"/>
      <c r="C60" s="317"/>
      <c r="D60" s="317"/>
      <c r="E60" s="317"/>
      <c r="F60" s="317"/>
      <c r="G60" s="31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311"/>
      <c r="I63" s="279"/>
      <c r="J63" s="286"/>
      <c r="K63" s="279"/>
      <c r="L63" s="910"/>
      <c r="M63" s="911"/>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3"/>
      <c r="M65" s="994"/>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2" t="s">
        <v>963</v>
      </c>
      <c r="C70" s="863"/>
      <c r="D70" s="863"/>
      <c r="E70" s="863"/>
      <c r="F70" s="863"/>
      <c r="G70" s="863"/>
      <c r="H70" s="863"/>
      <c r="I70" s="73" t="s">
        <v>964</v>
      </c>
      <c r="J70" s="75" t="s">
        <v>1410</v>
      </c>
      <c r="K70" s="74" t="s">
        <v>966</v>
      </c>
      <c r="L70" s="864" t="s">
        <v>950</v>
      </c>
      <c r="M70" s="977"/>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3" t="s">
        <v>953</v>
      </c>
      <c r="C77" s="824"/>
      <c r="D77" s="824"/>
      <c r="E77" s="824"/>
      <c r="F77" s="824"/>
      <c r="G77" s="824"/>
      <c r="H77" s="824"/>
      <c r="I77" s="824"/>
      <c r="J77" s="824"/>
      <c r="K77" s="824"/>
      <c r="L77" s="824"/>
      <c r="M77" s="825"/>
      <c r="N77" s="301">
        <f>SUM(N71:N76)</f>
        <v>6259.0494999999992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47022.244834834768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8" t="s">
        <v>969</v>
      </c>
      <c r="C83" s="869"/>
      <c r="D83" s="869"/>
      <c r="E83" s="869"/>
      <c r="F83" s="869"/>
      <c r="G83" s="869"/>
      <c r="H83" s="869"/>
      <c r="I83" s="314"/>
      <c r="J83" s="334"/>
      <c r="K83" s="302" t="s">
        <v>970</v>
      </c>
      <c r="L83" s="870" t="s">
        <v>971</v>
      </c>
      <c r="M83" s="871"/>
      <c r="N83" s="303"/>
    </row>
    <row r="84" spans="1:14">
      <c r="B84" s="856" t="s">
        <v>972</v>
      </c>
      <c r="C84" s="857"/>
      <c r="D84" s="857"/>
      <c r="E84" s="857"/>
      <c r="F84" s="857"/>
      <c r="G84" s="857"/>
      <c r="H84" s="857"/>
      <c r="I84" s="87"/>
      <c r="J84" s="88"/>
      <c r="K84" s="304">
        <v>0.2</v>
      </c>
      <c r="L84" s="858">
        <f>N79*K84</f>
        <v>9404.4489669669547</v>
      </c>
      <c r="M84" s="859"/>
      <c r="N84" s="51"/>
    </row>
    <row r="85" spans="1:14">
      <c r="B85" s="89" t="s">
        <v>973</v>
      </c>
      <c r="C85" s="90"/>
      <c r="D85" s="90"/>
      <c r="E85" s="90"/>
      <c r="F85" s="90"/>
      <c r="G85" s="90"/>
      <c r="H85" s="90"/>
      <c r="I85" s="87"/>
      <c r="J85" s="88"/>
      <c r="K85" s="304">
        <v>0.05</v>
      </c>
      <c r="L85" s="858">
        <f>N79*K85</f>
        <v>2351.1122417417387</v>
      </c>
      <c r="M85" s="859"/>
      <c r="N85" s="51"/>
    </row>
    <row r="86" spans="1:14" ht="15.75" thickBot="1">
      <c r="B86" s="91" t="s">
        <v>974</v>
      </c>
      <c r="C86" s="92"/>
      <c r="D86" s="92"/>
      <c r="E86" s="92"/>
      <c r="F86" s="92"/>
      <c r="G86" s="92"/>
      <c r="H86" s="92"/>
      <c r="I86" s="93"/>
      <c r="J86" s="94"/>
      <c r="K86" s="305">
        <v>0.05</v>
      </c>
      <c r="L86" s="860">
        <f>N79*K86</f>
        <v>2351.1122417417387</v>
      </c>
      <c r="M86" s="861"/>
      <c r="N86" s="51"/>
    </row>
    <row r="87" spans="1:14" ht="15.75" thickBot="1">
      <c r="B87" s="823" t="s">
        <v>953</v>
      </c>
      <c r="C87" s="824"/>
      <c r="D87" s="824"/>
      <c r="E87" s="824"/>
      <c r="F87" s="824"/>
      <c r="G87" s="824"/>
      <c r="H87" s="824"/>
      <c r="I87" s="824"/>
      <c r="J87" s="824"/>
      <c r="K87" s="824"/>
      <c r="L87" s="824"/>
      <c r="M87" s="825"/>
      <c r="N87" s="52">
        <f>L84+L85+L86</f>
        <v>14106.673450450433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61128.918285285203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3"/>
      <c r="K119" s="973"/>
      <c r="L119" s="973"/>
      <c r="M119" s="973"/>
      <c r="N119" s="974"/>
    </row>
    <row r="120" spans="2:14" ht="15.75" thickBot="1">
      <c r="B120" s="419" t="s">
        <v>2221</v>
      </c>
      <c r="C120" s="420"/>
      <c r="D120" s="420"/>
      <c r="E120" s="259"/>
      <c r="F120" s="259"/>
      <c r="G120" s="259"/>
      <c r="H120" s="259"/>
      <c r="I120" s="25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31"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t="17.25" hidden="1" customHeight="1" thickBot="1">
      <c r="B30" s="71" t="s">
        <v>943</v>
      </c>
      <c r="C30" s="802" t="s">
        <v>944</v>
      </c>
      <c r="D30" s="803"/>
      <c r="E30" s="803"/>
      <c r="F30" s="803"/>
      <c r="G30" s="803"/>
      <c r="H30" s="803"/>
      <c r="I30" s="803"/>
      <c r="J30" s="72"/>
      <c r="K30" s="307"/>
      <c r="L30" s="799" t="s">
        <v>945</v>
      </c>
      <c r="M30" s="800"/>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13"/>
      <c r="B36" s="872"/>
      <c r="C36" s="873"/>
      <c r="D36" s="873"/>
      <c r="E36" s="873"/>
      <c r="F36" s="873"/>
      <c r="G36" s="873"/>
      <c r="H36" s="874"/>
      <c r="I36" s="267"/>
      <c r="J36" s="268"/>
      <c r="K36" s="269"/>
      <c r="L36" s="270"/>
      <c r="M36" s="336"/>
      <c r="N36" s="272"/>
    </row>
    <row r="37" spans="1:14">
      <c r="A37" s="113"/>
      <c r="B37" s="872"/>
      <c r="C37" s="873"/>
      <c r="D37" s="873"/>
      <c r="E37" s="873"/>
      <c r="F37" s="873"/>
      <c r="G37" s="873"/>
      <c r="H37" s="874"/>
      <c r="I37" s="421"/>
      <c r="J37" s="422"/>
      <c r="K37" s="269"/>
      <c r="L37" s="335"/>
      <c r="M37" s="336"/>
      <c r="N37" s="272"/>
    </row>
    <row r="38" spans="1:14">
      <c r="B38" s="872"/>
      <c r="C38" s="873"/>
      <c r="D38" s="873"/>
      <c r="E38" s="873"/>
      <c r="F38" s="873"/>
      <c r="G38" s="873"/>
      <c r="H38" s="874"/>
      <c r="I38" s="328"/>
      <c r="J38" s="330"/>
      <c r="K38" s="269"/>
      <c r="L38" s="423"/>
      <c r="M38" s="424"/>
      <c r="N38" s="272"/>
    </row>
    <row r="39" spans="1:14">
      <c r="B39" s="872"/>
      <c r="C39" s="873"/>
      <c r="D39" s="873"/>
      <c r="E39" s="873"/>
      <c r="F39" s="873"/>
      <c r="G39" s="873"/>
      <c r="H39" s="874"/>
      <c r="I39" s="36"/>
      <c r="J39" s="37"/>
      <c r="K39" s="269"/>
      <c r="L39" s="276"/>
      <c r="M39" s="336"/>
      <c r="N39" s="272"/>
    </row>
    <row r="40" spans="1:14">
      <c r="B40" s="320"/>
      <c r="C40" s="321"/>
      <c r="D40" s="321"/>
      <c r="E40" s="321"/>
      <c r="F40" s="323"/>
      <c r="G40" s="323"/>
      <c r="H40" s="125"/>
      <c r="I40" s="36"/>
      <c r="J40" s="37"/>
      <c r="K40" s="269"/>
      <c r="L40" s="276"/>
      <c r="M40" s="277"/>
      <c r="N40" s="273"/>
    </row>
    <row r="41" spans="1:14">
      <c r="B41" s="880" t="s">
        <v>952</v>
      </c>
      <c r="C41" s="881"/>
      <c r="D41" s="881"/>
      <c r="E41" s="38"/>
      <c r="F41" s="39"/>
      <c r="G41" s="39"/>
      <c r="H41" s="40"/>
      <c r="I41" s="36"/>
      <c r="J41" s="37"/>
      <c r="K41" s="279"/>
      <c r="L41" s="276"/>
      <c r="M41" s="401">
        <v>0.05</v>
      </c>
      <c r="N41" s="344">
        <f>N76*M41</f>
        <v>104317.49166666667</v>
      </c>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A48" s="170" t="s">
        <v>913</v>
      </c>
      <c r="B48" s="43" t="str">
        <f>VLOOKUP(A48,MATERIALES!A6:D372,3,FALSE)</f>
        <v>Árbol de 0.6 m (Protector)</v>
      </c>
      <c r="C48" s="425"/>
      <c r="D48" s="425"/>
      <c r="E48" s="425"/>
      <c r="F48" s="425"/>
      <c r="G48" s="425"/>
      <c r="H48" s="425"/>
      <c r="I48" s="425"/>
      <c r="J48" s="318" t="str">
        <f>VLOOKUP(A48,MATERIALES!A4:D638,2,FALSE)</f>
        <v>u</v>
      </c>
      <c r="K48" s="486">
        <v>1100</v>
      </c>
      <c r="L48" s="421"/>
      <c r="M48" s="402">
        <f>VLOOKUP(A48,MATERIALES!A6:D395,4,FALSE)</f>
        <v>1099.3432466281115</v>
      </c>
      <c r="N48" s="272">
        <f>K48*M48</f>
        <v>1209277.5712909226</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3" t="s">
        <v>953</v>
      </c>
      <c r="C54" s="824"/>
      <c r="D54" s="824"/>
      <c r="E54" s="824"/>
      <c r="F54" s="824"/>
      <c r="G54" s="824"/>
      <c r="H54" s="824"/>
      <c r="I54" s="824"/>
      <c r="J54" s="824"/>
      <c r="K54" s="824"/>
      <c r="L54" s="824"/>
      <c r="M54" s="825"/>
      <c r="N54" s="394">
        <f>SUM(N48:N53)</f>
        <v>1209277.5712909226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9" t="s">
        <v>961</v>
      </c>
      <c r="M58" s="888"/>
      <c r="N58" s="76" t="s">
        <v>951</v>
      </c>
    </row>
    <row r="59" spans="1:14">
      <c r="B59" s="46"/>
      <c r="C59" s="317"/>
      <c r="D59" s="317"/>
      <c r="E59" s="317"/>
      <c r="F59" s="317"/>
      <c r="G59" s="317"/>
      <c r="H59" s="311"/>
      <c r="I59" s="279"/>
      <c r="J59" s="286"/>
      <c r="K59" s="279"/>
      <c r="L59" s="910"/>
      <c r="M59" s="911"/>
      <c r="N59" s="287"/>
    </row>
    <row r="60" spans="1:14">
      <c r="B60" s="46"/>
      <c r="C60" s="47"/>
      <c r="D60" s="47"/>
      <c r="E60" s="47"/>
      <c r="F60" s="47"/>
      <c r="G60" s="47"/>
      <c r="H60" s="311"/>
      <c r="I60" s="279"/>
      <c r="J60" s="286"/>
      <c r="K60" s="279"/>
      <c r="L60" s="910"/>
      <c r="M60" s="911"/>
      <c r="N60" s="287"/>
    </row>
    <row r="61" spans="1:14">
      <c r="B61" s="46"/>
      <c r="C61" s="47"/>
      <c r="D61" s="47"/>
      <c r="E61" s="47"/>
      <c r="F61" s="47"/>
      <c r="G61" s="47"/>
      <c r="H61" s="311"/>
      <c r="I61" s="279"/>
      <c r="J61" s="286"/>
      <c r="K61" s="279"/>
      <c r="L61" s="910"/>
      <c r="M61" s="911"/>
      <c r="N61" s="287"/>
    </row>
    <row r="62" spans="1:14">
      <c r="B62" s="46"/>
      <c r="C62" s="47"/>
      <c r="D62" s="47"/>
      <c r="E62" s="47"/>
      <c r="F62" s="47"/>
      <c r="G62" s="47"/>
      <c r="H62" s="311"/>
      <c r="I62" s="279"/>
      <c r="J62" s="286"/>
      <c r="K62" s="279"/>
      <c r="L62" s="910"/>
      <c r="M62" s="911"/>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3"/>
      <c r="M64" s="994"/>
      <c r="N64" s="485"/>
    </row>
    <row r="65" spans="1:15" ht="15.75" thickBot="1">
      <c r="B65" s="823" t="s">
        <v>953</v>
      </c>
      <c r="C65" s="824"/>
      <c r="D65" s="824"/>
      <c r="E65" s="824"/>
      <c r="F65" s="824"/>
      <c r="G65" s="824"/>
      <c r="H65" s="824"/>
      <c r="I65" s="824"/>
      <c r="J65" s="824"/>
      <c r="K65" s="824"/>
      <c r="L65" s="824"/>
      <c r="M65" s="825"/>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2" t="s">
        <v>963</v>
      </c>
      <c r="C69" s="863"/>
      <c r="D69" s="863"/>
      <c r="E69" s="863"/>
      <c r="F69" s="863"/>
      <c r="G69" s="863"/>
      <c r="H69" s="863"/>
      <c r="I69" s="73" t="s">
        <v>964</v>
      </c>
      <c r="J69" s="75" t="s">
        <v>1410</v>
      </c>
      <c r="K69" s="74" t="s">
        <v>966</v>
      </c>
      <c r="L69" s="864" t="s">
        <v>950</v>
      </c>
      <c r="M69" s="977"/>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5"/>
      <c r="C75" s="996"/>
      <c r="D75" s="996"/>
      <c r="E75" s="996"/>
      <c r="F75" s="996"/>
      <c r="G75" s="996"/>
      <c r="H75" s="996"/>
      <c r="I75" s="169"/>
      <c r="J75" s="169"/>
      <c r="K75" s="169"/>
      <c r="L75" s="997"/>
      <c r="M75" s="998"/>
      <c r="N75" s="45"/>
    </row>
    <row r="76" spans="1:15" ht="15.75" thickBot="1">
      <c r="B76" s="823" t="s">
        <v>953</v>
      </c>
      <c r="C76" s="824"/>
      <c r="D76" s="824"/>
      <c r="E76" s="824"/>
      <c r="F76" s="824"/>
      <c r="G76" s="824"/>
      <c r="H76" s="824"/>
      <c r="I76" s="824"/>
      <c r="J76" s="824"/>
      <c r="K76" s="824"/>
      <c r="L76" s="824"/>
      <c r="M76" s="825"/>
      <c r="N76" s="301">
        <f>SUM(N70:N75)</f>
        <v>2086349.8333333333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3399944.8962909225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679988.97925818455</v>
      </c>
      <c r="M83" s="859"/>
      <c r="N83" s="51"/>
    </row>
    <row r="84" spans="1:14">
      <c r="B84" s="89" t="s">
        <v>973</v>
      </c>
      <c r="C84" s="90"/>
      <c r="D84" s="90"/>
      <c r="E84" s="90"/>
      <c r="F84" s="90"/>
      <c r="G84" s="90"/>
      <c r="H84" s="90"/>
      <c r="I84" s="87"/>
      <c r="J84" s="88"/>
      <c r="K84" s="304">
        <v>0.05</v>
      </c>
      <c r="L84" s="858">
        <f>N78*K84</f>
        <v>169997.24481454614</v>
      </c>
      <c r="M84" s="859"/>
      <c r="N84" s="51"/>
    </row>
    <row r="85" spans="1:14" ht="15.75" thickBot="1">
      <c r="B85" s="91" t="s">
        <v>974</v>
      </c>
      <c r="C85" s="92"/>
      <c r="D85" s="92"/>
      <c r="E85" s="92"/>
      <c r="F85" s="92"/>
      <c r="G85" s="92"/>
      <c r="H85" s="92"/>
      <c r="I85" s="93"/>
      <c r="J85" s="94"/>
      <c r="K85" s="305">
        <v>0.05</v>
      </c>
      <c r="L85" s="860">
        <f>N78*K85</f>
        <v>169997.24481454614</v>
      </c>
      <c r="M85" s="861"/>
      <c r="N85" s="51"/>
    </row>
    <row r="86" spans="1:14" ht="15.75" thickBot="1">
      <c r="B86" s="823" t="s">
        <v>953</v>
      </c>
      <c r="C86" s="824"/>
      <c r="D86" s="824"/>
      <c r="E86" s="824"/>
      <c r="F86" s="824"/>
      <c r="G86" s="824"/>
      <c r="H86" s="824"/>
      <c r="I86" s="824"/>
      <c r="J86" s="824"/>
      <c r="K86" s="824"/>
      <c r="L86" s="824"/>
      <c r="M86" s="825"/>
      <c r="N86" s="52">
        <f>L83+L84+L85</f>
        <v>1019983.4688872767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4419928.3651781995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topLeftCell="A28"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28.5" customHeight="1" thickBot="1">
      <c r="A31" t="s">
        <v>1845</v>
      </c>
      <c r="B31" s="107" t="s">
        <v>1166</v>
      </c>
      <c r="C31" s="999" t="s">
        <v>2193</v>
      </c>
      <c r="D31" s="1000"/>
      <c r="E31" s="1000"/>
      <c r="F31" s="1000"/>
      <c r="G31" s="1000"/>
      <c r="H31" s="1000"/>
      <c r="I31" s="1000"/>
      <c r="J31" s="1000"/>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s="171" t="s">
        <v>373</v>
      </c>
      <c r="B36" s="872" t="str">
        <f>VLOOKUP(A36,EQUIPOS!A6:D154,3,FALSE)</f>
        <v>Volqueta 6 m3</v>
      </c>
      <c r="C36" s="873"/>
      <c r="D36" s="873"/>
      <c r="E36" s="873"/>
      <c r="F36" s="873"/>
      <c r="G36" s="873"/>
      <c r="H36" s="874"/>
      <c r="I36" s="267"/>
      <c r="J36" s="268"/>
      <c r="K36" s="269">
        <f>VLOOKUP(A36,EQUIPOS!A6:D161,4,FALSE)</f>
        <v>65028.703023714399</v>
      </c>
      <c r="L36" s="270"/>
      <c r="M36" s="455">
        <v>81</v>
      </c>
      <c r="N36" s="272">
        <f>K36/M36</f>
        <v>802.82349411993084</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802.82349411993084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802.82349411993084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160.56469882398619</v>
      </c>
      <c r="M83" s="859"/>
      <c r="N83" s="51"/>
    </row>
    <row r="84" spans="1:14">
      <c r="B84" s="89" t="s">
        <v>973</v>
      </c>
      <c r="C84" s="90"/>
      <c r="D84" s="90"/>
      <c r="E84" s="90"/>
      <c r="F84" s="90"/>
      <c r="G84" s="90"/>
      <c r="H84" s="90"/>
      <c r="I84" s="87"/>
      <c r="J84" s="88"/>
      <c r="K84" s="304">
        <v>0.05</v>
      </c>
      <c r="L84" s="858">
        <f>N78*K84</f>
        <v>40.141174705996548</v>
      </c>
      <c r="M84" s="859"/>
      <c r="N84" s="51"/>
    </row>
    <row r="85" spans="1:14" ht="15.75" thickBot="1">
      <c r="B85" s="91" t="s">
        <v>974</v>
      </c>
      <c r="C85" s="92"/>
      <c r="D85" s="92"/>
      <c r="E85" s="92"/>
      <c r="F85" s="92"/>
      <c r="G85" s="92"/>
      <c r="H85" s="92"/>
      <c r="I85" s="93"/>
      <c r="J85" s="94"/>
      <c r="K85" s="305">
        <v>0.05</v>
      </c>
      <c r="L85" s="860">
        <f>N78*K85</f>
        <v>40.141174705996548</v>
      </c>
      <c r="M85" s="861"/>
      <c r="N85" s="51"/>
    </row>
    <row r="86" spans="1:14" ht="15.75" thickBot="1">
      <c r="B86" s="823" t="s">
        <v>953</v>
      </c>
      <c r="C86" s="824"/>
      <c r="D86" s="824"/>
      <c r="E86" s="824"/>
      <c r="F86" s="824"/>
      <c r="G86" s="824"/>
      <c r="H86" s="824"/>
      <c r="I86" s="824"/>
      <c r="J86" s="824"/>
      <c r="K86" s="824"/>
      <c r="L86" s="824"/>
      <c r="M86" s="825"/>
      <c r="N86" s="52">
        <f>L83+L84+L85</f>
        <v>240.84704823597929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1043.6705423559101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topLeftCell="A22"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0" t="s">
        <v>942</v>
      </c>
      <c r="C27" s="821"/>
      <c r="D27" s="821"/>
      <c r="E27" s="821"/>
      <c r="F27" s="821"/>
      <c r="G27" s="821"/>
      <c r="H27" s="821"/>
      <c r="I27" s="821"/>
      <c r="J27" s="821"/>
      <c r="K27" s="821"/>
      <c r="L27" s="821"/>
      <c r="M27" s="821"/>
      <c r="N27" s="822"/>
    </row>
    <row r="28" spans="1:14" ht="15.75" thickBot="1">
      <c r="B28" s="33"/>
      <c r="C28" s="34"/>
      <c r="D28" s="34"/>
      <c r="E28" s="34"/>
      <c r="F28" s="34"/>
      <c r="G28" s="34"/>
      <c r="H28" s="34"/>
      <c r="I28" s="34"/>
      <c r="J28" s="34"/>
      <c r="K28" s="34"/>
      <c r="L28" s="34"/>
      <c r="M28" s="34"/>
      <c r="N28" s="35"/>
    </row>
    <row r="29" spans="1:14" ht="26.25" thickBot="1">
      <c r="B29" s="71" t="s">
        <v>943</v>
      </c>
      <c r="C29" s="802" t="s">
        <v>944</v>
      </c>
      <c r="D29" s="803"/>
      <c r="E29" s="803"/>
      <c r="F29" s="803"/>
      <c r="G29" s="803"/>
      <c r="H29" s="803"/>
      <c r="I29" s="803"/>
      <c r="J29" s="72"/>
      <c r="K29" s="342" t="s">
        <v>2215</v>
      </c>
      <c r="L29" s="799" t="s">
        <v>945</v>
      </c>
      <c r="M29" s="800"/>
      <c r="N29" s="71" t="s">
        <v>946</v>
      </c>
    </row>
    <row r="30" spans="1:14" hidden="1">
      <c r="B30" s="71" t="s">
        <v>943</v>
      </c>
      <c r="C30" s="802" t="s">
        <v>944</v>
      </c>
      <c r="D30" s="803"/>
      <c r="E30" s="803"/>
      <c r="F30" s="803"/>
      <c r="G30" s="803"/>
      <c r="H30" s="803"/>
      <c r="I30" s="803"/>
      <c r="J30" s="72"/>
      <c r="K30" s="307"/>
      <c r="L30" s="799" t="s">
        <v>945</v>
      </c>
      <c r="M30" s="800"/>
      <c r="N30" s="71" t="s">
        <v>946</v>
      </c>
    </row>
    <row r="31" spans="1:14" ht="41.25" customHeight="1" thickBot="1">
      <c r="A31" t="s">
        <v>1845</v>
      </c>
      <c r="B31" s="107" t="s">
        <v>1167</v>
      </c>
      <c r="C31" s="999" t="s">
        <v>2196</v>
      </c>
      <c r="D31" s="1000"/>
      <c r="E31" s="1000"/>
      <c r="F31" s="1000"/>
      <c r="G31" s="1000"/>
      <c r="H31" s="1000"/>
      <c r="I31" s="1000"/>
      <c r="J31" s="1000"/>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VLOOKUP(A36,EQUIPOS!A6:D161,4,FALSE)</f>
        <v>65028.703023714399</v>
      </c>
      <c r="L36" s="270"/>
      <c r="M36" s="283">
        <v>66</v>
      </c>
      <c r="N36" s="272">
        <f>K36/M36</f>
        <v>985.28337914718782</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985.28337914718782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985.28337914718782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197.05667582943758</v>
      </c>
      <c r="M83" s="859"/>
      <c r="N83" s="51"/>
    </row>
    <row r="84" spans="1:14">
      <c r="B84" s="89" t="s">
        <v>973</v>
      </c>
      <c r="C84" s="90"/>
      <c r="D84" s="90"/>
      <c r="E84" s="90"/>
      <c r="F84" s="90"/>
      <c r="G84" s="90"/>
      <c r="H84" s="90"/>
      <c r="I84" s="87"/>
      <c r="J84" s="88"/>
      <c r="K84" s="304">
        <v>0.05</v>
      </c>
      <c r="L84" s="858">
        <f>N78*K84</f>
        <v>49.264168957359395</v>
      </c>
      <c r="M84" s="859"/>
      <c r="N84" s="51"/>
    </row>
    <row r="85" spans="1:14" ht="15.75" thickBot="1">
      <c r="B85" s="91" t="s">
        <v>974</v>
      </c>
      <c r="C85" s="92"/>
      <c r="D85" s="92"/>
      <c r="E85" s="92"/>
      <c r="F85" s="92"/>
      <c r="G85" s="92"/>
      <c r="H85" s="92"/>
      <c r="I85" s="93"/>
      <c r="J85" s="94"/>
      <c r="K85" s="305">
        <v>0.05</v>
      </c>
      <c r="L85" s="860">
        <f>N78*K85</f>
        <v>49.264168957359395</v>
      </c>
      <c r="M85" s="861"/>
      <c r="N85" s="51"/>
    </row>
    <row r="86" spans="1:14" ht="15.75" thickBot="1">
      <c r="B86" s="823" t="s">
        <v>953</v>
      </c>
      <c r="C86" s="824"/>
      <c r="D86" s="824"/>
      <c r="E86" s="824"/>
      <c r="F86" s="824"/>
      <c r="G86" s="824"/>
      <c r="H86" s="824"/>
      <c r="I86" s="824"/>
      <c r="J86" s="824"/>
      <c r="K86" s="824"/>
      <c r="L86" s="824"/>
      <c r="M86" s="825"/>
      <c r="N86" s="52">
        <f>L83+L84+L85</f>
        <v>295.58501374415636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1280.8683928913442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4" t="s">
        <v>2205</v>
      </c>
      <c r="C10" s="915"/>
      <c r="D10" s="915"/>
      <c r="E10" s="915"/>
      <c r="F10" s="388" t="s">
        <v>2206</v>
      </c>
      <c r="G10" s="383"/>
      <c r="H10" s="389"/>
      <c r="I10" s="916" t="s">
        <v>2207</v>
      </c>
      <c r="J10" s="916"/>
      <c r="K10" s="390" t="s">
        <v>2206</v>
      </c>
      <c r="L10" s="386"/>
      <c r="M10" s="386"/>
      <c r="N10" s="387"/>
    </row>
    <row r="11" spans="2:14">
      <c r="B11" s="361" t="s">
        <v>939</v>
      </c>
      <c r="C11" s="362"/>
      <c r="D11" s="801"/>
      <c r="E11" s="801"/>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8"/>
      <c r="M12" s="818"/>
      <c r="N12" s="819"/>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6"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1" t="s">
        <v>942</v>
      </c>
      <c r="C27" s="1002"/>
      <c r="D27" s="1002"/>
      <c r="E27" s="1002"/>
      <c r="F27" s="1002"/>
      <c r="G27" s="1002"/>
      <c r="H27" s="1002"/>
      <c r="I27" s="1002"/>
      <c r="J27" s="1002"/>
      <c r="K27" s="1002"/>
      <c r="L27" s="1002"/>
      <c r="M27" s="1002"/>
      <c r="N27" s="1003"/>
    </row>
    <row r="28" spans="1:14" ht="15.75" thickBot="1">
      <c r="B28" s="33"/>
      <c r="C28" s="34"/>
      <c r="D28" s="34"/>
      <c r="E28" s="34"/>
      <c r="F28" s="34"/>
      <c r="G28" s="34"/>
      <c r="H28" s="34"/>
      <c r="I28" s="34"/>
      <c r="J28" s="34"/>
      <c r="K28" s="34"/>
      <c r="L28" s="34"/>
      <c r="M28" s="34"/>
      <c r="N28" s="35"/>
    </row>
    <row r="29" spans="1:14" ht="26.25" thickBot="1">
      <c r="B29" s="71" t="s">
        <v>943</v>
      </c>
      <c r="C29" s="1006" t="s">
        <v>944</v>
      </c>
      <c r="D29" s="1007"/>
      <c r="E29" s="1007"/>
      <c r="F29" s="1007"/>
      <c r="G29" s="1007"/>
      <c r="H29" s="1007"/>
      <c r="I29" s="1007"/>
      <c r="J29" s="72"/>
      <c r="K29" s="342" t="s">
        <v>2215</v>
      </c>
      <c r="L29" s="1004" t="s">
        <v>945</v>
      </c>
      <c r="M29" s="1005"/>
      <c r="N29" s="71" t="s">
        <v>946</v>
      </c>
    </row>
    <row r="30" spans="1:14" hidden="1">
      <c r="B30" s="71" t="s">
        <v>943</v>
      </c>
      <c r="C30" s="802" t="s">
        <v>944</v>
      </c>
      <c r="D30" s="803"/>
      <c r="E30" s="803"/>
      <c r="F30" s="803"/>
      <c r="G30" s="803"/>
      <c r="H30" s="803"/>
      <c r="I30" s="803"/>
      <c r="J30" s="72"/>
      <c r="K30" s="307"/>
      <c r="L30" s="799" t="s">
        <v>945</v>
      </c>
      <c r="M30" s="800"/>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3" t="s">
        <v>944</v>
      </c>
      <c r="C35" s="894"/>
      <c r="D35" s="894"/>
      <c r="E35" s="894"/>
      <c r="F35" s="894"/>
      <c r="G35" s="894"/>
      <c r="H35" s="895"/>
      <c r="I35" s="896" t="s">
        <v>948</v>
      </c>
      <c r="J35" s="897"/>
      <c r="K35" s="69" t="s">
        <v>949</v>
      </c>
      <c r="L35" s="898" t="s">
        <v>950</v>
      </c>
      <c r="M35" s="895"/>
      <c r="N35" s="70" t="s">
        <v>951</v>
      </c>
    </row>
    <row r="36" spans="1:14">
      <c r="A36" t="s">
        <v>373</v>
      </c>
      <c r="B36" s="872" t="str">
        <f>VLOOKUP(A36,EQUIPOS!A6:D154,3,FALSE)</f>
        <v>Volqueta 6 m3</v>
      </c>
      <c r="C36" s="873"/>
      <c r="D36" s="873"/>
      <c r="E36" s="873"/>
      <c r="F36" s="873"/>
      <c r="G36" s="873"/>
      <c r="H36" s="874"/>
      <c r="I36" s="267"/>
      <c r="J36" s="268"/>
      <c r="K36" s="269">
        <f>VLOOKUP(A36,EQUIPOS!A6:D161,4,FALSE)</f>
        <v>65028.703023714399</v>
      </c>
      <c r="L36" s="270"/>
      <c r="M36" s="283">
        <v>66</v>
      </c>
      <c r="N36" s="272">
        <f>K36/M36</f>
        <v>985.28337914718782</v>
      </c>
    </row>
    <row r="37" spans="1:14">
      <c r="B37" s="872"/>
      <c r="C37" s="873"/>
      <c r="D37" s="873"/>
      <c r="E37" s="873"/>
      <c r="F37" s="873"/>
      <c r="G37" s="873"/>
      <c r="H37" s="874"/>
      <c r="I37" s="267"/>
      <c r="J37" s="268"/>
      <c r="K37" s="269"/>
      <c r="L37" s="270"/>
      <c r="M37" s="271"/>
      <c r="N37" s="272"/>
    </row>
    <row r="38" spans="1:14">
      <c r="B38" s="872"/>
      <c r="C38" s="873"/>
      <c r="D38" s="873"/>
      <c r="E38" s="873"/>
      <c r="F38" s="873"/>
      <c r="G38" s="873"/>
      <c r="H38" s="874"/>
      <c r="I38" s="267"/>
      <c r="J38" s="268"/>
      <c r="K38" s="269"/>
      <c r="L38" s="270"/>
      <c r="M38" s="271"/>
      <c r="N38" s="273"/>
    </row>
    <row r="39" spans="1:14">
      <c r="B39" s="872"/>
      <c r="C39" s="873"/>
      <c r="D39" s="873"/>
      <c r="E39" s="873"/>
      <c r="F39" s="873"/>
      <c r="G39" s="873"/>
      <c r="H39" s="874"/>
      <c r="I39" s="875"/>
      <c r="J39" s="876"/>
      <c r="K39" s="274"/>
      <c r="L39" s="877"/>
      <c r="M39" s="878"/>
      <c r="N39" s="275"/>
    </row>
    <row r="40" spans="1:14">
      <c r="B40" s="872"/>
      <c r="C40" s="873"/>
      <c r="D40" s="873"/>
      <c r="E40" s="879"/>
      <c r="F40" s="873"/>
      <c r="G40" s="873"/>
      <c r="H40" s="874"/>
      <c r="I40" s="36"/>
      <c r="J40" s="37"/>
      <c r="K40" s="274"/>
      <c r="L40" s="276"/>
      <c r="M40" s="277"/>
      <c r="N40" s="278"/>
    </row>
    <row r="41" spans="1:14">
      <c r="B41" s="880"/>
      <c r="C41" s="881"/>
      <c r="D41" s="881"/>
      <c r="E41" s="38"/>
      <c r="F41" s="39"/>
      <c r="G41" s="39"/>
      <c r="H41" s="40"/>
      <c r="I41" s="36"/>
      <c r="J41" s="37"/>
      <c r="K41" s="279"/>
      <c r="L41" s="276"/>
      <c r="M41" s="277"/>
      <c r="N41" s="344"/>
    </row>
    <row r="42" spans="1:14" ht="15.75" thickBot="1">
      <c r="B42" s="872"/>
      <c r="C42" s="873"/>
      <c r="D42" s="873"/>
      <c r="E42" s="873"/>
      <c r="F42" s="873"/>
      <c r="G42" s="873"/>
      <c r="H42" s="874"/>
      <c r="I42" s="882"/>
      <c r="J42" s="883"/>
      <c r="K42" s="41"/>
      <c r="L42" s="884"/>
      <c r="M42" s="885"/>
      <c r="N42" s="105"/>
    </row>
    <row r="43" spans="1:14" ht="15.75" thickBot="1">
      <c r="B43" s="823" t="s">
        <v>953</v>
      </c>
      <c r="C43" s="824"/>
      <c r="D43" s="824"/>
      <c r="E43" s="824"/>
      <c r="F43" s="824"/>
      <c r="G43" s="824"/>
      <c r="H43" s="824"/>
      <c r="I43" s="824"/>
      <c r="J43" s="824"/>
      <c r="K43" s="824"/>
      <c r="L43" s="824"/>
      <c r="M43" s="825"/>
      <c r="N43" s="99">
        <f>SUM(N36:N42)</f>
        <v>985.28337914718782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8" t="s">
        <v>944</v>
      </c>
      <c r="C47" s="869"/>
      <c r="D47" s="869"/>
      <c r="E47" s="869"/>
      <c r="F47" s="869"/>
      <c r="G47" s="869"/>
      <c r="H47" s="869"/>
      <c r="I47" s="903"/>
      <c r="J47" s="315" t="s">
        <v>945</v>
      </c>
      <c r="K47" s="85" t="s">
        <v>946</v>
      </c>
      <c r="L47" s="904" t="s">
        <v>955</v>
      </c>
      <c r="M47" s="903"/>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5"/>
      <c r="C53" s="906"/>
      <c r="D53" s="906"/>
      <c r="E53" s="906"/>
      <c r="F53" s="906"/>
      <c r="G53" s="906"/>
      <c r="H53" s="906"/>
      <c r="I53" s="876"/>
      <c r="J53" s="42"/>
      <c r="K53" s="44"/>
      <c r="L53" s="907"/>
      <c r="M53" s="908"/>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9" t="s">
        <v>961</v>
      </c>
      <c r="M58" s="888"/>
      <c r="N58" s="76" t="s">
        <v>951</v>
      </c>
    </row>
    <row r="59" spans="2:14">
      <c r="B59" s="46"/>
      <c r="C59" s="317"/>
      <c r="D59" s="317"/>
      <c r="E59" s="317"/>
      <c r="F59" s="317"/>
      <c r="G59" s="317"/>
      <c r="H59" s="311"/>
      <c r="I59" s="279"/>
      <c r="J59" s="286"/>
      <c r="K59" s="279"/>
      <c r="L59" s="910"/>
      <c r="M59" s="911"/>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3"/>
      <c r="M64" s="994"/>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2" t="s">
        <v>963</v>
      </c>
      <c r="C69" s="863"/>
      <c r="D69" s="863"/>
      <c r="E69" s="863"/>
      <c r="F69" s="863"/>
      <c r="G69" s="863"/>
      <c r="H69" s="863"/>
      <c r="I69" s="73" t="s">
        <v>964</v>
      </c>
      <c r="J69" s="75" t="s">
        <v>1410</v>
      </c>
      <c r="K69" s="74" t="s">
        <v>966</v>
      </c>
      <c r="L69" s="864" t="s">
        <v>950</v>
      </c>
      <c r="M69" s="865"/>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985.28337914718782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8" t="s">
        <v>969</v>
      </c>
      <c r="C82" s="869"/>
      <c r="D82" s="869"/>
      <c r="E82" s="869"/>
      <c r="F82" s="869"/>
      <c r="G82" s="869"/>
      <c r="H82" s="869"/>
      <c r="I82" s="314"/>
      <c r="J82" s="334"/>
      <c r="K82" s="302" t="s">
        <v>970</v>
      </c>
      <c r="L82" s="870" t="s">
        <v>971</v>
      </c>
      <c r="M82" s="871"/>
      <c r="N82" s="303"/>
    </row>
    <row r="83" spans="1:14">
      <c r="B83" s="856" t="s">
        <v>972</v>
      </c>
      <c r="C83" s="857"/>
      <c r="D83" s="857"/>
      <c r="E83" s="857"/>
      <c r="F83" s="857"/>
      <c r="G83" s="857"/>
      <c r="H83" s="857"/>
      <c r="I83" s="87"/>
      <c r="J83" s="88"/>
      <c r="K83" s="304">
        <v>0.2</v>
      </c>
      <c r="L83" s="858">
        <f>N78*K83</f>
        <v>197.05667582943758</v>
      </c>
      <c r="M83" s="859"/>
      <c r="N83" s="51"/>
    </row>
    <row r="84" spans="1:14">
      <c r="B84" s="89" t="s">
        <v>973</v>
      </c>
      <c r="C84" s="90"/>
      <c r="D84" s="90"/>
      <c r="E84" s="90"/>
      <c r="F84" s="90"/>
      <c r="G84" s="90"/>
      <c r="H84" s="90"/>
      <c r="I84" s="87"/>
      <c r="J84" s="88"/>
      <c r="K84" s="304">
        <v>0.05</v>
      </c>
      <c r="L84" s="858">
        <f>N78*K84</f>
        <v>49.264168957359395</v>
      </c>
      <c r="M84" s="859"/>
      <c r="N84" s="51"/>
    </row>
    <row r="85" spans="1:14" ht="15.75" thickBot="1">
      <c r="B85" s="91" t="s">
        <v>974</v>
      </c>
      <c r="C85" s="92"/>
      <c r="D85" s="92"/>
      <c r="E85" s="92"/>
      <c r="F85" s="92"/>
      <c r="G85" s="92"/>
      <c r="H85" s="92"/>
      <c r="I85" s="93"/>
      <c r="J85" s="94"/>
      <c r="K85" s="305">
        <v>0.05</v>
      </c>
      <c r="L85" s="860">
        <f>N78*K85</f>
        <v>49.264168957359395</v>
      </c>
      <c r="M85" s="861"/>
      <c r="N85" s="51"/>
    </row>
    <row r="86" spans="1:14" ht="15.75" thickBot="1">
      <c r="B86" s="823" t="s">
        <v>953</v>
      </c>
      <c r="C86" s="824"/>
      <c r="D86" s="824"/>
      <c r="E86" s="824"/>
      <c r="F86" s="824"/>
      <c r="G86" s="824"/>
      <c r="H86" s="824"/>
      <c r="I86" s="824"/>
      <c r="J86" s="824"/>
      <c r="K86" s="824"/>
      <c r="L86" s="824"/>
      <c r="M86" s="825"/>
      <c r="N86" s="52">
        <f>L83+L84+L85</f>
        <v>295.58501374415636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1280.8683928913442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3"/>
      <c r="K118" s="973"/>
      <c r="L118" s="973"/>
      <c r="M118" s="973"/>
      <c r="N118" s="974"/>
    </row>
    <row r="119" spans="2:14" ht="15.75" thickBot="1">
      <c r="B119" s="419" t="s">
        <v>2221</v>
      </c>
      <c r="C119" s="420"/>
      <c r="D119" s="420"/>
      <c r="E119" s="259"/>
      <c r="F119" s="259"/>
      <c r="G119" s="259"/>
      <c r="H119" s="259"/>
      <c r="I119" s="259"/>
      <c r="J119" s="975"/>
      <c r="K119" s="975"/>
      <c r="L119" s="975"/>
      <c r="M119" s="975"/>
      <c r="N119" s="97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C8FB14FA-4E22-41CC-92AE-09E45E45F8D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3886817-42C5-47FC-B395-BC5014499E7A}">
  <ds:schemaRefs>
    <ds:schemaRef ds:uri="http://schemas.microsoft.com/sharepoint/v3/contenttype/forms"/>
  </ds:schemaRefs>
</ds:datastoreItem>
</file>

<file path=customXml/itemProps3.xml><?xml version="1.0" encoding="utf-8"?>
<ds:datastoreItem xmlns:ds="http://schemas.openxmlformats.org/officeDocument/2006/customXml" ds:itemID="{A5F3CD0B-A5CD-481E-9CBE-7ADDA5A696DE}">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2021-08-10T20:23:43Z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