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BF65B3DC-E979-4E7A-B63F-62B53974516F}" xr6:coauthVersionLast="45" xr6:coauthVersionMax="45" xr10:uidLastSave="{00000000-0000-0000-0000-000000000000}"/>
  <bookViews>
    <workbookView xWindow="3075" yWindow="307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6" i="2" s="1"/>
  <c r="D51" i="2"/>
  <c r="D52" i="2" s="1"/>
  <c r="D47" i="2"/>
  <c r="D46" i="2"/>
  <c r="D45" i="2"/>
  <c r="D39" i="2"/>
  <c r="D38" i="2"/>
  <c r="D37" i="2"/>
  <c r="D35" i="2"/>
  <c r="D34" i="2"/>
  <c r="D33" i="2"/>
  <c r="D32" i="2"/>
  <c r="D31" i="2"/>
  <c r="D29" i="2"/>
  <c r="D9" i="2"/>
  <c r="M70" i="374" l="1"/>
  <c r="B77" i="244" l="1"/>
  <c r="M58" i="244"/>
  <c r="J58" i="244"/>
  <c r="B58" i="244"/>
  <c r="B57" i="244"/>
  <c r="K44" i="244"/>
  <c r="B44" i="244"/>
  <c r="N58" i="244" l="1"/>
  <c r="P58" i="244"/>
  <c r="N44" i="244"/>
  <c r="P44" i="244"/>
  <c r="K77" i="244"/>
  <c r="N77" i="244" l="1"/>
  <c r="I77" i="244"/>
  <c r="P77" i="244" s="1"/>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J57" i="244"/>
  <c r="M56" i="244"/>
  <c r="J56" i="244"/>
  <c r="B56" i="244"/>
  <c r="M55" i="244"/>
  <c r="J55" i="244"/>
  <c r="B55" i="244"/>
  <c r="M54" i="244"/>
  <c r="J54" i="244"/>
  <c r="B54" i="244"/>
  <c r="M53" i="244"/>
  <c r="J53" i="244"/>
  <c r="B53" i="244"/>
  <c r="M52" i="244"/>
  <c r="J52" i="244"/>
  <c r="B52" i="244"/>
  <c r="K43" i="244"/>
  <c r="B43" i="244"/>
  <c r="K42" i="244"/>
  <c r="B42" i="244"/>
  <c r="K41" i="244"/>
  <c r="B41" i="244"/>
  <c r="K40" i="244"/>
  <c r="B40" i="244"/>
  <c r="K39" i="244"/>
  <c r="B39" i="244"/>
  <c r="K38" i="244"/>
  <c r="B38" i="244"/>
  <c r="K37" i="244"/>
  <c r="B37" i="244"/>
  <c r="K36" i="244"/>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B38" i="227"/>
  <c r="K37" i="227"/>
  <c r="B37" i="227"/>
  <c r="K36" i="227"/>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J53" i="217"/>
  <c r="B53" i="217"/>
  <c r="K40" i="217"/>
  <c r="B40" i="217"/>
  <c r="K39" i="217"/>
  <c r="B39" i="217"/>
  <c r="K38" i="217"/>
  <c r="B38" i="217"/>
  <c r="K37" i="217"/>
  <c r="B37" i="217"/>
  <c r="K36" i="217"/>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B70" i="142"/>
  <c r="K69" i="142"/>
  <c r="B69" i="142"/>
  <c r="K58" i="142"/>
  <c r="B58" i="142"/>
  <c r="M49" i="142"/>
  <c r="J49" i="142"/>
  <c r="B49" i="142"/>
  <c r="M48" i="142"/>
  <c r="J48" i="142"/>
  <c r="B48" i="142"/>
  <c r="K37" i="142"/>
  <c r="B37" i="142"/>
  <c r="K36" i="142"/>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J50" i="138"/>
  <c r="B50" i="138"/>
  <c r="M49" i="138"/>
  <c r="J49" i="138"/>
  <c r="B49" i="138"/>
  <c r="M48"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J48" i="127"/>
  <c r="B48" i="127"/>
  <c r="K37" i="127"/>
  <c r="B37" i="127"/>
  <c r="K36" i="127"/>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J49" i="98"/>
  <c r="B49" i="98"/>
  <c r="M48" i="98"/>
  <c r="J48" i="98"/>
  <c r="B48" i="98"/>
  <c r="K38" i="98"/>
  <c r="B38" i="98"/>
  <c r="K37" i="98"/>
  <c r="B37" i="98"/>
  <c r="K36" i="98"/>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J49" i="96"/>
  <c r="B49" i="96"/>
  <c r="M48" i="96"/>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J48" i="92"/>
  <c r="B48" i="92"/>
  <c r="K38" i="92"/>
  <c r="B38" i="92"/>
  <c r="K37" i="92"/>
  <c r="B37" i="92"/>
  <c r="K36" i="92"/>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J49" i="86"/>
  <c r="B49" i="86"/>
  <c r="M48" i="86"/>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7" i="323"/>
  <c r="N79" i="323" s="1"/>
  <c r="L85" i="323" s="1"/>
  <c r="N77" i="328"/>
  <c r="N41" i="328" s="1"/>
  <c r="N43" i="328" s="1"/>
  <c r="N77" i="337"/>
  <c r="N41" i="337" s="1"/>
  <c r="N75" i="302"/>
  <c r="N41" i="302" s="1"/>
  <c r="N43" i="302" s="1"/>
  <c r="N48" i="86"/>
  <c r="P48" i="86"/>
  <c r="N48" i="92"/>
  <c r="N54" i="92" s="1"/>
  <c r="O49" i="92"/>
  <c r="N49" i="96"/>
  <c r="P49" i="96"/>
  <c r="N49" i="98"/>
  <c r="P49" i="98"/>
  <c r="N49" i="138"/>
  <c r="P49" i="138"/>
  <c r="N49" i="142"/>
  <c r="P49" i="142"/>
  <c r="N54" i="244"/>
  <c r="P54" i="244"/>
  <c r="N57" i="244"/>
  <c r="P57" i="244"/>
  <c r="N48" i="96"/>
  <c r="P48" i="96"/>
  <c r="N48" i="98"/>
  <c r="N54" i="98" s="1"/>
  <c r="P48" i="98"/>
  <c r="N48" i="100"/>
  <c r="N54" i="100" s="1"/>
  <c r="P48" i="100"/>
  <c r="N48" i="138"/>
  <c r="P48" i="138"/>
  <c r="N48" i="142"/>
  <c r="P48" i="142"/>
  <c r="N53" i="244"/>
  <c r="P53" i="244"/>
  <c r="N48" i="127"/>
  <c r="N54" i="127" s="1"/>
  <c r="P48" i="127"/>
  <c r="N52" i="244"/>
  <c r="P52" i="244"/>
  <c r="N56" i="244"/>
  <c r="P56" i="244"/>
  <c r="N49" i="86"/>
  <c r="P49" i="86"/>
  <c r="N50" i="138"/>
  <c r="P50" i="138"/>
  <c r="N53" i="217"/>
  <c r="N58" i="217" s="1"/>
  <c r="P53" i="217"/>
  <c r="N55" i="244"/>
  <c r="P55" i="244"/>
  <c r="N37" i="98"/>
  <c r="P37" i="98"/>
  <c r="N36" i="142"/>
  <c r="P36" i="142"/>
  <c r="N36" i="217"/>
  <c r="P36" i="217"/>
  <c r="N38" i="217"/>
  <c r="P38" i="217"/>
  <c r="N40" i="217"/>
  <c r="P40" i="217"/>
  <c r="N36" i="92"/>
  <c r="P36" i="92"/>
  <c r="N38" i="92"/>
  <c r="P38" i="92"/>
  <c r="N36" i="127"/>
  <c r="P36" i="127"/>
  <c r="N36" i="227"/>
  <c r="P36" i="227"/>
  <c r="N38" i="227"/>
  <c r="P38" i="227"/>
  <c r="N36" i="244"/>
  <c r="P36" i="244"/>
  <c r="N38" i="244"/>
  <c r="P38" i="244"/>
  <c r="N40" i="244"/>
  <c r="P40" i="244"/>
  <c r="N42" i="244"/>
  <c r="P42" i="244"/>
  <c r="N36" i="98"/>
  <c r="P36" i="98"/>
  <c r="N38" i="98"/>
  <c r="P38" i="98"/>
  <c r="N37" i="142"/>
  <c r="P37" i="142"/>
  <c r="N37" i="217"/>
  <c r="P37" i="217"/>
  <c r="N39" i="217"/>
  <c r="P39" i="217"/>
  <c r="N37" i="92"/>
  <c r="P37" i="92"/>
  <c r="N37" i="127"/>
  <c r="P37" i="127"/>
  <c r="N37" i="227"/>
  <c r="P37" i="227"/>
  <c r="N37" i="244"/>
  <c r="P37" i="244"/>
  <c r="N39" i="244"/>
  <c r="P39" i="244"/>
  <c r="N41" i="244"/>
  <c r="P41" i="244"/>
  <c r="N43" i="244"/>
  <c r="P43" i="244"/>
  <c r="N76" i="26"/>
  <c r="N42" i="26" s="1"/>
  <c r="N43" i="26" s="1"/>
  <c r="N79" i="50"/>
  <c r="N42" i="50" s="1"/>
  <c r="N76" i="67"/>
  <c r="N41" i="67" s="1"/>
  <c r="N43" i="67" s="1"/>
  <c r="N78" i="67" s="1"/>
  <c r="L85" i="67" s="1"/>
  <c r="N76" i="68"/>
  <c r="N41" i="68" s="1"/>
  <c r="N43" i="68" s="1"/>
  <c r="N75" i="75"/>
  <c r="N41" i="75" s="1"/>
  <c r="N43" i="75" s="1"/>
  <c r="N76" i="80"/>
  <c r="N41" i="80" s="1"/>
  <c r="N76" i="82"/>
  <c r="N41" i="82" s="1"/>
  <c r="N43" i="82" s="1"/>
  <c r="N76" i="84"/>
  <c r="N41" i="84" s="1"/>
  <c r="N76" i="86"/>
  <c r="N41" i="86" s="1"/>
  <c r="N43" i="86" s="1"/>
  <c r="N76" i="88"/>
  <c r="N41" i="88" s="1"/>
  <c r="N76" i="90"/>
  <c r="N41" i="90" s="1"/>
  <c r="N43" i="90" s="1"/>
  <c r="N76" i="94"/>
  <c r="N41" i="94" s="1"/>
  <c r="N43" i="94" s="1"/>
  <c r="N76" i="102"/>
  <c r="N41" i="102" s="1"/>
  <c r="N43" i="102" s="1"/>
  <c r="N76" i="105"/>
  <c r="N41" i="105" s="1"/>
  <c r="N76" i="108"/>
  <c r="N41" i="108" s="1"/>
  <c r="N43" i="108" s="1"/>
  <c r="N80" i="164"/>
  <c r="N46" i="164" s="1"/>
  <c r="N83" i="165"/>
  <c r="N49" i="165" s="1"/>
  <c r="N51" i="165" s="1"/>
  <c r="N81" i="170"/>
  <c r="N47" i="170" s="1"/>
  <c r="N81" i="176"/>
  <c r="N47" i="176" s="1"/>
  <c r="N49" i="176" s="1"/>
  <c r="N81" i="171"/>
  <c r="N47" i="171" s="1"/>
  <c r="N49" i="171" s="1"/>
  <c r="N81" i="178"/>
  <c r="N47" i="178" s="1"/>
  <c r="N49" i="178" s="1"/>
  <c r="N80" i="179"/>
  <c r="N46" i="179" s="1"/>
  <c r="N80" i="180"/>
  <c r="N46" i="180" s="1"/>
  <c r="N48" i="180" s="1"/>
  <c r="N80" i="177"/>
  <c r="N46" i="177" s="1"/>
  <c r="N80" i="181"/>
  <c r="N46" i="181" s="1"/>
  <c r="N48" i="181" s="1"/>
  <c r="N80" i="183"/>
  <c r="N46" i="183" s="1"/>
  <c r="N48" i="183" s="1"/>
  <c r="N80" i="184"/>
  <c r="N46" i="184" s="1"/>
  <c r="N48" i="184" s="1"/>
  <c r="N81" i="185"/>
  <c r="N47" i="185" s="1"/>
  <c r="N49" i="185" s="1"/>
  <c r="N81" i="186"/>
  <c r="N47" i="186" s="1"/>
  <c r="N49" i="186" s="1"/>
  <c r="N80" i="188"/>
  <c r="N46" i="188" s="1"/>
  <c r="N81" i="187"/>
  <c r="N47" i="187" s="1"/>
  <c r="N76" i="231"/>
  <c r="N40" i="231" s="1"/>
  <c r="N77" i="233"/>
  <c r="N41" i="233" s="1"/>
  <c r="N76" i="243"/>
  <c r="N40" i="243" s="1"/>
  <c r="N42" i="243" s="1"/>
  <c r="N77" i="259"/>
  <c r="N41" i="259" s="1"/>
  <c r="N43" i="259" s="1"/>
  <c r="N81" i="267"/>
  <c r="N41" i="267" s="1"/>
  <c r="N43" i="267" s="1"/>
  <c r="N75" i="283"/>
  <c r="N41" i="283" s="1"/>
  <c r="N43" i="283" s="1"/>
  <c r="N75" i="292"/>
  <c r="N41" i="292" s="1"/>
  <c r="N43" i="292" s="1"/>
  <c r="N77" i="347"/>
  <c r="N41" i="347" s="1"/>
  <c r="N43" i="347" s="1"/>
  <c r="N76" i="63"/>
  <c r="N41" i="63" s="1"/>
  <c r="N43" i="63" s="1"/>
  <c r="N76" i="95"/>
  <c r="N41" i="95" s="1"/>
  <c r="N76" i="97"/>
  <c r="N41" i="97" s="1"/>
  <c r="N43" i="97" s="1"/>
  <c r="N76" i="99"/>
  <c r="N41" i="99" s="1"/>
  <c r="N43" i="99" s="1"/>
  <c r="N76" i="103"/>
  <c r="N41" i="103" s="1"/>
  <c r="N43" i="103" s="1"/>
  <c r="N81" i="154"/>
  <c r="N47" i="154" s="1"/>
  <c r="N49" i="154" s="1"/>
  <c r="N73" i="229"/>
  <c r="N40" i="229" s="1"/>
  <c r="N77" i="258"/>
  <c r="N41" i="258" s="1"/>
  <c r="N43" i="258" s="1"/>
  <c r="N77" i="262"/>
  <c r="N41" i="262" s="1"/>
  <c r="N78" i="270"/>
  <c r="N41" i="270" s="1"/>
  <c r="N78" i="271"/>
  <c r="N41" i="271" s="1"/>
  <c r="N75" i="286"/>
  <c r="N41" i="286" s="1"/>
  <c r="N43" i="286" s="1"/>
  <c r="N75" i="291"/>
  <c r="N41" i="291" s="1"/>
  <c r="N43" i="291" s="1"/>
  <c r="N77" i="334"/>
  <c r="N41" i="334" s="1"/>
  <c r="N43" i="334" s="1"/>
  <c r="N77" i="348"/>
  <c r="N41" i="348" s="1"/>
  <c r="N43" i="348" s="1"/>
  <c r="N77" i="354"/>
  <c r="N41" i="354" s="1"/>
  <c r="N43" i="354" s="1"/>
  <c r="N77" i="363"/>
  <c r="N41" i="363" s="1"/>
  <c r="N69" i="142"/>
  <c r="P69" i="142"/>
  <c r="N43" i="31"/>
  <c r="N70" i="142"/>
  <c r="P70" i="142"/>
  <c r="N53" i="325"/>
  <c r="N76" i="65"/>
  <c r="N41" i="65" s="1"/>
  <c r="N43" i="65" s="1"/>
  <c r="N76" i="92"/>
  <c r="N41" i="92" s="1"/>
  <c r="N76" i="96"/>
  <c r="N41" i="96" s="1"/>
  <c r="N43" i="96" s="1"/>
  <c r="N76" i="98"/>
  <c r="N41" i="98" s="1"/>
  <c r="N76" i="101"/>
  <c r="N41" i="101" s="1"/>
  <c r="N43" i="101" s="1"/>
  <c r="N76" i="107"/>
  <c r="N41" i="107" s="1"/>
  <c r="N43" i="107" s="1"/>
  <c r="N75" i="133"/>
  <c r="N41" i="133" s="1"/>
  <c r="N43" i="133" s="1"/>
  <c r="N76" i="134"/>
  <c r="N41"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76" i="242"/>
  <c r="N40" i="242" s="1"/>
  <c r="N42" i="242" s="1"/>
  <c r="N78" i="273"/>
  <c r="N41" i="273" s="1"/>
  <c r="N81" i="282"/>
  <c r="N44" i="282" s="1"/>
  <c r="N46" i="282" s="1"/>
  <c r="N75" i="289"/>
  <c r="N41" i="289" s="1"/>
  <c r="N43" i="289" s="1"/>
  <c r="N77" i="289" s="1"/>
  <c r="L82" i="289" s="1"/>
  <c r="N75" i="293"/>
  <c r="N41" i="293" s="1"/>
  <c r="N43" i="293" s="1"/>
  <c r="N77" i="295"/>
  <c r="N41" i="295" s="1"/>
  <c r="N43" i="295" s="1"/>
  <c r="N43" i="306"/>
  <c r="N75" i="325"/>
  <c r="N41" i="325" s="1"/>
  <c r="N77" i="329"/>
  <c r="N41" i="329" s="1"/>
  <c r="N43" i="329" s="1"/>
  <c r="N76" i="24"/>
  <c r="N42" i="24" s="1"/>
  <c r="N76" i="25"/>
  <c r="N42" i="25" s="1"/>
  <c r="N76" i="61"/>
  <c r="N42" i="61" s="1"/>
  <c r="N43" i="61" s="1"/>
  <c r="N76" i="64"/>
  <c r="N41" i="64" s="1"/>
  <c r="N43" i="64" s="1"/>
  <c r="N78" i="64" s="1"/>
  <c r="L8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43" i="89" s="1"/>
  <c r="N76" i="91"/>
  <c r="N41" i="91" s="1"/>
  <c r="N43" i="91" s="1"/>
  <c r="N76" i="100"/>
  <c r="N41" i="100" s="1"/>
  <c r="N43" i="100" s="1"/>
  <c r="N76" i="106"/>
  <c r="N41" i="106" s="1"/>
  <c r="N43" i="106" s="1"/>
  <c r="N80" i="160"/>
  <c r="N46" i="160" s="1"/>
  <c r="N77" i="193"/>
  <c r="N43" i="193" s="1"/>
  <c r="N78" i="232"/>
  <c r="N41" i="232" s="1"/>
  <c r="N43" i="232" s="1"/>
  <c r="N76" i="234"/>
  <c r="N40" i="234" s="1"/>
  <c r="N42" i="234" s="1"/>
  <c r="N79" i="244"/>
  <c r="N45" i="244" s="1"/>
  <c r="N87" i="246"/>
  <c r="N45" i="246" s="1"/>
  <c r="N47" i="246" s="1"/>
  <c r="N77" i="250"/>
  <c r="N41" i="250" s="1"/>
  <c r="N43" i="250" s="1"/>
  <c r="N79" i="250" s="1"/>
  <c r="N77" i="254"/>
  <c r="N41"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77" i="321"/>
  <c r="N77" i="342"/>
  <c r="N41" i="342" s="1"/>
  <c r="N43" i="342" s="1"/>
  <c r="N77" i="364"/>
  <c r="N41" i="364" s="1"/>
  <c r="N77" i="365"/>
  <c r="N41" i="365" s="1"/>
  <c r="N77" i="362"/>
  <c r="N41" i="362" s="1"/>
  <c r="N61" i="221"/>
  <c r="N43" i="22"/>
  <c r="N43" i="50"/>
  <c r="N76" i="56"/>
  <c r="N42" i="56" s="1"/>
  <c r="N43" i="56" s="1"/>
  <c r="N76" i="19"/>
  <c r="N42" i="19" s="1"/>
  <c r="N43" i="19" s="1"/>
  <c r="N43" i="29"/>
  <c r="N43" i="236"/>
  <c r="N43" i="238"/>
  <c r="N43" i="27"/>
  <c r="N43" i="30"/>
  <c r="N43" i="235"/>
  <c r="L84" i="11"/>
  <c r="L57" i="227"/>
  <c r="N57" i="227" s="1"/>
  <c r="N62" i="227" s="1"/>
  <c r="L61" i="150"/>
  <c r="L64" i="188"/>
  <c r="L58" i="75"/>
  <c r="N58" i="75" s="1"/>
  <c r="N64" i="75" s="1"/>
  <c r="L65" i="155"/>
  <c r="N65" i="155" s="1"/>
  <c r="L65" i="186"/>
  <c r="N65" i="186" s="1"/>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8" i="160"/>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P75" i="244" s="1"/>
  <c r="I76" i="244"/>
  <c r="P76" i="244" s="1"/>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I70" i="96"/>
  <c r="I71" i="9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8" i="179"/>
  <c r="N48" i="177"/>
  <c r="N75" i="182"/>
  <c r="I75" i="182"/>
  <c r="N76" i="182"/>
  <c r="I76" i="182"/>
  <c r="N77" i="182"/>
  <c r="I77" i="182"/>
  <c r="N48" i="164"/>
  <c r="I74" i="164"/>
  <c r="I75" i="164"/>
  <c r="I76" i="164"/>
  <c r="I75" i="170"/>
  <c r="I76" i="170"/>
  <c r="I77" i="170"/>
  <c r="N65" i="182"/>
  <c r="N48" i="188"/>
  <c r="N64"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84"/>
  <c r="N43" i="88"/>
  <c r="N43" i="95"/>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P70" i="127" s="1"/>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6"/>
  <c r="N81" i="268"/>
  <c r="N41" i="268" s="1"/>
  <c r="N43" i="268" s="1"/>
  <c r="N43" i="271"/>
  <c r="N53" i="286"/>
  <c r="I70" i="213"/>
  <c r="P70" i="213" s="1"/>
  <c r="I71" i="213"/>
  <c r="P71" i="213" s="1"/>
  <c r="N76" i="215"/>
  <c r="N42" i="215" s="1"/>
  <c r="N44" i="215" s="1"/>
  <c r="I71" i="215"/>
  <c r="N80" i="217"/>
  <c r="N46" i="217" s="1"/>
  <c r="I75" i="217"/>
  <c r="P75" i="217" s="1"/>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I74" i="218"/>
  <c r="I74" i="217"/>
  <c r="P74" i="217" s="1"/>
  <c r="N76" i="216"/>
  <c r="N42" i="216" s="1"/>
  <c r="N44" i="216" s="1"/>
  <c r="N78" i="216" s="1"/>
  <c r="L85" i="216" s="1"/>
  <c r="I70" i="215"/>
  <c r="I70" i="214"/>
  <c r="I70" i="212"/>
  <c r="N54" i="43"/>
  <c r="N53" i="75"/>
  <c r="N61" i="165"/>
  <c r="N54" i="243"/>
  <c r="N59" i="245"/>
  <c r="N55" i="262"/>
  <c r="N55" i="264"/>
  <c r="N55" i="329"/>
  <c r="N55" i="336"/>
  <c r="N53" i="136"/>
  <c r="N59" i="155"/>
  <c r="N54" i="38"/>
  <c r="N56" i="232"/>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L83" i="7"/>
  <c r="N76" i="12"/>
  <c r="N42" i="12" s="1"/>
  <c r="N43" i="12" s="1"/>
  <c r="I70" i="12"/>
  <c r="N43" i="137" l="1"/>
  <c r="N78" i="37"/>
  <c r="L85" i="37" s="1"/>
  <c r="N76" i="142"/>
  <c r="N41" i="142" s="1"/>
  <c r="N43" i="127"/>
  <c r="N77" i="127" s="1"/>
  <c r="N54" i="86"/>
  <c r="N78" i="21"/>
  <c r="L83" i="21" s="1"/>
  <c r="N54" i="96"/>
  <c r="N79" i="347"/>
  <c r="L84" i="347" s="1"/>
  <c r="N79" i="364"/>
  <c r="N78" i="31"/>
  <c r="L83" i="31" s="1"/>
  <c r="L83" i="51"/>
  <c r="L84" i="63"/>
  <c r="L83" i="65"/>
  <c r="N78" i="43"/>
  <c r="L85" i="43" s="1"/>
  <c r="L84" i="253"/>
  <c r="L85" i="51"/>
  <c r="N86" i="51" s="1"/>
  <c r="N88" i="51" s="1"/>
  <c r="D43" i="5" s="1"/>
  <c r="N81" i="248"/>
  <c r="N43" i="248" s="1"/>
  <c r="N45" i="248" s="1"/>
  <c r="N83" i="248" s="1"/>
  <c r="L88" i="248" s="1"/>
  <c r="N81" i="50"/>
  <c r="L87" i="50" s="1"/>
  <c r="N78" i="39"/>
  <c r="L85" i="39" s="1"/>
  <c r="L84" i="65"/>
  <c r="N43" i="98"/>
  <c r="N78" i="42"/>
  <c r="L85" i="42" s="1"/>
  <c r="L84" i="208"/>
  <c r="L83" i="289"/>
  <c r="L84" i="289"/>
  <c r="L86" i="323"/>
  <c r="N59" i="244"/>
  <c r="N80" i="275"/>
  <c r="L87" i="275" s="1"/>
  <c r="N79" i="306"/>
  <c r="L86" i="306" s="1"/>
  <c r="L84" i="67"/>
  <c r="N78" i="22"/>
  <c r="L84" i="22" s="1"/>
  <c r="L83" i="47"/>
  <c r="N93" i="260"/>
  <c r="L98" i="260" s="1"/>
  <c r="N78" i="34"/>
  <c r="L83" i="34" s="1"/>
  <c r="N47" i="244"/>
  <c r="N43" i="227"/>
  <c r="N74" i="227" s="1"/>
  <c r="L79" i="227" s="1"/>
  <c r="N43" i="92"/>
  <c r="L84" i="74"/>
  <c r="L82" i="74"/>
  <c r="L83" i="74"/>
  <c r="N48" i="217"/>
  <c r="L83" i="67"/>
  <c r="N78" i="25"/>
  <c r="L85" i="25" s="1"/>
  <c r="N79" i="333"/>
  <c r="L84" i="333" s="1"/>
  <c r="N43" i="142"/>
  <c r="N53" i="138"/>
  <c r="N53" i="142"/>
  <c r="L84" i="78"/>
  <c r="L83" i="78"/>
  <c r="L86" i="356"/>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L59" i="96"/>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L59" i="99"/>
  <c r="N59" i="99" s="1"/>
  <c r="N65" i="99" s="1"/>
  <c r="N78" i="99" s="1"/>
  <c r="L85" i="99" s="1"/>
  <c r="L59" i="95"/>
  <c r="N59" i="95" s="1"/>
  <c r="N65" i="95" s="1"/>
  <c r="N78" i="95" s="1"/>
  <c r="L59" i="94"/>
  <c r="N59" i="94" s="1"/>
  <c r="N65" i="94" s="1"/>
  <c r="L59" i="92"/>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5" i="7"/>
  <c r="N86" i="7" s="1"/>
  <c r="N88" i="7" s="1"/>
  <c r="D3" i="5" s="1"/>
  <c r="L84" i="46"/>
  <c r="L84" i="339"/>
  <c r="N83" i="282"/>
  <c r="L90" i="282" s="1"/>
  <c r="N79" i="256"/>
  <c r="L84" i="256" s="1"/>
  <c r="N78" i="35"/>
  <c r="N77" i="284"/>
  <c r="L84" i="284" s="1"/>
  <c r="L88" i="218"/>
  <c r="L85" i="253"/>
  <c r="N78" i="33"/>
  <c r="L83" i="33" s="1"/>
  <c r="L84" i="64"/>
  <c r="N78" i="53"/>
  <c r="L85" i="53" s="1"/>
  <c r="L84" i="348"/>
  <c r="L86" i="328"/>
  <c r="N80" i="272"/>
  <c r="L85" i="272" s="1"/>
  <c r="L85" i="32"/>
  <c r="L84" i="31"/>
  <c r="L84" i="32"/>
  <c r="N78" i="97"/>
  <c r="L84" i="97" s="1"/>
  <c r="L85" i="31"/>
  <c r="N79" i="261"/>
  <c r="L84" i="261" s="1"/>
  <c r="L82" i="305"/>
  <c r="L83" i="305"/>
  <c r="N79" i="295"/>
  <c r="L86" i="295" s="1"/>
  <c r="L87" i="281"/>
  <c r="N78" i="243"/>
  <c r="L83" i="243" s="1"/>
  <c r="N78" i="94"/>
  <c r="L85" i="94" s="1"/>
  <c r="L85" i="128"/>
  <c r="N78" i="231"/>
  <c r="L84" i="231" s="1"/>
  <c r="N79" i="332"/>
  <c r="L84" i="332" s="1"/>
  <c r="N78" i="9"/>
  <c r="L84" i="9" s="1"/>
  <c r="N80" i="273"/>
  <c r="L86" i="273" s="1"/>
  <c r="N78" i="19"/>
  <c r="L85" i="19" s="1"/>
  <c r="N79" i="334"/>
  <c r="L84" i="334" s="1"/>
  <c r="L83" i="132"/>
  <c r="L85" i="132"/>
  <c r="L84" i="127"/>
  <c r="L82" i="127"/>
  <c r="L83"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7" i="253" l="1"/>
  <c r="N89" i="253" s="1"/>
  <c r="D213" i="5" s="1"/>
  <c r="L84" i="37"/>
  <c r="L83" i="37"/>
  <c r="L83" i="43"/>
  <c r="L84" i="21"/>
  <c r="L85" i="21"/>
  <c r="L84" i="43"/>
  <c r="N86" i="43" s="1"/>
  <c r="N88" i="43" s="1"/>
  <c r="D34" i="5" s="1"/>
  <c r="L86" i="347"/>
  <c r="L85" i="347"/>
  <c r="N86" i="63"/>
  <c r="N88" i="63" s="1"/>
  <c r="D54" i="5" s="1"/>
  <c r="N86" i="226"/>
  <c r="N88" i="226" s="1"/>
  <c r="D187" i="5" s="1"/>
  <c r="N78" i="138"/>
  <c r="L83" i="138" s="1"/>
  <c r="L84" i="38"/>
  <c r="L85" i="22"/>
  <c r="N86" i="22" s="1"/>
  <c r="N88" i="22" s="1"/>
  <c r="D14" i="5" s="1"/>
  <c r="N86" i="47"/>
  <c r="N88" i="47" s="1"/>
  <c r="D39" i="5" s="1"/>
  <c r="L86" i="332"/>
  <c r="N86" i="208"/>
  <c r="N88" i="208" s="1"/>
  <c r="D119" i="5" s="1"/>
  <c r="N86" i="64"/>
  <c r="N88" i="64" s="1"/>
  <c r="D55" i="5" s="1"/>
  <c r="N79" i="311"/>
  <c r="L84" i="311" s="1"/>
  <c r="N70" i="266"/>
  <c r="N83" i="266" s="1"/>
  <c r="L90" i="266" s="1"/>
  <c r="L86" i="363"/>
  <c r="L85" i="34"/>
  <c r="N86" i="121"/>
  <c r="N88" i="121" s="1"/>
  <c r="D111" i="5" s="1"/>
  <c r="L84" i="39"/>
  <c r="N86" i="65"/>
  <c r="N88" i="65" s="1"/>
  <c r="D56" i="5" s="1"/>
  <c r="L86" i="50"/>
  <c r="L85" i="332"/>
  <c r="L83" i="39"/>
  <c r="L88" i="50"/>
  <c r="L86" i="241"/>
  <c r="L83" i="30"/>
  <c r="L86" i="275"/>
  <c r="L85" i="306"/>
  <c r="L85" i="333"/>
  <c r="L85" i="275"/>
  <c r="N86" i="67"/>
  <c r="N88" i="67" s="1"/>
  <c r="D58" i="5" s="1"/>
  <c r="L84" i="42"/>
  <c r="L83" i="42"/>
  <c r="N87" i="327"/>
  <c r="N89" i="327" s="1"/>
  <c r="D281" i="5" s="1"/>
  <c r="N85" i="289"/>
  <c r="N87" i="289" s="1"/>
  <c r="D245" i="5" s="1"/>
  <c r="N81" i="244"/>
  <c r="L88" i="244" s="1"/>
  <c r="N79" i="318"/>
  <c r="L86" i="318" s="1"/>
  <c r="N69" i="172"/>
  <c r="N70" i="171"/>
  <c r="N83" i="171" s="1"/>
  <c r="L90" i="171" s="1"/>
  <c r="L84" i="25"/>
  <c r="N69" i="184"/>
  <c r="N82" i="184" s="1"/>
  <c r="L88" i="184" s="1"/>
  <c r="L83" i="25"/>
  <c r="L100" i="260"/>
  <c r="N86" i="123"/>
  <c r="N88" i="123" s="1"/>
  <c r="D114" i="5" s="1"/>
  <c r="L84" i="306"/>
  <c r="L83" i="24"/>
  <c r="N79" i="315"/>
  <c r="L84" i="315" s="1"/>
  <c r="L82" i="284"/>
  <c r="N79" i="314"/>
  <c r="L84" i="314" s="1"/>
  <c r="N77" i="287"/>
  <c r="L84" i="287" s="1"/>
  <c r="L84" i="298"/>
  <c r="N82" i="174"/>
  <c r="L89" i="174" s="1"/>
  <c r="N85" i="78"/>
  <c r="N87" i="78" s="1"/>
  <c r="D69" i="5" s="1"/>
  <c r="N86" i="58"/>
  <c r="N88" i="58" s="1"/>
  <c r="D49" i="5" s="1"/>
  <c r="N87" i="323"/>
  <c r="N89" i="323" s="1"/>
  <c r="D279" i="5" s="1"/>
  <c r="L83" i="286"/>
  <c r="N87" i="339"/>
  <c r="N89" i="339" s="1"/>
  <c r="D292" i="5" s="1"/>
  <c r="L86" i="251"/>
  <c r="N87" i="328"/>
  <c r="N89" i="328" s="1"/>
  <c r="D282" i="5" s="1"/>
  <c r="L85" i="363"/>
  <c r="N86" i="224"/>
  <c r="N88" i="224" s="1"/>
  <c r="D185" i="5" s="1"/>
  <c r="L84" i="34"/>
  <c r="N87" i="356"/>
  <c r="N89" i="356" s="1"/>
  <c r="D308" i="5" s="1"/>
  <c r="N85" i="74"/>
  <c r="N87" i="74" s="1"/>
  <c r="D65" i="5" s="1"/>
  <c r="N87" i="371"/>
  <c r="N89" i="371" s="1"/>
  <c r="D293" i="5" s="1"/>
  <c r="L88" i="282"/>
  <c r="L83" i="302"/>
  <c r="L87" i="274"/>
  <c r="L85" i="254"/>
  <c r="L89" i="282"/>
  <c r="L82" i="75"/>
  <c r="L92" i="221"/>
  <c r="L91" i="221"/>
  <c r="L85" i="336"/>
  <c r="L99" i="260"/>
  <c r="L84" i="30"/>
  <c r="L84" i="27"/>
  <c r="L86" i="333"/>
  <c r="N58" i="142"/>
  <c r="N64" i="142" s="1"/>
  <c r="N78" i="142" s="1"/>
  <c r="L83" i="142" s="1"/>
  <c r="P58" i="142"/>
  <c r="N63" i="217"/>
  <c r="N69" i="217" s="1"/>
  <c r="N82" i="217" s="1"/>
  <c r="L89" i="217" s="1"/>
  <c r="P63" i="217"/>
  <c r="N59" i="96"/>
  <c r="N65" i="96" s="1"/>
  <c r="N78" i="96" s="1"/>
  <c r="L85" i="96" s="1"/>
  <c r="P59" i="96"/>
  <c r="N59" i="98"/>
  <c r="N65" i="98" s="1"/>
  <c r="N78" i="98" s="1"/>
  <c r="L83" i="98" s="1"/>
  <c r="P59" i="98"/>
  <c r="N70" i="176"/>
  <c r="N83" i="176" s="1"/>
  <c r="L88" i="176" s="1"/>
  <c r="N69" i="180"/>
  <c r="N82" i="180" s="1"/>
  <c r="L89" i="180" s="1"/>
  <c r="N59" i="92"/>
  <c r="N65" i="92" s="1"/>
  <c r="N78" i="92" s="1"/>
  <c r="P59" i="92"/>
  <c r="N59" i="100"/>
  <c r="N65" i="100" s="1"/>
  <c r="N78" i="100" s="1"/>
  <c r="L85" i="100" s="1"/>
  <c r="P59" i="100"/>
  <c r="N87" i="340"/>
  <c r="N89" i="340" s="1"/>
  <c r="D294" i="5" s="1"/>
  <c r="N87" i="321"/>
  <c r="N89" i="321" s="1"/>
  <c r="D277" i="5" s="1"/>
  <c r="L83" i="147"/>
  <c r="L85" i="147"/>
  <c r="N79" i="316"/>
  <c r="L85" i="316" s="1"/>
  <c r="L83" i="26"/>
  <c r="N69" i="183"/>
  <c r="N82" i="183" s="1"/>
  <c r="L88" i="183" s="1"/>
  <c r="N64" i="297"/>
  <c r="N77" i="297" s="1"/>
  <c r="L82" i="297" s="1"/>
  <c r="N69" i="164"/>
  <c r="N82" i="164" s="1"/>
  <c r="L87" i="164" s="1"/>
  <c r="L85" i="105"/>
  <c r="L85" i="41"/>
  <c r="N85" i="303"/>
  <c r="N87" i="303" s="1"/>
  <c r="D259" i="5" s="1"/>
  <c r="N86" i="130"/>
  <c r="N88" i="130" s="1"/>
  <c r="D121" i="5" s="1"/>
  <c r="L87" i="232"/>
  <c r="L86" i="232"/>
  <c r="L84" i="215"/>
  <c r="L85" i="215"/>
  <c r="L83" i="38"/>
  <c r="L85" i="69"/>
  <c r="N86" i="124"/>
  <c r="N88" i="124" s="1"/>
  <c r="D113" i="5" s="1"/>
  <c r="L83" i="75"/>
  <c r="L85" i="241"/>
  <c r="L82" i="302"/>
  <c r="L84" i="346"/>
  <c r="N83" i="155"/>
  <c r="L88" i="155" s="1"/>
  <c r="N79" i="313"/>
  <c r="L85" i="313" s="1"/>
  <c r="N79" i="317"/>
  <c r="L86" i="317" s="1"/>
  <c r="L84" i="26"/>
  <c r="L86" i="256"/>
  <c r="L83" i="59"/>
  <c r="L83" i="105"/>
  <c r="N85" i="72"/>
  <c r="N87" i="72" s="1"/>
  <c r="D63" i="5" s="1"/>
  <c r="L83" i="284"/>
  <c r="L83" i="102"/>
  <c r="L82" i="286"/>
  <c r="L84" i="102"/>
  <c r="N90" i="218"/>
  <c r="N92" i="218" s="1"/>
  <c r="D180" i="5" s="1"/>
  <c r="N90" i="219"/>
  <c r="N92" i="219" s="1"/>
  <c r="D181" i="5" s="1"/>
  <c r="L86" i="254"/>
  <c r="N70" i="178"/>
  <c r="N83" i="178" s="1"/>
  <c r="L90" i="178" s="1"/>
  <c r="N70" i="168"/>
  <c r="N83" i="168" s="1"/>
  <c r="L90" i="168" s="1"/>
  <c r="N69" i="179"/>
  <c r="N82" i="179" s="1"/>
  <c r="L87" i="179" s="1"/>
  <c r="N69" i="177"/>
  <c r="N82" i="177" s="1"/>
  <c r="L89" i="177" s="1"/>
  <c r="N70" i="268"/>
  <c r="N83" i="268" s="1"/>
  <c r="L90" i="268" s="1"/>
  <c r="N86" i="46"/>
  <c r="N88" i="46" s="1"/>
  <c r="D38" i="5" s="1"/>
  <c r="N87" i="343"/>
  <c r="N89" i="343" s="1"/>
  <c r="D296" i="5" s="1"/>
  <c r="N86" i="131"/>
  <c r="N88" i="131" s="1"/>
  <c r="D122" i="5" s="1"/>
  <c r="L84" i="342"/>
  <c r="L84" i="103"/>
  <c r="L85" i="240"/>
  <c r="L84" i="135"/>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L85" i="27"/>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139"/>
  <c r="L85" i="85"/>
  <c r="L82" i="290"/>
  <c r="L85" i="295"/>
  <c r="L85" i="79"/>
  <c r="L83" i="291"/>
  <c r="L82" i="190"/>
  <c r="N83" i="182"/>
  <c r="L89" i="182" s="1"/>
  <c r="L84" i="209"/>
  <c r="L85" i="84"/>
  <c r="L85" i="265"/>
  <c r="L85" i="87"/>
  <c r="L83" i="106"/>
  <c r="L87" i="273"/>
  <c r="L84" i="312"/>
  <c r="L84" i="83"/>
  <c r="L82" i="292"/>
  <c r="L85" i="139"/>
  <c r="L82" i="299"/>
  <c r="L90" i="154"/>
  <c r="L85" i="233"/>
  <c r="L84" i="299"/>
  <c r="L84" i="295"/>
  <c r="L84" i="79"/>
  <c r="L83" i="91"/>
  <c r="L85" i="134"/>
  <c r="L84" i="291"/>
  <c r="L83" i="61"/>
  <c r="L84" i="88"/>
  <c r="L80" i="227"/>
  <c r="N79" i="150"/>
  <c r="L84" i="150" s="1"/>
  <c r="L83" i="143"/>
  <c r="L84" i="136"/>
  <c r="L84" i="265"/>
  <c r="N86" i="31"/>
  <c r="N88" i="31" s="1"/>
  <c r="D23" i="5" s="1"/>
  <c r="L84" i="91"/>
  <c r="L83" i="212"/>
  <c r="L85" i="243"/>
  <c r="L83" i="86"/>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N86" i="21" l="1"/>
  <c r="N88" i="21" s="1"/>
  <c r="D13" i="5" s="1"/>
  <c r="N87" i="347"/>
  <c r="N89" i="347" s="1"/>
  <c r="D300" i="5" s="1"/>
  <c r="L84" i="138"/>
  <c r="L85" i="138"/>
  <c r="L88" i="266"/>
  <c r="N86" i="38"/>
  <c r="N88" i="38" s="1"/>
  <c r="D29" i="5" s="1"/>
  <c r="N86" i="39"/>
  <c r="N88" i="39" s="1"/>
  <c r="D30" i="5" s="1"/>
  <c r="N87" i="332"/>
  <c r="N89" i="332" s="1"/>
  <c r="D286" i="5" s="1"/>
  <c r="L89" i="266"/>
  <c r="N91" i="266" s="1"/>
  <c r="N93" i="266" s="1"/>
  <c r="D225" i="5" s="1"/>
  <c r="N87" i="336"/>
  <c r="N89" i="336" s="1"/>
  <c r="D290" i="5" s="1"/>
  <c r="L85" i="311"/>
  <c r="L87" i="244"/>
  <c r="N85" i="284"/>
  <c r="N87" i="284" s="1"/>
  <c r="D241" i="5" s="1"/>
  <c r="N86" i="34"/>
  <c r="N88" i="34" s="1"/>
  <c r="D26" i="5" s="1"/>
  <c r="N87" i="363"/>
  <c r="N89" i="363" s="1"/>
  <c r="D313" i="5" s="1"/>
  <c r="L86" i="311"/>
  <c r="N86" i="25"/>
  <c r="N88" i="25" s="1"/>
  <c r="D17" i="5" s="1"/>
  <c r="N86" i="30"/>
  <c r="N88" i="30" s="1"/>
  <c r="D22" i="5" s="1"/>
  <c r="N86" i="24"/>
  <c r="N88" i="24" s="1"/>
  <c r="D16" i="5" s="1"/>
  <c r="N87" i="306"/>
  <c r="N89" i="306" s="1"/>
  <c r="D262" i="5" s="1"/>
  <c r="N88" i="275"/>
  <c r="N90" i="275" s="1"/>
  <c r="D233" i="5" s="1"/>
  <c r="L85" i="315"/>
  <c r="N89" i="50"/>
  <c r="N91" i="50" s="1"/>
  <c r="D42" i="5" s="1"/>
  <c r="N86" i="42"/>
  <c r="N88" i="42" s="1"/>
  <c r="D33" i="5" s="1"/>
  <c r="N87" i="241"/>
  <c r="N89" i="241" s="1"/>
  <c r="D201" i="5" s="1"/>
  <c r="N87" i="346"/>
  <c r="N89" i="346" s="1"/>
  <c r="D299" i="5" s="1"/>
  <c r="L83" i="297"/>
  <c r="L84" i="297"/>
  <c r="L86" i="315"/>
  <c r="L85" i="314"/>
  <c r="L86" i="314"/>
  <c r="L87" i="184"/>
  <c r="L84" i="313"/>
  <c r="N101" i="260"/>
  <c r="N103" i="260" s="1"/>
  <c r="D219" i="5" s="1"/>
  <c r="L88" i="174"/>
  <c r="L86" i="244"/>
  <c r="N89" i="244" s="1"/>
  <c r="N91" i="244" s="1"/>
  <c r="D204" i="5" s="1"/>
  <c r="L85" i="318"/>
  <c r="L89" i="268"/>
  <c r="N88" i="274"/>
  <c r="N90" i="274" s="1"/>
  <c r="D232" i="5" s="1"/>
  <c r="L84" i="318"/>
  <c r="L89" i="183"/>
  <c r="L89" i="184"/>
  <c r="L88" i="171"/>
  <c r="L89" i="171"/>
  <c r="N87" i="333"/>
  <c r="N89" i="333" s="1"/>
  <c r="D287" i="5" s="1"/>
  <c r="L82" i="287"/>
  <c r="L83" i="287"/>
  <c r="N86" i="140"/>
  <c r="N88" i="140" s="1"/>
  <c r="D132" i="5" s="1"/>
  <c r="N87" i="342"/>
  <c r="N89" i="342" s="1"/>
  <c r="D295" i="5" s="1"/>
  <c r="L83" i="96"/>
  <c r="L84" i="239"/>
  <c r="L89" i="179"/>
  <c r="L86" i="316"/>
  <c r="N86" i="27"/>
  <c r="N88" i="27" s="1"/>
  <c r="D19" i="5" s="1"/>
  <c r="L88" i="164"/>
  <c r="L87" i="174"/>
  <c r="L88" i="180"/>
  <c r="N85" i="286"/>
  <c r="N87" i="286" s="1"/>
  <c r="D243" i="5" s="1"/>
  <c r="L84" i="316"/>
  <c r="L88" i="178"/>
  <c r="N85" i="298"/>
  <c r="N87" i="298" s="1"/>
  <c r="D254" i="5" s="1"/>
  <c r="N85" i="302"/>
  <c r="N87" i="302" s="1"/>
  <c r="L89" i="178"/>
  <c r="L87" i="180"/>
  <c r="N85" i="75"/>
  <c r="N87" i="75" s="1"/>
  <c r="D66" i="5" s="1"/>
  <c r="L88" i="268"/>
  <c r="N86" i="213"/>
  <c r="N88" i="213" s="1"/>
  <c r="D175" i="5" s="1"/>
  <c r="N86" i="102"/>
  <c r="N88" i="102" s="1"/>
  <c r="D92" i="5" s="1"/>
  <c r="N86" i="26"/>
  <c r="N88" i="26" s="1"/>
  <c r="D18" i="5" s="1"/>
  <c r="N93" i="221"/>
  <c r="N95" i="221" s="1"/>
  <c r="D184" i="5" s="1"/>
  <c r="N86" i="147"/>
  <c r="N88" i="147" s="1"/>
  <c r="D137" i="5" s="1"/>
  <c r="N91" i="282"/>
  <c r="N93" i="282" s="1"/>
  <c r="D239" i="5" s="1"/>
  <c r="N87" i="251"/>
  <c r="N89" i="251" s="1"/>
  <c r="D211" i="5" s="1"/>
  <c r="L85" i="142"/>
  <c r="L87" i="183"/>
  <c r="L90" i="176"/>
  <c r="L89" i="176"/>
  <c r="L83" i="100"/>
  <c r="L84" i="142"/>
  <c r="N86" i="41"/>
  <c r="N88" i="41" s="1"/>
  <c r="D32" i="5" s="1"/>
  <c r="L84" i="96"/>
  <c r="L86" i="313"/>
  <c r="N87" i="240"/>
  <c r="N89" i="240" s="1"/>
  <c r="D200" i="5" s="1"/>
  <c r="L83" i="285"/>
  <c r="N87" i="254"/>
  <c r="N89" i="254" s="1"/>
  <c r="D214" i="5" s="1"/>
  <c r="L84" i="100"/>
  <c r="N86" i="59"/>
  <c r="N88" i="59" s="1"/>
  <c r="D50" i="5" s="1"/>
  <c r="N87" i="262"/>
  <c r="N89" i="262" s="1"/>
  <c r="D221" i="5" s="1"/>
  <c r="L88" i="179"/>
  <c r="L88" i="157"/>
  <c r="N86" i="138"/>
  <c r="N88" i="138" s="1"/>
  <c r="D129" i="5" s="1"/>
  <c r="N86" i="105"/>
  <c r="N88" i="105" s="1"/>
  <c r="D95" i="5" s="1"/>
  <c r="L89" i="164"/>
  <c r="L87" i="189"/>
  <c r="L85" i="98"/>
  <c r="L87" i="217"/>
  <c r="L84" i="98"/>
  <c r="N86" i="215"/>
  <c r="N88" i="215" s="1"/>
  <c r="D177" i="5" s="1"/>
  <c r="L88" i="217"/>
  <c r="L85" i="92"/>
  <c r="L84" i="92"/>
  <c r="L83" i="92"/>
  <c r="N86" i="53"/>
  <c r="N88" i="53" s="1"/>
  <c r="D45" i="5" s="1"/>
  <c r="N86" i="80"/>
  <c r="N88" i="80" s="1"/>
  <c r="D71" i="5" s="1"/>
  <c r="N86" i="231"/>
  <c r="N88" i="231" s="1"/>
  <c r="D191" i="5" s="1"/>
  <c r="N87" i="256"/>
  <c r="N89" i="256" s="1"/>
  <c r="D215" i="5" s="1"/>
  <c r="N86" i="99"/>
  <c r="N88" i="99" s="1"/>
  <c r="D89" i="5" s="1"/>
  <c r="N87" i="264"/>
  <c r="N89" i="264" s="1"/>
  <c r="D223" i="5" s="1"/>
  <c r="N86" i="135"/>
  <c r="N88" i="135" s="1"/>
  <c r="D126" i="5" s="1"/>
  <c r="N85" i="325"/>
  <c r="N87" i="325" s="1"/>
  <c r="D280" i="5" s="1"/>
  <c r="L85" i="317"/>
  <c r="L84" i="285"/>
  <c r="L89" i="155"/>
  <c r="L88" i="177"/>
  <c r="N86" i="88"/>
  <c r="N88" i="88" s="1"/>
  <c r="D79" i="5" s="1"/>
  <c r="L84" i="294"/>
  <c r="N82" i="227"/>
  <c r="N84" i="227" s="1"/>
  <c r="D188" i="5" s="1"/>
  <c r="L86" i="294"/>
  <c r="N86" i="69"/>
  <c r="N88" i="69" s="1"/>
  <c r="D60" i="5" s="1"/>
  <c r="L84" i="317"/>
  <c r="L83" i="60"/>
  <c r="L87" i="177"/>
  <c r="N90" i="177" s="1"/>
  <c r="N92" i="177" s="1"/>
  <c r="N86" i="209"/>
  <c r="N88" i="209" s="1"/>
  <c r="D131" i="5" s="1"/>
  <c r="L90" i="155"/>
  <c r="N86" i="83"/>
  <c r="N88" i="83" s="1"/>
  <c r="D74" i="5" s="1"/>
  <c r="N86" i="103"/>
  <c r="N88" i="103" s="1"/>
  <c r="D93" i="5" s="1"/>
  <c r="N86" i="19"/>
  <c r="N88" i="19" s="1"/>
  <c r="D11" i="5" s="1"/>
  <c r="N88" i="232"/>
  <c r="N90" i="232" s="1"/>
  <c r="D192" i="5" s="1"/>
  <c r="N86" i="29"/>
  <c r="N88" i="29" s="1"/>
  <c r="D21" i="5" s="1"/>
  <c r="N87" i="238"/>
  <c r="N89" i="238" s="1"/>
  <c r="D198" i="5" s="1"/>
  <c r="N86" i="33"/>
  <c r="N88" i="33" s="1"/>
  <c r="D25" i="5" s="1"/>
  <c r="N91" i="249"/>
  <c r="N93" i="249" s="1"/>
  <c r="D209" i="5" s="1"/>
  <c r="N86" i="149"/>
  <c r="N88" i="149" s="1"/>
  <c r="D135" i="5" s="1"/>
  <c r="N87" i="365"/>
  <c r="N89" i="365" s="1"/>
  <c r="D315" i="5" s="1"/>
  <c r="N87" i="235"/>
  <c r="N89" i="235" s="1"/>
  <c r="D195" i="5" s="1"/>
  <c r="L85" i="239"/>
  <c r="L89" i="189"/>
  <c r="L89" i="157"/>
  <c r="N91" i="157" s="1"/>
  <c r="N93" i="157" s="1"/>
  <c r="D145" i="5" s="1"/>
  <c r="N86" i="9"/>
  <c r="N88" i="9" s="1"/>
  <c r="D4" i="5" s="1"/>
  <c r="N87" i="295"/>
  <c r="N89" i="295" s="1"/>
  <c r="D251" i="5" s="1"/>
  <c r="N86" i="214"/>
  <c r="N88" i="214" s="1"/>
  <c r="D176" i="5" s="1"/>
  <c r="N87" i="353"/>
  <c r="N89" i="353" s="1"/>
  <c r="D305" i="5" s="1"/>
  <c r="L85" i="60"/>
  <c r="L80" i="228"/>
  <c r="N85" i="291"/>
  <c r="N87" i="291" s="1"/>
  <c r="D247" i="5" s="1"/>
  <c r="L81" i="228"/>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4" l="1"/>
  <c r="N89" i="314" s="1"/>
  <c r="D270" i="5" s="1"/>
  <c r="N87" i="318"/>
  <c r="N89" i="318" s="1"/>
  <c r="D274" i="5" s="1"/>
  <c r="N85" i="297"/>
  <c r="N87" i="297" s="1"/>
  <c r="D253" i="5" s="1"/>
  <c r="N87" i="311"/>
  <c r="N89" i="311" s="1"/>
  <c r="D267" i="5" s="1"/>
  <c r="N86" i="100"/>
  <c r="N88" i="100" s="1"/>
  <c r="D90" i="5" s="1"/>
  <c r="N91" i="268"/>
  <c r="N93" i="268" s="1"/>
  <c r="D227" i="5" s="1"/>
  <c r="N90" i="164"/>
  <c r="N92" i="164" s="1"/>
  <c r="D149" i="5" s="1"/>
  <c r="N90" i="179"/>
  <c r="N92" i="179" s="1"/>
  <c r="D158" i="5" s="1"/>
  <c r="N90" i="174"/>
  <c r="N92" i="174" s="1"/>
  <c r="D154" i="5" s="1"/>
  <c r="N87" i="239"/>
  <c r="N89" i="239" s="1"/>
  <c r="D199" i="5" s="1"/>
  <c r="N87" i="315"/>
  <c r="N89" i="315" s="1"/>
  <c r="D271" i="5" s="1"/>
  <c r="N87" i="313"/>
  <c r="N89" i="313" s="1"/>
  <c r="D269" i="5" s="1"/>
  <c r="N90" i="184"/>
  <c r="N92" i="184" s="1"/>
  <c r="D164" i="5" s="1"/>
  <c r="N91" i="171"/>
  <c r="N93" i="171" s="1"/>
  <c r="D156" i="5" s="1"/>
  <c r="N86" i="96"/>
  <c r="N88" i="96" s="1"/>
  <c r="D86" i="5" s="1"/>
  <c r="N90" i="180"/>
  <c r="N92" i="180" s="1"/>
  <c r="D159" i="5" s="1"/>
  <c r="N85" i="287"/>
  <c r="N87" i="287" s="1"/>
  <c r="D244" i="5" s="1"/>
  <c r="N90" i="183"/>
  <c r="N92" i="183" s="1"/>
  <c r="D163" i="5" s="1"/>
  <c r="N91" i="176"/>
  <c r="N93" i="176" s="1"/>
  <c r="D155" i="5" s="1"/>
  <c r="N85" i="285"/>
  <c r="N87" i="285" s="1"/>
  <c r="D242" i="5" s="1"/>
  <c r="N87" i="316"/>
  <c r="N89" i="316" s="1"/>
  <c r="D272" i="5" s="1"/>
  <c r="N91" i="178"/>
  <c r="N93" i="178" s="1"/>
  <c r="D157" i="5" s="1"/>
  <c r="N90" i="189"/>
  <c r="N92" i="189" s="1"/>
  <c r="D169" i="5" s="1"/>
  <c r="N86" i="142"/>
  <c r="N88" i="142" s="1"/>
  <c r="D134" i="5" s="1"/>
  <c r="N91" i="155"/>
  <c r="N93" i="155" s="1"/>
  <c r="D144" i="5" s="1"/>
  <c r="N87" i="294"/>
  <c r="N89" i="294" s="1"/>
  <c r="D250" i="5" s="1"/>
  <c r="N86" i="98"/>
  <c r="N88" i="98" s="1"/>
  <c r="D88" i="5" s="1"/>
  <c r="N90" i="172"/>
  <c r="N92" i="172" s="1"/>
  <c r="D153" i="5" s="1"/>
  <c r="N90" i="217"/>
  <c r="N92" i="217" s="1"/>
  <c r="D179" i="5" s="1"/>
  <c r="N86" i="92"/>
  <c r="N88" i="92" s="1"/>
  <c r="D83" i="5" s="1"/>
  <c r="N87" i="317"/>
  <c r="N89" i="317" s="1"/>
  <c r="D273" i="5" s="1"/>
  <c r="N91" i="158"/>
  <c r="N93" i="158" s="1"/>
  <c r="D146" i="5" s="1"/>
  <c r="N82" i="228"/>
  <c r="N84" i="228" s="1"/>
  <c r="D189" i="5" s="1"/>
  <c r="N86" i="60"/>
  <c r="N88" i="60" s="1"/>
  <c r="D51"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<sst xmlns="http://schemas.openxmlformats.org/spreadsheetml/2006/main" count="38539" uniqueCount="2344">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</sst>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7" fontId="0" fillId="0" borderId="0" xfId="0" applyNumberFormat="1" applyFill="1" applyProtection="1"/>
    <xf numFmtId="4" fontId="5" fillId="18" borderId="0" xfId="2" applyNumberFormat="1" applyFont="1" applyFill="1" applyBorder="1" applyProtection="1"/>
    <xf numFmtId="4" fontId="44" fillId="18" borderId="0" xfId="2" applyNumberFormat="1" applyFont="1" applyFill="1" applyBorder="1" applyProtection="1"/>
    <xf numFmtId="4" fontId="3" fillId="18" borderId="0" xfId="3" applyNumberForma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CASANARE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6" sqref="A16"/>
    </sheetView>
  </sheetViews>
  <sheetFormatPr baseColWidth="10" defaultRowHeight="15"/>
  <cols>
    <col min="2" max="2" width="11.140625" customWidth="1"/>
    <col min="3" max="3" width="10.7109375" customWidth="1"/>
    <col min="8" max="8" width="83" customWidth="1"/>
    <col min="26" max="26" width="10.425781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3380050.8575847242</v>
      </c>
      <c r="G3" t="s">
        <v>980</v>
      </c>
      <c r="J3" s="1"/>
    </row>
    <row r="4" spans="1:10" ht="54" thickTop="1" thickBot="1">
      <c r="A4" s="131" t="s">
        <v>985</v>
      </c>
      <c r="B4" s="132" t="s">
        <v>1169</v>
      </c>
      <c r="C4" s="130" t="s">
        <v>984</v>
      </c>
      <c r="D4" s="177">
        <f>VLOOKUP('200.2'!A88,'200.2'!A37:N108,14,FALSE)</f>
        <v>215521.12976197922</v>
      </c>
      <c r="J4" s="1"/>
    </row>
    <row r="5" spans="1:10" ht="54" thickTop="1" thickBot="1">
      <c r="A5" s="131" t="s">
        <v>986</v>
      </c>
      <c r="B5" s="132" t="s">
        <v>1170</v>
      </c>
      <c r="C5" s="133" t="s">
        <v>987</v>
      </c>
      <c r="D5" s="177">
        <f>VLOOKUP('201.1'!A88,'201.1'!A38:N109,14,FALSE)</f>
        <v>176176.40739319776</v>
      </c>
    </row>
    <row r="6" spans="1:10" ht="54" thickTop="1" thickBot="1">
      <c r="A6" s="131" t="s">
        <v>988</v>
      </c>
      <c r="B6" s="132" t="s">
        <v>1171</v>
      </c>
      <c r="C6" s="133" t="s">
        <v>987</v>
      </c>
      <c r="D6" s="177">
        <f>VLOOKUP('201.2'!A88,'201.2'!A39:N110,14,FALSE)</f>
        <v>153364.17951438722</v>
      </c>
    </row>
    <row r="7" spans="1:10" ht="70.5" customHeight="1" thickTop="1" thickBot="1">
      <c r="A7" s="131" t="s">
        <v>989</v>
      </c>
      <c r="B7" s="132" t="s">
        <v>1172</v>
      </c>
      <c r="C7" s="133" t="s">
        <v>987</v>
      </c>
      <c r="D7" s="177">
        <f>VLOOKUP('201.3'!A88,'201.3'!A40:N111,14,FALSE)</f>
        <v>44025.324590856821</v>
      </c>
    </row>
    <row r="8" spans="1:10" ht="54" thickTop="1" thickBot="1">
      <c r="A8" s="131" t="s">
        <v>990</v>
      </c>
      <c r="B8" s="132" t="s">
        <v>1173</v>
      </c>
      <c r="C8" s="133" t="s">
        <v>987</v>
      </c>
      <c r="D8" s="178">
        <f>VLOOKUP('201.4'!A88,'201.4'!A41:N112,14,FALSE)</f>
        <v>71992.408558291645</v>
      </c>
    </row>
    <row r="9" spans="1:10" ht="54" thickTop="1" thickBot="1">
      <c r="A9" s="131" t="s">
        <v>991</v>
      </c>
      <c r="B9" s="132" t="s">
        <v>1170</v>
      </c>
      <c r="C9" s="133" t="s">
        <v>1845</v>
      </c>
      <c r="D9" s="178">
        <f>VLOOKUP('201.5'!A88,'201.5'!A42:N113,14,FALSE)</f>
        <v>176176.40739319776</v>
      </c>
    </row>
    <row r="10" spans="1:10" ht="54" thickTop="1" thickBot="1">
      <c r="A10" s="131" t="s">
        <v>992</v>
      </c>
      <c r="B10" s="132" t="s">
        <v>1171</v>
      </c>
      <c r="C10" s="133" t="s">
        <v>1845</v>
      </c>
      <c r="D10" s="178">
        <f>VLOOKUP('201.6'!A88,'201.6'!A43:N114,14,FALSE)</f>
        <v>153364.17951438722</v>
      </c>
    </row>
    <row r="11" spans="1:10" ht="54" thickTop="1" thickBot="1">
      <c r="A11" s="131" t="s">
        <v>993</v>
      </c>
      <c r="B11" s="132" t="s">
        <v>1171</v>
      </c>
      <c r="C11" s="133" t="s">
        <v>387</v>
      </c>
      <c r="D11" s="178">
        <f>VLOOKUP('201.7'!A88,'201.7'!A44:N115,14,FALSE)</f>
        <v>149885.72687702323</v>
      </c>
    </row>
    <row r="12" spans="1:10" ht="54" thickTop="1" thickBot="1">
      <c r="A12" s="131" t="s">
        <v>994</v>
      </c>
      <c r="B12" s="132" t="s">
        <v>1174</v>
      </c>
      <c r="C12" s="133" t="s">
        <v>233</v>
      </c>
      <c r="D12" s="178">
        <f>VLOOKUP('201.8'!A88,'201.8'!A45:N116,14,FALSE)</f>
        <v>18509.885001631694</v>
      </c>
    </row>
    <row r="13" spans="1:10" ht="54" thickTop="1" thickBot="1">
      <c r="A13" s="131" t="s">
        <v>995</v>
      </c>
      <c r="B13" s="132" t="s">
        <v>1175</v>
      </c>
      <c r="C13" s="133" t="s">
        <v>233</v>
      </c>
      <c r="D13" s="178">
        <f>VLOOKUP('201.9'!A88,'201.9'!A46:N117,14,FALSE)</f>
        <v>18157.453981535276</v>
      </c>
    </row>
    <row r="14" spans="1:10" ht="54" thickTop="1" thickBot="1">
      <c r="A14" s="131" t="s">
        <v>996</v>
      </c>
      <c r="B14" s="132" t="s">
        <v>1176</v>
      </c>
      <c r="C14" s="133" t="s">
        <v>144</v>
      </c>
      <c r="D14" s="178">
        <f>VLOOKUP('201.10'!A88,'201.10'!A47:N118,14,FALSE)</f>
        <v>7804.7250387836521</v>
      </c>
    </row>
    <row r="15" spans="1:10" ht="54" thickTop="1" thickBot="1">
      <c r="A15" s="131" t="s">
        <v>997</v>
      </c>
      <c r="B15" s="132" t="s">
        <v>1177</v>
      </c>
      <c r="C15" s="133" t="s">
        <v>998</v>
      </c>
      <c r="D15" s="178">
        <f>VLOOKUP('201.11'!A88,'201.11'!A48:N119,14,FALSE)</f>
        <v>1680.3177881508104</v>
      </c>
    </row>
    <row r="16" spans="1:10" ht="54" thickTop="1" thickBot="1">
      <c r="A16" s="131" t="s">
        <v>999</v>
      </c>
      <c r="B16" s="132" t="s">
        <v>1178</v>
      </c>
      <c r="C16" s="133" t="s">
        <v>1845</v>
      </c>
      <c r="D16" s="178">
        <f>VLOOKUP('201.12'!A88,'201.12'!A49:N120,14,FALSE)</f>
        <v>93968.210639308309</v>
      </c>
    </row>
    <row r="17" spans="1:4" ht="64.5" thickTop="1" thickBot="1">
      <c r="A17" s="134" t="s">
        <v>1000</v>
      </c>
      <c r="B17" s="135" t="s">
        <v>1179</v>
      </c>
      <c r="C17" s="133" t="s">
        <v>1845</v>
      </c>
      <c r="D17" s="178">
        <f>VLOOKUP('201.13'!A88,'201.13'!A50:N121,14,FALSE)</f>
        <v>128379.27904917781</v>
      </c>
    </row>
    <row r="18" spans="1:4" ht="54" thickTop="1" thickBot="1">
      <c r="A18" s="131" t="s">
        <v>1001</v>
      </c>
      <c r="B18" s="132" t="s">
        <v>1180</v>
      </c>
      <c r="C18" s="133" t="s">
        <v>144</v>
      </c>
      <c r="D18" s="178">
        <f>VLOOKUP('201.14'!A88,'201.14'!A51:N122,14,FALSE)</f>
        <v>46804.175788472887</v>
      </c>
    </row>
    <row r="19" spans="1:4" ht="54" thickTop="1" thickBot="1">
      <c r="A19" s="131" t="s">
        <v>1002</v>
      </c>
      <c r="B19" s="132" t="s">
        <v>1181</v>
      </c>
      <c r="C19" s="133" t="s">
        <v>144</v>
      </c>
      <c r="D19" s="178">
        <f>VLOOKUP('201.15'!A88,'201.15'!A52:N123,14,FALSE)</f>
        <v>56987.482536456919</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102839.80660259527</v>
      </c>
    </row>
    <row r="22" spans="1:4" ht="54" thickTop="1" thickBot="1">
      <c r="A22" s="131" t="s">
        <v>1005</v>
      </c>
      <c r="B22" s="132" t="s">
        <v>1184</v>
      </c>
      <c r="C22" s="133" t="s">
        <v>1845</v>
      </c>
      <c r="D22" s="178">
        <f>VLOOKUP('201.18'!A88,'201.18'!A55:N126,14,FALSE)</f>
        <v>102839.80660259527</v>
      </c>
    </row>
    <row r="23" spans="1:4" ht="54" thickTop="1" thickBot="1">
      <c r="A23" s="131" t="s">
        <v>1006</v>
      </c>
      <c r="B23" s="132" t="s">
        <v>1185</v>
      </c>
      <c r="C23" s="133" t="s">
        <v>144</v>
      </c>
      <c r="D23" s="178">
        <f>VLOOKUP('201.19'!A88,'201.19'!A56:N127,14,FALSE)</f>
        <v>4490.0955314928851</v>
      </c>
    </row>
    <row r="24" spans="1:4" ht="54" thickTop="1" thickBot="1">
      <c r="A24" s="131" t="s">
        <v>1007</v>
      </c>
      <c r="B24" s="132" t="s">
        <v>1186</v>
      </c>
      <c r="C24" s="133" t="s">
        <v>144</v>
      </c>
      <c r="D24" s="178">
        <f>VLOOKUP('201.20'!A88,'201.20'!A57:N128,14,FALSE)</f>
        <v>1000.4059542714463</v>
      </c>
    </row>
    <row r="25" spans="1:4" ht="54" thickTop="1" thickBot="1">
      <c r="A25" s="131" t="s">
        <v>1008</v>
      </c>
      <c r="B25" s="132" t="s">
        <v>1187</v>
      </c>
      <c r="C25" s="133" t="s">
        <v>144</v>
      </c>
      <c r="D25" s="178">
        <f>VLOOKUP('201.21'!A88,'201.21'!A58:N129,14,FALSE)</f>
        <v>5562.6161879801484</v>
      </c>
    </row>
    <row r="26" spans="1:4" ht="54" thickTop="1" thickBot="1">
      <c r="A26" s="131" t="s">
        <v>1425</v>
      </c>
      <c r="B26" s="132" t="s">
        <v>1413</v>
      </c>
      <c r="C26" s="133" t="s">
        <v>1845</v>
      </c>
      <c r="D26" s="178">
        <f>VLOOKUP('203.1'!A88,'203.1'!A59:N130,14,FALSE)</f>
        <v>1048401.4818422581</v>
      </c>
    </row>
    <row r="27" spans="1:4" ht="54" thickTop="1" thickBot="1">
      <c r="A27" s="131" t="s">
        <v>1426</v>
      </c>
      <c r="B27" s="132" t="s">
        <v>1417</v>
      </c>
      <c r="C27" s="133" t="s">
        <v>1845</v>
      </c>
      <c r="D27" s="178">
        <f>VLOOKUP('203.2'!A88,'203.2'!A60:N131,14,FALSE)</f>
        <v>1264966.0381349833</v>
      </c>
    </row>
    <row r="28" spans="1:4" ht="54" thickTop="1" thickBot="1">
      <c r="A28" s="131" t="s">
        <v>1427</v>
      </c>
      <c r="B28" s="132" t="s">
        <v>1418</v>
      </c>
      <c r="C28" s="133" t="s">
        <v>1845</v>
      </c>
      <c r="D28" s="178">
        <f>VLOOKUP('203.3'!A88,'203.3'!A61:N132,14,FALSE)</f>
        <v>1419655.0069155013</v>
      </c>
    </row>
    <row r="29" spans="1:4" ht="54" thickTop="1" thickBot="1">
      <c r="A29" s="131" t="s">
        <v>1428</v>
      </c>
      <c r="B29" s="132" t="s">
        <v>1419</v>
      </c>
      <c r="C29" s="133" t="s">
        <v>1845</v>
      </c>
      <c r="D29" s="178">
        <f>VLOOKUP('203.4'!A88,'203.4'!A62:N133,14,FALSE)</f>
        <v>645779.36320677504</v>
      </c>
    </row>
    <row r="30" spans="1:4" ht="54" thickTop="1" thickBot="1">
      <c r="A30" s="131" t="s">
        <v>1429</v>
      </c>
      <c r="B30" s="132" t="s">
        <v>1420</v>
      </c>
      <c r="C30" s="133" t="s">
        <v>1845</v>
      </c>
      <c r="D30" s="178">
        <f>VLOOKUP('203.5'!A88,'203.5'!A63:N134,14,FALSE)</f>
        <v>746871.15130628715</v>
      </c>
    </row>
    <row r="31" spans="1:4" ht="54" thickTop="1" thickBot="1">
      <c r="A31" s="131" t="s">
        <v>1430</v>
      </c>
      <c r="B31" s="132" t="s">
        <v>1421</v>
      </c>
      <c r="C31" s="133" t="s">
        <v>1845</v>
      </c>
      <c r="D31" s="178">
        <f>VLOOKUP('203.6'!A88,'203.6'!A64:N135,14,FALSE)</f>
        <v>811202.28918779467</v>
      </c>
    </row>
    <row r="32" spans="1:4" ht="54" thickTop="1" thickBot="1">
      <c r="A32" s="131" t="s">
        <v>1431</v>
      </c>
      <c r="B32" s="132" t="s">
        <v>1422</v>
      </c>
      <c r="C32" s="133" t="s">
        <v>1845</v>
      </c>
      <c r="D32" s="178">
        <f>VLOOKUP('203.7'!A88,'203.7'!A65:N136,14,FALSE)</f>
        <v>300239.18561260018</v>
      </c>
    </row>
    <row r="33" spans="1:4" ht="54" thickTop="1" thickBot="1">
      <c r="A33" s="131" t="s">
        <v>1432</v>
      </c>
      <c r="B33" s="132" t="s">
        <v>1871</v>
      </c>
      <c r="C33" s="133" t="s">
        <v>1845</v>
      </c>
      <c r="D33" s="178">
        <f>VLOOKUP('203.8'!A88,'203.8'!A66:N137,14,FALSE)</f>
        <v>443629.53937540721</v>
      </c>
    </row>
    <row r="34" spans="1:4" ht="54" thickTop="1" thickBot="1">
      <c r="A34" s="131" t="s">
        <v>1433</v>
      </c>
      <c r="B34" s="132" t="s">
        <v>1424</v>
      </c>
      <c r="C34" s="133" t="s">
        <v>1845</v>
      </c>
      <c r="D34" s="178">
        <f>VLOOKUP('203.9'!A88,'203.9'!A67:N138,14,FALSE)</f>
        <v>470589.59969312081</v>
      </c>
    </row>
    <row r="35" spans="1:4" ht="54" thickTop="1" thickBot="1">
      <c r="A35" s="131" t="s">
        <v>1434</v>
      </c>
      <c r="B35" s="132" t="s">
        <v>1414</v>
      </c>
      <c r="C35" s="133" t="s">
        <v>1845</v>
      </c>
      <c r="D35" s="178">
        <f>VLOOKUP('203.10'!A88,'203.10'!A68:N139,14,FALSE)</f>
        <v>234986.54786187602</v>
      </c>
    </row>
    <row r="36" spans="1:4" ht="54" thickTop="1" thickBot="1">
      <c r="A36" s="131" t="s">
        <v>1435</v>
      </c>
      <c r="B36" s="132" t="s">
        <v>1415</v>
      </c>
      <c r="C36" s="133" t="s">
        <v>1845</v>
      </c>
      <c r="D36" s="178">
        <f>VLOOKUP('203.11'!A88,'203.11'!A69:N140,14,FALSE)</f>
        <v>333338.38353021524</v>
      </c>
    </row>
    <row r="37" spans="1:4" ht="54" thickTop="1" thickBot="1">
      <c r="A37" s="131" t="s">
        <v>1436</v>
      </c>
      <c r="B37" s="216" t="s">
        <v>1416</v>
      </c>
      <c r="C37" s="133" t="s">
        <v>1845</v>
      </c>
      <c r="D37" s="178">
        <f>VLOOKUP('203.12'!A88,'203.12'!A70:N141,14,FALSE)</f>
        <v>347343.60966928728</v>
      </c>
    </row>
    <row r="38" spans="1:4" ht="54" thickTop="1" thickBot="1">
      <c r="A38" s="131" t="s">
        <v>1009</v>
      </c>
      <c r="B38" s="132" t="s">
        <v>1188</v>
      </c>
      <c r="C38" s="133" t="s">
        <v>387</v>
      </c>
      <c r="D38" s="178">
        <f>VLOOKUP('210.1.1'!A88,'210.1.1'!A71:N142,14,FALSE)</f>
        <v>11534.677766983161</v>
      </c>
    </row>
    <row r="39" spans="1:4" ht="54" thickTop="1" thickBot="1">
      <c r="A39" s="131" t="s">
        <v>1010</v>
      </c>
      <c r="B39" s="132" t="s">
        <v>1189</v>
      </c>
      <c r="C39" s="133" t="s">
        <v>387</v>
      </c>
      <c r="D39" s="178">
        <f>VLOOKUP('210.1.2'!A88,'210.1.2'!A72:N143,14,FALSE)</f>
        <v>3047.3881426260386</v>
      </c>
    </row>
    <row r="40" spans="1:4" ht="54" thickTop="1" thickBot="1">
      <c r="A40" s="131" t="s">
        <v>1011</v>
      </c>
      <c r="B40" s="132" t="s">
        <v>1190</v>
      </c>
      <c r="C40" s="133" t="s">
        <v>387</v>
      </c>
      <c r="D40" s="178">
        <f>VLOOKUP('210.2.1'!A90,'210.2.1'!A73:N144,14,FALSE)</f>
        <v>31305.25743605875</v>
      </c>
    </row>
    <row r="41" spans="1:4" ht="54" thickTop="1" thickBot="1">
      <c r="A41" s="131" t="s">
        <v>1012</v>
      </c>
      <c r="B41" s="132" t="s">
        <v>1191</v>
      </c>
      <c r="C41" s="133" t="s">
        <v>387</v>
      </c>
      <c r="D41" s="178">
        <f>VLOOKUP('210.2.2'!A88,'210.2.2'!A74:N145,14,FALSE)</f>
        <v>11534.677766983161</v>
      </c>
    </row>
    <row r="42" spans="1:4" ht="54" thickTop="1" thickBot="1">
      <c r="A42" s="131" t="s">
        <v>1013</v>
      </c>
      <c r="B42" s="132" t="s">
        <v>1192</v>
      </c>
      <c r="C42" s="133" t="s">
        <v>387</v>
      </c>
      <c r="D42" s="178">
        <f>VLOOKUP('210.2.3'!A91,'210.2.3'!A91:N146,14,FALSE)</f>
        <v>22817.967811701626</v>
      </c>
    </row>
    <row r="43" spans="1:4" ht="54" thickTop="1" thickBot="1">
      <c r="A43" s="131" t="s">
        <v>1014</v>
      </c>
      <c r="B43" s="132" t="s">
        <v>1193</v>
      </c>
      <c r="C43" s="133" t="s">
        <v>387</v>
      </c>
      <c r="D43" s="178">
        <f>VLOOKUP('210.2.4'!A88,'210.2.4'!A88:N147,14,FALSE)</f>
        <v>3047.3881426260386</v>
      </c>
    </row>
    <row r="44" spans="1:4" ht="54" thickTop="1" thickBot="1">
      <c r="A44" s="131" t="s">
        <v>1015</v>
      </c>
      <c r="B44" s="132" t="s">
        <v>1194</v>
      </c>
      <c r="C44" s="133" t="s">
        <v>387</v>
      </c>
      <c r="D44" s="178">
        <f>VLOOKUP('211.1'!A88,'211.1'!A88:N148,14,FALSE)</f>
        <v>11011.520523222938</v>
      </c>
    </row>
    <row r="45" spans="1:4" ht="54" thickTop="1" thickBot="1">
      <c r="A45" s="131" t="s">
        <v>1016</v>
      </c>
      <c r="B45" s="132" t="s">
        <v>1195</v>
      </c>
      <c r="C45" s="133" t="s">
        <v>387</v>
      </c>
      <c r="D45" s="178">
        <f>VLOOKUP('220.1'!A88,'220.1'!A88:N149,14,FALSE)</f>
        <v>14138.694832985169</v>
      </c>
    </row>
    <row r="46" spans="1:4" ht="54" thickTop="1" thickBot="1">
      <c r="A46" s="131" t="s">
        <v>1017</v>
      </c>
      <c r="B46" s="132" t="s">
        <v>1196</v>
      </c>
      <c r="C46" s="133" t="s">
        <v>387</v>
      </c>
      <c r="D46" s="178">
        <f>VLOOKUP('221.1'!A88,'221.1'!A88:N150,14,FALSE)</f>
        <v>9491.9961120297448</v>
      </c>
    </row>
    <row r="47" spans="1:4" ht="54" thickTop="1" thickBot="1">
      <c r="A47" s="131" t="s">
        <v>1018</v>
      </c>
      <c r="B47" s="132" t="s">
        <v>1197</v>
      </c>
      <c r="C47" s="133" t="s">
        <v>387</v>
      </c>
      <c r="D47" s="178">
        <f>VLOOKUP('221.2'!A88,'221.2'!A88:N151,14,FALSE)</f>
        <v>6424.6843766851152</v>
      </c>
    </row>
    <row r="48" spans="1:4" ht="64.5" thickTop="1" thickBot="1">
      <c r="A48" s="131" t="s">
        <v>1441</v>
      </c>
      <c r="B48" s="132" t="s">
        <v>1438</v>
      </c>
      <c r="C48" s="133" t="s">
        <v>233</v>
      </c>
      <c r="D48" s="178">
        <f>VLOOKUP('223.1'!A88,'223.1'!A88:N152,14,FALSE)</f>
        <v>9499.1397173163841</v>
      </c>
    </row>
    <row r="49" spans="1:4" ht="54" thickTop="1" thickBot="1">
      <c r="A49" s="131" t="s">
        <v>1442</v>
      </c>
      <c r="B49" s="132" t="s">
        <v>1439</v>
      </c>
      <c r="C49" s="133" t="s">
        <v>233</v>
      </c>
      <c r="D49" s="178">
        <f>VLOOKUP('223.2'!A88,'223.2'!A88:N153,14,FALSE)</f>
        <v>17872.650338530781</v>
      </c>
    </row>
    <row r="50" spans="1:4" ht="54" thickTop="1" thickBot="1">
      <c r="A50" s="131" t="s">
        <v>1443</v>
      </c>
      <c r="B50" s="132" t="s">
        <v>1440</v>
      </c>
      <c r="C50" s="133" t="s">
        <v>387</v>
      </c>
      <c r="D50" s="178">
        <f>VLOOKUP('223.3.1'!A88,'223.3.1'!A88:N154,14,FALSE)</f>
        <v>55904</v>
      </c>
    </row>
    <row r="51" spans="1:4" ht="64.5" thickTop="1" thickBot="1">
      <c r="A51" s="131" t="s">
        <v>1444</v>
      </c>
      <c r="B51" s="132" t="s">
        <v>1446</v>
      </c>
      <c r="C51" s="133" t="s">
        <v>387</v>
      </c>
      <c r="D51" s="178">
        <f>VLOOKUP('223.3.2'!A88,'223.3.2'!A88:N155,14,FALSE)</f>
        <v>63973.00844452437</v>
      </c>
    </row>
    <row r="52" spans="1:4" ht="54" thickTop="1" thickBot="1">
      <c r="A52" s="131" t="s">
        <v>1445</v>
      </c>
      <c r="B52" s="132" t="s">
        <v>1447</v>
      </c>
      <c r="C52" s="133" t="s">
        <v>387</v>
      </c>
      <c r="D52" s="178">
        <f>VLOOKUP('223.3.3'!A88,'223.3.3'!A88:N156,14,FALSE)</f>
        <v>86728.589142291326</v>
      </c>
    </row>
    <row r="53" spans="1:4" ht="54" thickTop="1" thickBot="1">
      <c r="A53" s="137" t="s">
        <v>1019</v>
      </c>
      <c r="B53" s="138" t="s">
        <v>1956</v>
      </c>
      <c r="C53" s="133" t="s">
        <v>233</v>
      </c>
      <c r="D53" s="178">
        <f>VLOOKUP('230.1'!A88,'230.1'!A88:N157,14,FALSE)</f>
        <v>3015.5965653736184</v>
      </c>
    </row>
    <row r="54" spans="1:4" ht="54" thickTop="1" thickBot="1">
      <c r="A54" s="137" t="s">
        <v>1020</v>
      </c>
      <c r="B54" s="138" t="s">
        <v>1198</v>
      </c>
      <c r="C54" s="133" t="s">
        <v>233</v>
      </c>
      <c r="D54" s="178">
        <f>VLOOKUP('231.1'!A88,'231.1'!A88:N159,14,FALSE)</f>
        <v>8791.8552527332558</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12232.096035001403</v>
      </c>
    </row>
    <row r="57" spans="1:4" ht="54" thickTop="1" thickBot="1">
      <c r="A57" s="137" t="s">
        <v>1451</v>
      </c>
      <c r="B57" s="138" t="s">
        <v>1452</v>
      </c>
      <c r="C57" s="133" t="s">
        <v>233</v>
      </c>
      <c r="D57" s="178">
        <f>VLOOKUP('233.10'!A88,'233.10'!A88:N162,14,FALSE)</f>
        <v>17480.635530215666</v>
      </c>
    </row>
    <row r="58" spans="1:4" ht="54" thickTop="1" thickBot="1">
      <c r="A58" s="137" t="s">
        <v>1022</v>
      </c>
      <c r="B58" s="138" t="s">
        <v>1453</v>
      </c>
      <c r="C58" s="133" t="s">
        <v>233</v>
      </c>
      <c r="D58" s="178">
        <f>VLOOKUP('234.1'!A88,'234.1'!A88:N163,14,FALSE)</f>
        <v>1343.4972916184527</v>
      </c>
    </row>
    <row r="59" spans="1:4" ht="54" thickTop="1" thickBot="1">
      <c r="A59" s="137" t="s">
        <v>1456</v>
      </c>
      <c r="B59" s="138" t="s">
        <v>1457</v>
      </c>
      <c r="C59" s="133" t="s">
        <v>387</v>
      </c>
      <c r="D59" s="178">
        <f>VLOOKUP('235.1'!A88,'235.1'!A88:N164,14,FALSE)</f>
        <v>66898.799668920226</v>
      </c>
    </row>
    <row r="60" spans="1:4" ht="54" thickTop="1" thickBot="1">
      <c r="A60" s="139" t="s">
        <v>1458</v>
      </c>
      <c r="B60" s="138" t="s">
        <v>1459</v>
      </c>
      <c r="C60" s="133" t="s">
        <v>387</v>
      </c>
      <c r="D60" s="178">
        <f>VLOOKUP('235.10'!A88,'235.10'!A88:N165,14,FALSE)</f>
        <v>16097.415346737449</v>
      </c>
    </row>
    <row r="61" spans="1:4" ht="54" thickTop="1" thickBot="1">
      <c r="A61" s="139" t="s">
        <v>1460</v>
      </c>
      <c r="B61" s="138" t="s">
        <v>1461</v>
      </c>
      <c r="C61" s="133" t="s">
        <v>377</v>
      </c>
      <c r="D61" s="178">
        <f>VLOOKUP('235.11'!A88,'235.11'!A88:N166,14,FALSE)</f>
        <v>635.01730402728481</v>
      </c>
    </row>
    <row r="62" spans="1:4" ht="54" thickTop="1" thickBot="1">
      <c r="A62" s="139" t="s">
        <v>1462</v>
      </c>
      <c r="B62" s="138" t="s">
        <v>1873</v>
      </c>
      <c r="C62" s="133" t="s">
        <v>387</v>
      </c>
      <c r="D62" s="178">
        <f>VLOOKUP('236.1'!A88,'236.1'!A88:N167,14,FALSE)</f>
        <v>126999.16206658137</v>
      </c>
    </row>
    <row r="63" spans="1:4" ht="54" thickTop="1" thickBot="1">
      <c r="A63" s="139" t="s">
        <v>1465</v>
      </c>
      <c r="B63" s="138" t="s">
        <v>1874</v>
      </c>
      <c r="C63" s="133" t="s">
        <v>387</v>
      </c>
      <c r="D63" s="178">
        <f>VLOOKUP('236.10'!A87,'236.10'!A87:N168,14,FALSE)</f>
        <v>16097.415346737449</v>
      </c>
    </row>
    <row r="64" spans="1:4" ht="54" thickTop="1" thickBot="1">
      <c r="A64" s="139" t="s">
        <v>1466</v>
      </c>
      <c r="B64" s="140" t="s">
        <v>1467</v>
      </c>
      <c r="C64" s="174" t="s">
        <v>377</v>
      </c>
      <c r="D64" s="178">
        <f>VLOOKUP('236.11'!A88,'236.11'!A88:N169,14,FALSE)</f>
        <v>1386.2718339980488</v>
      </c>
    </row>
    <row r="65" spans="1:4" ht="54" thickTop="1" thickBot="1">
      <c r="A65" s="137" t="s">
        <v>1023</v>
      </c>
      <c r="B65" s="138" t="s">
        <v>1199</v>
      </c>
      <c r="C65" s="133" t="s">
        <v>233</v>
      </c>
      <c r="D65" s="178">
        <f>VLOOKUP('310.1'!A87,'310.1'!A87:N170,14,FALSE)</f>
        <v>1070.5839468756758</v>
      </c>
    </row>
    <row r="66" spans="1:4" ht="54" thickTop="1" thickBot="1">
      <c r="A66" s="137" t="s">
        <v>1024</v>
      </c>
      <c r="B66" s="138" t="s">
        <v>1200</v>
      </c>
      <c r="C66" s="133" t="s">
        <v>387</v>
      </c>
      <c r="D66" s="178">
        <f>VLOOKUP('311.1'!A87,'311.1'!A87:N171,14,FALSE)</f>
        <v>53526.661701252437</v>
      </c>
    </row>
    <row r="67" spans="1:4" ht="54" thickTop="1" thickBot="1">
      <c r="A67" s="137" t="s">
        <v>1025</v>
      </c>
      <c r="B67" s="138" t="s">
        <v>1201</v>
      </c>
      <c r="C67" s="133" t="s">
        <v>998</v>
      </c>
      <c r="D67" s="178">
        <f>VLOOKUP('312.1'!A88,'312.1'!A88:N172,14,FALSE)</f>
        <v>7084.2778155962133</v>
      </c>
    </row>
    <row r="68" spans="1:4" ht="54" thickTop="1" thickBot="1">
      <c r="A68" s="137" t="s">
        <v>1026</v>
      </c>
      <c r="B68" s="138" t="s">
        <v>1202</v>
      </c>
      <c r="C68" s="133" t="s">
        <v>998</v>
      </c>
      <c r="D68" s="178">
        <f>VLOOKUP('312.2'!A88,'312.2'!A88:N173,14,FALSE)</f>
        <v>6878.480759827431</v>
      </c>
    </row>
    <row r="69" spans="1:4" ht="54" thickTop="1" thickBot="1">
      <c r="A69" s="137" t="s">
        <v>1027</v>
      </c>
      <c r="B69" s="138" t="s">
        <v>1203</v>
      </c>
      <c r="C69" s="133" t="s">
        <v>1464</v>
      </c>
      <c r="D69" s="178">
        <f>VLOOKUP('312.3'!A87,'312.3'!A87:N174,14,FALSE)</f>
        <v>2562.0018467748678</v>
      </c>
    </row>
    <row r="70" spans="1:4" ht="54" thickTop="1" thickBot="1">
      <c r="A70" s="137" t="s">
        <v>1028</v>
      </c>
      <c r="B70" s="138" t="s">
        <v>1204</v>
      </c>
      <c r="C70" s="133" t="s">
        <v>387</v>
      </c>
      <c r="D70" s="179">
        <f>VLOOKUP('312.4'!A88,'312.4'!A88:N175,14,FALSE)</f>
        <v>53518.288717816366</v>
      </c>
    </row>
    <row r="71" spans="1:4" ht="54" thickTop="1" thickBot="1">
      <c r="A71" s="137" t="s">
        <v>1029</v>
      </c>
      <c r="B71" s="138" t="s">
        <v>1469</v>
      </c>
      <c r="C71" s="133" t="s">
        <v>387</v>
      </c>
      <c r="D71" s="179">
        <f>VLOOKUP('320.1'!A88,'320.1'!A88:N176,14,FALSE)</f>
        <v>62843.875786192584</v>
      </c>
    </row>
    <row r="72" spans="1:4" ht="54" thickTop="1" thickBot="1">
      <c r="A72" s="137" t="s">
        <v>1030</v>
      </c>
      <c r="B72" s="138" t="s">
        <v>1470</v>
      </c>
      <c r="C72" s="133" t="s">
        <v>387</v>
      </c>
      <c r="D72" s="179">
        <f>VLOOKUP('320.2'!A88,'320.2'!A88:N177,14,FALSE)</f>
        <v>62843.875786192584</v>
      </c>
    </row>
    <row r="73" spans="1:4" ht="54" thickTop="1" thickBot="1">
      <c r="A73" s="137" t="s">
        <v>1473</v>
      </c>
      <c r="B73" s="138" t="s">
        <v>1474</v>
      </c>
      <c r="C73" s="133" t="s">
        <v>387</v>
      </c>
      <c r="D73" s="179">
        <f>VLOOKUP('320.3'!A88,'320.3'!A88:N178,14,FALSE)</f>
        <v>62843.875786192584</v>
      </c>
    </row>
    <row r="74" spans="1:4" ht="54" thickTop="1" thickBot="1">
      <c r="A74" s="137" t="s">
        <v>1475</v>
      </c>
      <c r="B74" s="138" t="s">
        <v>1476</v>
      </c>
      <c r="C74" s="133" t="s">
        <v>387</v>
      </c>
      <c r="D74" s="179">
        <f>VLOOKUP('320.4'!A88,'320.4'!A88:N179,14,FALSE)</f>
        <v>81943.606462373078</v>
      </c>
    </row>
    <row r="75" spans="1:4" ht="54" thickTop="1" thickBot="1">
      <c r="A75" s="137" t="s">
        <v>1477</v>
      </c>
      <c r="B75" s="138" t="s">
        <v>1478</v>
      </c>
      <c r="C75" s="133" t="s">
        <v>387</v>
      </c>
      <c r="D75" s="179">
        <f>VLOOKUP('320.5'!A88,'320.5'!A88:N180,14,FALSE)</f>
        <v>81943.606462373078</v>
      </c>
    </row>
    <row r="76" spans="1:4" ht="54" thickTop="1" thickBot="1">
      <c r="A76" s="137" t="s">
        <v>1479</v>
      </c>
      <c r="B76" s="138" t="s">
        <v>1480</v>
      </c>
      <c r="C76" s="133" t="s">
        <v>387</v>
      </c>
      <c r="D76" s="179">
        <f>VLOOKUP('320.6'!A88,'320.6'!A88:N181,14,FALSE)</f>
        <v>81943.606462373078</v>
      </c>
    </row>
    <row r="77" spans="1:4" ht="54" thickTop="1" thickBot="1">
      <c r="A77" s="137" t="s">
        <v>1031</v>
      </c>
      <c r="B77" s="138" t="s">
        <v>1481</v>
      </c>
      <c r="C77" s="133" t="s">
        <v>387</v>
      </c>
      <c r="D77" s="179">
        <f>VLOOKUP('330.1'!A88,'330.1'!A88:N182,14,FALSE)</f>
        <v>86509.679711870194</v>
      </c>
    </row>
    <row r="78" spans="1:4" ht="54" thickTop="1" thickBot="1">
      <c r="A78" s="139" t="s">
        <v>1032</v>
      </c>
      <c r="B78" s="138" t="s">
        <v>1482</v>
      </c>
      <c r="C78" s="133" t="s">
        <v>387</v>
      </c>
      <c r="D78" s="179">
        <f>VLOOKUP('330.2'!A88,'330.1'!A88:N183,14,FALSE)</f>
        <v>86509.679711870194</v>
      </c>
    </row>
    <row r="79" spans="1:4" ht="54" thickTop="1" thickBot="1">
      <c r="A79" s="139" t="s">
        <v>1483</v>
      </c>
      <c r="B79" s="140" t="s">
        <v>1484</v>
      </c>
      <c r="C79" s="133" t="s">
        <v>387</v>
      </c>
      <c r="D79" s="179">
        <f>VLOOKUP('330.3'!A88,'330.3'!A88:N184,14,FALSE)</f>
        <v>86509.679711870194</v>
      </c>
    </row>
    <row r="80" spans="1:4" ht="54" thickTop="1" thickBot="1">
      <c r="A80" s="139" t="s">
        <v>1485</v>
      </c>
      <c r="B80" s="140" t="s">
        <v>1486</v>
      </c>
      <c r="C80" s="133" t="s">
        <v>387</v>
      </c>
      <c r="D80" s="179">
        <f>VLOOKUP('330.4'!A88,'330.4'!A88:N185,14,FALSE)</f>
        <v>105609.41038805069</v>
      </c>
    </row>
    <row r="81" spans="1:4" ht="54" thickTop="1" thickBot="1">
      <c r="A81" s="139" t="s">
        <v>1487</v>
      </c>
      <c r="B81" s="140" t="s">
        <v>1488</v>
      </c>
      <c r="C81" s="133" t="s">
        <v>387</v>
      </c>
      <c r="D81" s="179">
        <f>VLOOKUP('330.5'!A88,'330.5'!A88:N186,14,FALSE)</f>
        <v>105609.41038805069</v>
      </c>
    </row>
    <row r="82" spans="1:4" ht="54" thickTop="1" thickBot="1">
      <c r="A82" s="139" t="s">
        <v>1489</v>
      </c>
      <c r="B82" s="140" t="s">
        <v>1490</v>
      </c>
      <c r="C82" s="133" t="s">
        <v>387</v>
      </c>
      <c r="D82" s="179">
        <f>VLOOKUP('330.6'!A88,'330.6'!A88:N187,14,FALSE)</f>
        <v>105609.41038805069</v>
      </c>
    </row>
    <row r="83" spans="1:4" ht="54" thickTop="1" thickBot="1">
      <c r="A83" s="137" t="s">
        <v>1033</v>
      </c>
      <c r="B83" s="138" t="s">
        <v>1491</v>
      </c>
      <c r="C83" s="133" t="s">
        <v>387</v>
      </c>
      <c r="D83" s="179">
        <f>VLOOKUP('340.1'!A88,'340.1'!A88:N188,14,FALSE)</f>
        <v>86779.215635300672</v>
      </c>
    </row>
    <row r="84" spans="1:4" ht="54" thickTop="1" thickBot="1">
      <c r="A84" s="137" t="s">
        <v>1034</v>
      </c>
      <c r="B84" s="138" t="s">
        <v>1492</v>
      </c>
      <c r="C84" s="133" t="s">
        <v>387</v>
      </c>
      <c r="D84" s="179">
        <f>VLOOKUP('340.2'!A88,'340.2'!A88:N190,14,FALSE)</f>
        <v>86779.215635300672</v>
      </c>
    </row>
    <row r="85" spans="1:4" ht="54" thickTop="1" thickBot="1">
      <c r="A85" s="137" t="s">
        <v>1035</v>
      </c>
      <c r="B85" s="138" t="s">
        <v>1493</v>
      </c>
      <c r="C85" s="133" t="s">
        <v>387</v>
      </c>
      <c r="D85" s="179">
        <f>VLOOKUP('340.3'!A88,'340.3'!A88:N191,14,FALSE)</f>
        <v>86779.215635300672</v>
      </c>
    </row>
    <row r="86" spans="1:4" ht="54" thickTop="1" thickBot="1">
      <c r="A86" s="137" t="s">
        <v>1494</v>
      </c>
      <c r="B86" s="138" t="s">
        <v>2021</v>
      </c>
      <c r="C86" s="133" t="s">
        <v>387</v>
      </c>
      <c r="D86" s="179">
        <f>VLOOKUP('350.1'!A88,'350.1'!A88:N192,14,FALSE)</f>
        <v>140991.28859697681</v>
      </c>
    </row>
    <row r="87" spans="1:4" ht="54" thickTop="1" thickBot="1">
      <c r="A87" s="195" t="s">
        <v>1495</v>
      </c>
      <c r="B87" s="138" t="s">
        <v>2022</v>
      </c>
      <c r="C87" s="133" t="s">
        <v>387</v>
      </c>
      <c r="D87" s="179">
        <f>VLOOKUP('350.2'!A88,'350.2'!A88:N193,14,FALSE)</f>
        <v>140991.28859697681</v>
      </c>
    </row>
    <row r="88" spans="1:4" ht="54" thickTop="1" thickBot="1">
      <c r="A88" s="139" t="s">
        <v>1496</v>
      </c>
      <c r="B88" s="140" t="s">
        <v>1497</v>
      </c>
      <c r="C88" s="133" t="s">
        <v>387</v>
      </c>
      <c r="D88" s="179">
        <f>VLOOKUP('350.3'!A88,'350.3'!A88:N194,14,FALSE)</f>
        <v>140991.28859697681</v>
      </c>
    </row>
    <row r="89" spans="1:4" ht="54" thickTop="1" thickBot="1">
      <c r="A89" s="137" t="s">
        <v>1498</v>
      </c>
      <c r="B89" s="138" t="s">
        <v>1499</v>
      </c>
      <c r="C89" s="133" t="s">
        <v>387</v>
      </c>
      <c r="D89" s="179">
        <f>VLOOKUP('350.4'!A88,'350.4'!A88:N195,14,FALSE)</f>
        <v>140991.28859697681</v>
      </c>
    </row>
    <row r="90" spans="1:4" ht="54" thickTop="1" thickBot="1">
      <c r="A90" s="139" t="s">
        <v>1500</v>
      </c>
      <c r="B90" s="140" t="s">
        <v>1501</v>
      </c>
      <c r="C90" s="133" t="s">
        <v>387</v>
      </c>
      <c r="D90" s="179">
        <f>VLOOKUP('350.10'!A88,'350.10'!A88:N196,14,FALSE)</f>
        <v>83839.731234521183</v>
      </c>
    </row>
    <row r="91" spans="1:4" ht="54" thickTop="1" thickBot="1">
      <c r="A91" s="139" t="s">
        <v>1502</v>
      </c>
      <c r="B91" s="140" t="s">
        <v>1503</v>
      </c>
      <c r="C91" s="133" t="s">
        <v>387</v>
      </c>
      <c r="D91" s="179">
        <f>VLOOKUP('350.11'!A88,'350.11'!A88:N197,14,FALSE)</f>
        <v>83839.731234521183</v>
      </c>
    </row>
    <row r="92" spans="1:4" ht="54" thickTop="1" thickBot="1">
      <c r="A92" s="139" t="s">
        <v>1504</v>
      </c>
      <c r="B92" s="140" t="s">
        <v>1505</v>
      </c>
      <c r="C92" s="133" t="s">
        <v>387</v>
      </c>
      <c r="D92" s="179">
        <f>VLOOKUP('350.12'!A88,'350.12'!A88:N198,14,FALSE)</f>
        <v>83839.731234521183</v>
      </c>
    </row>
    <row r="93" spans="1:4" ht="54" thickTop="1" thickBot="1">
      <c r="A93" s="139" t="s">
        <v>1506</v>
      </c>
      <c r="B93" s="140" t="s">
        <v>1507</v>
      </c>
      <c r="C93" s="133" t="s">
        <v>387</v>
      </c>
      <c r="D93" s="179">
        <f>VLOOKUP('350.13'!A88,'350.13'!A88:N199,14,FALSE)</f>
        <v>83839.731234521183</v>
      </c>
    </row>
    <row r="94" spans="1:4" ht="54" thickTop="1" thickBot="1">
      <c r="A94" s="137" t="s">
        <v>1508</v>
      </c>
      <c r="B94" s="138" t="s">
        <v>1509</v>
      </c>
      <c r="C94" s="133" t="s">
        <v>998</v>
      </c>
      <c r="D94" s="179">
        <f>VLOOKUP('350.14'!A88,'350.14'!A88:N200,14,FALSE)</f>
        <v>635.01730402728481</v>
      </c>
    </row>
    <row r="95" spans="1:4" ht="54" thickTop="1" thickBot="1">
      <c r="A95" s="139" t="s">
        <v>1510</v>
      </c>
      <c r="B95" s="140" t="s">
        <v>1511</v>
      </c>
      <c r="C95" s="133" t="s">
        <v>387</v>
      </c>
      <c r="D95" s="179">
        <f>VLOOKUP('351.1'!A88,'351.1'!A88:N201,14,FALSE)</f>
        <v>140991.28859697681</v>
      </c>
    </row>
    <row r="96" spans="1:4" ht="54" thickTop="1" thickBot="1">
      <c r="A96" s="139" t="s">
        <v>1512</v>
      </c>
      <c r="B96" s="140" t="s">
        <v>1513</v>
      </c>
      <c r="C96" s="133" t="s">
        <v>387</v>
      </c>
      <c r="D96" s="179">
        <f>VLOOKUP('351.2'!A88,'351.2'!A88:N202,14,FALSE)</f>
        <v>140991.28859697681</v>
      </c>
    </row>
    <row r="97" spans="1:4" ht="54" thickTop="1" thickBot="1">
      <c r="A97" s="139" t="s">
        <v>1514</v>
      </c>
      <c r="B97" s="140" t="s">
        <v>1515</v>
      </c>
      <c r="C97" s="133" t="s">
        <v>387</v>
      </c>
      <c r="D97" s="179">
        <f>VLOOKUP('351.10'!A88,'351.10'!A88:N203,14,FALSE)</f>
        <v>83839.731234521183</v>
      </c>
    </row>
    <row r="98" spans="1:4" ht="54" thickTop="1" thickBot="1">
      <c r="A98" s="139" t="s">
        <v>1516</v>
      </c>
      <c r="B98" s="140" t="s">
        <v>1517</v>
      </c>
      <c r="C98" s="133" t="s">
        <v>387</v>
      </c>
      <c r="D98" s="179">
        <f>VLOOKUP('351.11'!A88,'351.11'!A88:N204,14,FALSE)</f>
        <v>83839.731234521183</v>
      </c>
    </row>
    <row r="99" spans="1:4" ht="54" thickTop="1" thickBot="1">
      <c r="A99" s="139" t="s">
        <v>1518</v>
      </c>
      <c r="B99" s="140" t="s">
        <v>1519</v>
      </c>
      <c r="C99" s="133" t="s">
        <v>998</v>
      </c>
      <c r="D99" s="179">
        <f>VLOOKUP('351.12'!A88,'351.12'!A88:N205,14,FALSE)</f>
        <v>635.01730402728481</v>
      </c>
    </row>
    <row r="100" spans="1:4" ht="54" thickTop="1" thickBot="1">
      <c r="A100" s="139" t="s">
        <v>1522</v>
      </c>
      <c r="B100" s="140" t="s">
        <v>1520</v>
      </c>
      <c r="C100" s="133" t="s">
        <v>998</v>
      </c>
      <c r="D100" s="179">
        <f>VLOOKUP('410.1'!A88,'410.1'!A88:N206,14,FALSE)</f>
        <v>2906.8834127340519</v>
      </c>
    </row>
    <row r="101" spans="1:4" ht="54" thickTop="1" thickBot="1">
      <c r="A101" s="139" t="s">
        <v>1523</v>
      </c>
      <c r="B101" s="140" t="s">
        <v>1521</v>
      </c>
      <c r="C101" s="133" t="s">
        <v>998</v>
      </c>
      <c r="D101" s="179">
        <f>VLOOKUP('410.2'!A88,'410.2'!A88:N207,14,FALSE)</f>
        <v>2772.5436679960976</v>
      </c>
    </row>
    <row r="102" spans="1:4" ht="54" thickTop="1" thickBot="1">
      <c r="A102" s="139" t="s">
        <v>1525</v>
      </c>
      <c r="B102" s="140" t="s">
        <v>1524</v>
      </c>
      <c r="C102" s="133" t="s">
        <v>377</v>
      </c>
      <c r="D102" s="179">
        <f>VLOOKUP('410.3'!A88,'410.3'!A88:N208,14,FALSE)</f>
        <v>2338.0832169286673</v>
      </c>
    </row>
    <row r="103" spans="1:4" ht="54" thickTop="1" thickBot="1">
      <c r="A103" s="139" t="s">
        <v>1527</v>
      </c>
      <c r="B103" s="140" t="s">
        <v>1526</v>
      </c>
      <c r="C103" s="133" t="s">
        <v>1464</v>
      </c>
      <c r="D103" s="179">
        <f>VLOOKUP('411.1'!A88,'411.1'!A88:N209,14,FALSE)</f>
        <v>3096.9598600760532</v>
      </c>
    </row>
    <row r="104" spans="1:4" ht="54" thickTop="1" thickBot="1">
      <c r="A104" s="137" t="s">
        <v>1036</v>
      </c>
      <c r="B104" s="138" t="s">
        <v>1958</v>
      </c>
      <c r="C104" s="133" t="s">
        <v>1464</v>
      </c>
      <c r="D104" s="179">
        <f>VLOOKUP('411.2'!A88,'411.2'!A88:N210,14,FALSE)</f>
        <v>6622.6635863370693</v>
      </c>
    </row>
    <row r="105" spans="1:4" ht="54" thickTop="1" thickBot="1">
      <c r="A105" s="137" t="s">
        <v>1037</v>
      </c>
      <c r="B105" s="138" t="s">
        <v>2054</v>
      </c>
      <c r="C105" s="133" t="s">
        <v>1464</v>
      </c>
      <c r="D105" s="179">
        <f>VLOOKUP('411.3'!A88,'411.3'!A88:N211,14,FALSE)</f>
        <v>2613.9084375076609</v>
      </c>
    </row>
    <row r="106" spans="1:4" ht="54" thickTop="1" thickBot="1">
      <c r="A106" s="137" t="s">
        <v>1528</v>
      </c>
      <c r="B106" s="138" t="s">
        <v>2055</v>
      </c>
      <c r="C106" s="133" t="s">
        <v>1464</v>
      </c>
      <c r="D106" s="179">
        <f>VLOOKUP('411.4'!A88,'411.4'!A88:N212,14,FALSE)</f>
        <v>1756.4207051377336</v>
      </c>
    </row>
    <row r="107" spans="1:4" ht="54" thickTop="1" thickBot="1">
      <c r="A107" s="137" t="s">
        <v>1535</v>
      </c>
      <c r="B107" s="191" t="s">
        <v>1606</v>
      </c>
      <c r="C107" s="133" t="s">
        <v>998</v>
      </c>
      <c r="D107" s="179">
        <f>VLOOKUP('413.1'!A88,'413.1'!A88:N213,14,FALSE)</f>
        <v>2682.5074560972544</v>
      </c>
    </row>
    <row r="108" spans="1:4" ht="54" thickTop="1" thickBot="1">
      <c r="A108" s="137" t="s">
        <v>1537</v>
      </c>
      <c r="B108" s="138" t="s">
        <v>1607</v>
      </c>
      <c r="C108" s="133" t="s">
        <v>998</v>
      </c>
      <c r="D108" s="179">
        <f>VLOOKUP('413.2'!A88,'413.2'!A88:N214,14,FALSE)</f>
        <v>2761.1104982311649</v>
      </c>
    </row>
    <row r="109" spans="1:4" ht="54" thickTop="1" thickBot="1">
      <c r="A109" s="137" t="s">
        <v>1539</v>
      </c>
      <c r="B109" s="138" t="s">
        <v>1608</v>
      </c>
      <c r="C109" s="133" t="s">
        <v>998</v>
      </c>
      <c r="D109" s="179">
        <f>VLOOKUP('413.3'!A88,'413.3'!A88:N215,14,FALSE)</f>
        <v>2844.0009790269241</v>
      </c>
    </row>
    <row r="110" spans="1:4" ht="54" thickTop="1" thickBot="1">
      <c r="A110" s="137" t="s">
        <v>1038</v>
      </c>
      <c r="B110" s="138" t="s">
        <v>1205</v>
      </c>
      <c r="C110" s="133" t="s">
        <v>998</v>
      </c>
      <c r="D110" s="179">
        <f>VLOOKUP('414.1'!A88,'414.1'!A88:N216,14,FALSE)</f>
        <v>4633.2920472388387</v>
      </c>
    </row>
    <row r="111" spans="1:4" ht="54" thickTop="1" thickBot="1">
      <c r="A111" s="137" t="s">
        <v>1039</v>
      </c>
      <c r="B111" s="138" t="s">
        <v>1959</v>
      </c>
      <c r="C111" s="133" t="s">
        <v>998</v>
      </c>
      <c r="D111" s="179">
        <f>VLOOKUP('414.2'!A88,'414.2'!A88:N217,14,FALSE)</f>
        <v>3136.9759542533166</v>
      </c>
    </row>
    <row r="112" spans="1:4" ht="54" thickTop="1" thickBot="1">
      <c r="A112" s="137" t="s">
        <v>1040</v>
      </c>
      <c r="B112" s="138" t="s">
        <v>1960</v>
      </c>
      <c r="C112" s="133" t="s">
        <v>998</v>
      </c>
      <c r="D112" s="179">
        <f>VLOOKUP('414.3'!A88,'414.3'!A88:N218,14,FALSE)</f>
        <v>3136.9759542533166</v>
      </c>
    </row>
    <row r="113" spans="1:4" ht="54" thickTop="1" thickBot="1">
      <c r="A113" s="137" t="s">
        <v>1041</v>
      </c>
      <c r="B113" s="138" t="s">
        <v>1206</v>
      </c>
      <c r="C113" s="133" t="s">
        <v>998</v>
      </c>
      <c r="D113" s="179">
        <f>VLOOKUP('414.4'!A88,'414.4'!A88:N219,14,FALSE)</f>
        <v>4834.8016643457713</v>
      </c>
    </row>
    <row r="114" spans="1:4" ht="54" thickTop="1" thickBot="1">
      <c r="A114" s="137" t="s">
        <v>1042</v>
      </c>
      <c r="B114" s="138" t="s">
        <v>1207</v>
      </c>
      <c r="C114" s="133" t="s">
        <v>998</v>
      </c>
      <c r="D114" s="179">
        <f>VLOOKUP('414.5'!A88,'414.5'!A88:N220,14,FALSE)</f>
        <v>5064.8942058650355</v>
      </c>
    </row>
    <row r="115" spans="1:4" ht="54" thickTop="1" thickBot="1">
      <c r="A115" s="137" t="s">
        <v>1546</v>
      </c>
      <c r="B115" s="138" t="s">
        <v>2056</v>
      </c>
      <c r="C115" s="133" t="s">
        <v>998</v>
      </c>
      <c r="D115" s="179">
        <f>VLOOKUP('414.6'!A88,'414.6'!A88:N221,14,FALSE)</f>
        <v>3721.496758485483</v>
      </c>
    </row>
    <row r="116" spans="1:4" ht="54" thickTop="1" thickBot="1">
      <c r="A116" s="137" t="s">
        <v>1043</v>
      </c>
      <c r="B116" s="138" t="s">
        <v>1961</v>
      </c>
      <c r="C116" s="133" t="s">
        <v>1464</v>
      </c>
      <c r="D116" s="179">
        <f>VLOOKUP('415.1'!A88,'415.1'!A88:N222,14,FALSE)</f>
        <v>3605.7359146155427</v>
      </c>
    </row>
    <row r="117" spans="1:4" ht="54" thickTop="1" thickBot="1">
      <c r="A117" s="137" t="s">
        <v>1044</v>
      </c>
      <c r="B117" s="138" t="s">
        <v>2058</v>
      </c>
      <c r="C117" s="133" t="s">
        <v>233</v>
      </c>
      <c r="D117" s="179">
        <f>VLOOKUP('420.1'!A87,'420.1'!A87:N223,14,FALSE)</f>
        <v>3400.7131310644963</v>
      </c>
    </row>
    <row r="118" spans="1:4" ht="54" thickTop="1" thickBot="1">
      <c r="A118" s="137" t="s">
        <v>1045</v>
      </c>
      <c r="B118" s="138" t="s">
        <v>2057</v>
      </c>
      <c r="C118" s="142" t="s">
        <v>233</v>
      </c>
      <c r="D118" s="179">
        <f>VLOOKUP('420.2 '!A88,'420.2 '!A59:N107,14,FALSE)</f>
        <v>12790.203800515195</v>
      </c>
    </row>
    <row r="119" spans="1:4" ht="54" thickTop="1" thickBot="1">
      <c r="A119" s="137" t="s">
        <v>1551</v>
      </c>
      <c r="B119" s="138" t="s">
        <v>1552</v>
      </c>
      <c r="C119" s="133" t="s">
        <v>233</v>
      </c>
      <c r="D119" s="179">
        <f>VLOOKUP('420.3'!A88,'420.3'!A88:N225,14,FALSE)</f>
        <v>3052.2872824781821</v>
      </c>
    </row>
    <row r="120" spans="1:4" ht="54" thickTop="1" thickBot="1">
      <c r="A120" s="137" t="s">
        <v>1046</v>
      </c>
      <c r="B120" s="138" t="s">
        <v>1208</v>
      </c>
      <c r="C120" s="133" t="s">
        <v>233</v>
      </c>
      <c r="D120" s="179">
        <f>VLOOKUP('421.1'!A88,'421.1'!A88:N226,14,FALSE)</f>
        <v>5947.8089827583335</v>
      </c>
    </row>
    <row r="121" spans="1:4" ht="54" thickTop="1" thickBot="1">
      <c r="A121" s="137" t="s">
        <v>1047</v>
      </c>
      <c r="B121" s="138" t="s">
        <v>1209</v>
      </c>
      <c r="C121" s="133" t="s">
        <v>233</v>
      </c>
      <c r="D121" s="179">
        <f>VLOOKUP('421.2'!A88,'421.2'!A88:N227,14,FALSE)</f>
        <v>1894.8932157118738</v>
      </c>
    </row>
    <row r="122" spans="1:4" ht="54" thickTop="1" thickBot="1">
      <c r="A122" s="137" t="s">
        <v>1048</v>
      </c>
      <c r="B122" s="138" t="s">
        <v>1962</v>
      </c>
      <c r="C122" s="133" t="s">
        <v>233</v>
      </c>
      <c r="D122" s="179">
        <f>VLOOKUP('421.3'!A88,'421.3'!A88:N228,14,FALSE)</f>
        <v>1613.2084956283527</v>
      </c>
    </row>
    <row r="123" spans="1:4" ht="54" thickTop="1" thickBot="1">
      <c r="A123" s="137" t="s">
        <v>1049</v>
      </c>
      <c r="B123" s="138" t="s">
        <v>1963</v>
      </c>
      <c r="C123" s="133" t="s">
        <v>233</v>
      </c>
      <c r="D123" s="179">
        <f>VLOOKUP('421.4'!A88,'421.4'!A88:N229,14,FALSE)</f>
        <v>1660.1559489756062</v>
      </c>
    </row>
    <row r="124" spans="1:4" ht="54" thickTop="1" thickBot="1">
      <c r="A124" s="137" t="s">
        <v>1556</v>
      </c>
      <c r="B124" s="140" t="s">
        <v>1557</v>
      </c>
      <c r="C124" s="133" t="s">
        <v>233</v>
      </c>
      <c r="D124" s="179">
        <f>VLOOKUP('430.1.1'!A87,'430.1.1'!A87:N230,14,FALSE)</f>
        <v>9463.1065213729453</v>
      </c>
    </row>
    <row r="125" spans="1:4" ht="54" thickTop="1" thickBot="1">
      <c r="A125" s="137" t="s">
        <v>1558</v>
      </c>
      <c r="B125" s="138" t="s">
        <v>1559</v>
      </c>
      <c r="C125" s="133" t="s">
        <v>233</v>
      </c>
      <c r="D125" s="179">
        <f>VLOOKUP('430.1.2'!A88,'430.1.2'!A88:N231,14,FALSE)</f>
        <v>7721.4742548352615</v>
      </c>
    </row>
    <row r="126" spans="1:4" ht="54" thickTop="1" thickBot="1">
      <c r="A126" s="137" t="s">
        <v>1560</v>
      </c>
      <c r="B126" s="138" t="s">
        <v>1609</v>
      </c>
      <c r="C126" s="133" t="s">
        <v>233</v>
      </c>
      <c r="D126" s="179">
        <f>VLOOKUP('430.2.1'!A88,'430.2.1'!A88:N232,14,FALSE)</f>
        <v>9463.1065213729453</v>
      </c>
    </row>
    <row r="127" spans="1:4" ht="54" thickTop="1" thickBot="1">
      <c r="A127" s="137" t="s">
        <v>1562</v>
      </c>
      <c r="B127" s="138" t="s">
        <v>1610</v>
      </c>
      <c r="C127" s="133" t="s">
        <v>233</v>
      </c>
      <c r="D127" s="179">
        <f>VLOOKUP('430.2.2'!A88,'430.2.2'!A88:N233,14,FALSE)</f>
        <v>7721.4742548352615</v>
      </c>
    </row>
    <row r="128" spans="1:4" ht="54" thickTop="1" thickBot="1">
      <c r="A128" s="137" t="s">
        <v>1563</v>
      </c>
      <c r="B128" s="138" t="s">
        <v>1611</v>
      </c>
      <c r="C128" s="133" t="s">
        <v>233</v>
      </c>
      <c r="D128" s="179">
        <f>VLOOKUP('431.1.1'!A88,'431.1.1'!A88:N234,14,FALSE)</f>
        <v>20261.139634749132</v>
      </c>
    </row>
    <row r="129" spans="1:4" ht="54" thickTop="1" thickBot="1">
      <c r="A129" s="137" t="s">
        <v>1565</v>
      </c>
      <c r="B129" s="138" t="s">
        <v>1612</v>
      </c>
      <c r="C129" s="133" t="s">
        <v>233</v>
      </c>
      <c r="D129" s="179">
        <f>VLOOKUP('431.1.2'!A88,'431.1.2'!A88:N235,14,FALSE)</f>
        <v>15908.398444904531</v>
      </c>
    </row>
    <row r="130" spans="1:4" ht="54" thickTop="1" thickBot="1">
      <c r="A130" s="137" t="s">
        <v>1568</v>
      </c>
      <c r="B130" s="138" t="s">
        <v>1613</v>
      </c>
      <c r="C130" s="133" t="s">
        <v>233</v>
      </c>
      <c r="D130" s="179">
        <f>VLOOKUP('431.2.1'!A88,'431.2.1'!A88:N236,14,FALSE)</f>
        <v>18049.392943722967</v>
      </c>
    </row>
    <row r="131" spans="1:4" ht="54" thickTop="1" thickBot="1">
      <c r="A131" s="137" t="s">
        <v>1569</v>
      </c>
      <c r="B131" s="138" t="s">
        <v>1614</v>
      </c>
      <c r="C131" s="133" t="s">
        <v>233</v>
      </c>
      <c r="D131" s="179">
        <f>VLOOKUP('431.2.2'!A88,'431.2.2'!A88:N237,14,FALSE)</f>
        <v>14218.2901244034</v>
      </c>
    </row>
    <row r="132" spans="1:4" ht="54" thickTop="1" thickBot="1">
      <c r="A132" s="137" t="s">
        <v>1050</v>
      </c>
      <c r="B132" s="138" t="s">
        <v>1210</v>
      </c>
      <c r="C132" s="133" t="s">
        <v>233</v>
      </c>
      <c r="D132" s="179">
        <f>VLOOKUP('432.1'!A88,'432.1'!A88:N238,14,FALSE)</f>
        <v>6236.5474600192592</v>
      </c>
    </row>
    <row r="133" spans="1:4" ht="54" thickTop="1" thickBot="1">
      <c r="A133" s="137" t="s">
        <v>1051</v>
      </c>
      <c r="B133" s="138" t="s">
        <v>1964</v>
      </c>
      <c r="C133" s="133" t="s">
        <v>233</v>
      </c>
      <c r="D133" s="179">
        <f>VLOOKUP('432.2'!A88,'432.2'!A88:N239,14,FALSE)</f>
        <v>17494.64681292609</v>
      </c>
    </row>
    <row r="134" spans="1:4" ht="54" thickTop="1" thickBot="1">
      <c r="A134" s="137" t="s">
        <v>1052</v>
      </c>
      <c r="B134" s="138" t="s">
        <v>1965</v>
      </c>
      <c r="C134" s="133" t="s">
        <v>233</v>
      </c>
      <c r="D134" s="179">
        <f>VLOOKUP('433.1'!A88,'433.1'!A88:N240,14,FALSE)</f>
        <v>3730.0563270498033</v>
      </c>
    </row>
    <row r="135" spans="1:4" ht="54" thickTop="1" thickBot="1">
      <c r="A135" s="137" t="s">
        <v>1053</v>
      </c>
      <c r="B135" s="138" t="s">
        <v>1966</v>
      </c>
      <c r="C135" s="133" t="s">
        <v>233</v>
      </c>
      <c r="D135" s="179">
        <f>VLOOKUP('433.2'!A88,'433.2'!A88:N241,14,FALSE)</f>
        <v>3472.0212926661547</v>
      </c>
    </row>
    <row r="136" spans="1:4" ht="54" thickTop="1" thickBot="1">
      <c r="A136" s="137" t="s">
        <v>1054</v>
      </c>
      <c r="B136" s="138" t="s">
        <v>1967</v>
      </c>
      <c r="C136" s="133" t="s">
        <v>233</v>
      </c>
      <c r="D136" s="179">
        <f>VLOOKUP('433.3'!A88,'433.3'!A88:N242,14,FALSE)</f>
        <v>3997.6301886786214</v>
      </c>
    </row>
    <row r="137" spans="1:4" ht="54" thickTop="1" thickBot="1">
      <c r="A137" s="137" t="s">
        <v>1055</v>
      </c>
      <c r="B137" s="138" t="s">
        <v>1211</v>
      </c>
      <c r="C137" s="133" t="s">
        <v>233</v>
      </c>
      <c r="D137" s="179">
        <f>VLOOKUP('433.4'!A88,'433.4'!A88:N243,14,FALSE)</f>
        <v>2606.6866619288285</v>
      </c>
    </row>
    <row r="138" spans="1:4" ht="54" thickTop="1" thickBot="1">
      <c r="A138" s="137" t="s">
        <v>1056</v>
      </c>
      <c r="B138" s="138" t="s">
        <v>1968</v>
      </c>
      <c r="C138" s="133" t="s">
        <v>233</v>
      </c>
      <c r="D138" s="179">
        <f>VLOOKUP('433.5'!A88,'433.5'!A88:N244,14,FALSE)</f>
        <v>4984.1321356408225</v>
      </c>
    </row>
    <row r="139" spans="1:4" ht="54" thickTop="1" thickBot="1">
      <c r="A139" s="137" t="s">
        <v>1057</v>
      </c>
      <c r="B139" s="138" t="s">
        <v>1969</v>
      </c>
      <c r="C139" s="133" t="s">
        <v>233</v>
      </c>
      <c r="D139" s="179">
        <f>VLOOKUP('433.6'!A88,'433.6'!A88:N245,14,FALSE)</f>
        <v>4681.7221111070294</v>
      </c>
    </row>
    <row r="140" spans="1:4" ht="54" thickTop="1" thickBot="1">
      <c r="A140" s="137" t="s">
        <v>1058</v>
      </c>
      <c r="B140" s="138" t="s">
        <v>1970</v>
      </c>
      <c r="C140" s="133" t="s">
        <v>233</v>
      </c>
      <c r="D140" s="179">
        <f>VLOOKUP('433.7'!A88,'433.7'!A88:N246,14,FALSE)</f>
        <v>5463.9342110311954</v>
      </c>
    </row>
    <row r="141" spans="1:4" ht="54" thickTop="1" thickBot="1">
      <c r="A141" s="137" t="s">
        <v>1059</v>
      </c>
      <c r="B141" s="138" t="s">
        <v>1212</v>
      </c>
      <c r="C141" s="133" t="s">
        <v>233</v>
      </c>
      <c r="D141" s="179">
        <f>VLOOKUP('433.8'!A88,'433.8'!A88:N247,14,FALSE)</f>
        <v>3523.1266758991878</v>
      </c>
    </row>
    <row r="142" spans="1:4" ht="54" thickTop="1" thickBot="1">
      <c r="A142" s="137" t="s">
        <v>1060</v>
      </c>
      <c r="B142" s="138" t="s">
        <v>1971</v>
      </c>
      <c r="C142" s="133" t="s">
        <v>387</v>
      </c>
      <c r="D142" s="179">
        <f>VLOOKUP('440.1'!A89,'440.1'!A89:N248,14,FALSE)</f>
        <v>226674.60006615147</v>
      </c>
    </row>
    <row r="143" spans="1:4" ht="54" thickTop="1" thickBot="1">
      <c r="A143" s="137" t="s">
        <v>1061</v>
      </c>
      <c r="B143" s="138" t="s">
        <v>1972</v>
      </c>
      <c r="C143" s="133" t="s">
        <v>387</v>
      </c>
      <c r="D143" s="179">
        <f>VLOOKUP('440.2'!A93,'440.2'!A93:N250,14,FALSE)</f>
        <v>226674.60006615147</v>
      </c>
    </row>
    <row r="144" spans="1:4" ht="54" thickTop="1" thickBot="1">
      <c r="A144" s="137" t="s">
        <v>1062</v>
      </c>
      <c r="B144" s="138" t="s">
        <v>1973</v>
      </c>
      <c r="C144" s="133" t="s">
        <v>387</v>
      </c>
      <c r="D144" s="179">
        <f>VLOOKUP('440.3'!A93,'440.3'!A93:N252,14,FALSE)</f>
        <v>226674.60006615147</v>
      </c>
    </row>
    <row r="145" spans="1:4" ht="54" thickTop="1" thickBot="1">
      <c r="A145" s="137" t="s">
        <v>1063</v>
      </c>
      <c r="B145" s="138" t="s">
        <v>1213</v>
      </c>
      <c r="C145" s="133" t="s">
        <v>387</v>
      </c>
      <c r="D145" s="179">
        <f>VLOOKUP('440.4'!A93,'440.4'!A93:N254,14,FALSE)</f>
        <v>249801.84102241634</v>
      </c>
    </row>
    <row r="146" spans="1:4" ht="54" thickTop="1" thickBot="1">
      <c r="A146" s="137" t="s">
        <v>1064</v>
      </c>
      <c r="B146" s="138" t="s">
        <v>1974</v>
      </c>
      <c r="C146" s="133" t="s">
        <v>387</v>
      </c>
      <c r="D146" s="179">
        <f>VLOOKUP('441.1'!A93,'441.1'!A93:N256,14,FALSE)</f>
        <v>226674.60006615147</v>
      </c>
    </row>
    <row r="147" spans="1:4" ht="54" thickTop="1" thickBot="1">
      <c r="A147" s="137" t="s">
        <v>1065</v>
      </c>
      <c r="B147" s="138" t="s">
        <v>1975</v>
      </c>
      <c r="C147" s="133" t="s">
        <v>387</v>
      </c>
      <c r="D147" s="179">
        <f>VLOOKUP('441.2'!A92,'441.2'!A92:N258,14,FALSE)</f>
        <v>226674.60006615147</v>
      </c>
    </row>
    <row r="148" spans="1:4" ht="54" thickTop="1" thickBot="1">
      <c r="A148" s="137" t="s">
        <v>1066</v>
      </c>
      <c r="B148" s="138" t="s">
        <v>1976</v>
      </c>
      <c r="C148" s="133" t="s">
        <v>387</v>
      </c>
      <c r="D148" s="179">
        <f>VLOOKUP('441.3'!A93,'441.3'!A93:N260,14,FALSE)</f>
        <v>226758.05914610217</v>
      </c>
    </row>
    <row r="149" spans="1:4" ht="54" thickTop="1" thickBot="1">
      <c r="A149" s="137" t="s">
        <v>1067</v>
      </c>
      <c r="B149" s="138" t="s">
        <v>1977</v>
      </c>
      <c r="C149" s="133" t="s">
        <v>387</v>
      </c>
      <c r="D149" s="179">
        <f>VLOOKUP('441.4'!A92,'441.4'!A92:N262,14,FALSE)</f>
        <v>250035.52644627832</v>
      </c>
    </row>
    <row r="150" spans="1:4" ht="54" thickTop="1" thickBot="1">
      <c r="A150" s="137" t="s">
        <v>1068</v>
      </c>
      <c r="B150" s="138" t="s">
        <v>1957</v>
      </c>
      <c r="C150" s="133" t="s">
        <v>387</v>
      </c>
      <c r="D150" s="179">
        <f>VLOOKUP('450.1'!A95,'450.1'!A95:N264,14,FALSE)</f>
        <v>212683.23309345427</v>
      </c>
    </row>
    <row r="151" spans="1:4" ht="54" thickTop="1" thickBot="1">
      <c r="A151" s="137" t="s">
        <v>1069</v>
      </c>
      <c r="B151" s="138" t="s">
        <v>1978</v>
      </c>
      <c r="C151" s="133" t="s">
        <v>387</v>
      </c>
      <c r="D151" s="179">
        <f>VLOOKUP('450.2'!A93,'450.2'!A93:N266,14,FALSE)</f>
        <v>212599.77401350357</v>
      </c>
    </row>
    <row r="152" spans="1:4" ht="54" thickTop="1" thickBot="1">
      <c r="A152" s="137" t="s">
        <v>1070</v>
      </c>
      <c r="B152" s="138" t="s">
        <v>1979</v>
      </c>
      <c r="C152" s="133" t="s">
        <v>387</v>
      </c>
      <c r="D152" s="179">
        <f>VLOOKUP('450.3'!A93,'450.3'!A93:N268,14,FALSE)</f>
        <v>212599.77401350357</v>
      </c>
    </row>
    <row r="153" spans="1:4" ht="54" thickTop="1" thickBot="1">
      <c r="A153" s="137" t="s">
        <v>1071</v>
      </c>
      <c r="B153" s="138" t="s">
        <v>1980</v>
      </c>
      <c r="C153" s="133" t="s">
        <v>387</v>
      </c>
      <c r="D153" s="179">
        <f>VLOOKUP('450.4'!A92,'450.4'!A92:N270,14,FALSE)</f>
        <v>212683.23309345427</v>
      </c>
    </row>
    <row r="154" spans="1:4" ht="63.75" customHeight="1" thickTop="1" thickBot="1">
      <c r="A154" s="137" t="s">
        <v>1072</v>
      </c>
      <c r="B154" s="138" t="s">
        <v>1981</v>
      </c>
      <c r="C154" s="133" t="s">
        <v>387</v>
      </c>
      <c r="D154" s="179">
        <f>VLOOKUP('450.5'!A92,'450.5'!A92:N272,14,FALSE)</f>
        <v>212599.77401350357</v>
      </c>
    </row>
    <row r="155" spans="1:4" ht="54" thickTop="1" thickBot="1">
      <c r="A155" s="137" t="s">
        <v>1073</v>
      </c>
      <c r="B155" s="138" t="s">
        <v>1982</v>
      </c>
      <c r="C155" s="133" t="s">
        <v>387</v>
      </c>
      <c r="D155" s="179">
        <f>VLOOKUP('450.6'!A93,'450.6'!A93:N274,14,FALSE)</f>
        <v>212599.77401350357</v>
      </c>
    </row>
    <row r="156" spans="1:4" ht="54" thickTop="1" thickBot="1">
      <c r="A156" s="137" t="s">
        <v>1074</v>
      </c>
      <c r="B156" s="138" t="s">
        <v>1983</v>
      </c>
      <c r="C156" s="133" t="s">
        <v>387</v>
      </c>
      <c r="D156" s="179">
        <f>VLOOKUP('450.7'!A93,'450.7'!A93:N275,14,FALSE)</f>
        <v>212599.77401350357</v>
      </c>
    </row>
    <row r="157" spans="1:4" ht="54" thickTop="1" thickBot="1">
      <c r="A157" s="137" t="s">
        <v>1075</v>
      </c>
      <c r="B157" s="138" t="s">
        <v>1984</v>
      </c>
      <c r="C157" s="133" t="s">
        <v>387</v>
      </c>
      <c r="D157" s="179">
        <f>VLOOKUP('450.8'!A93,'450.8'!A93:N276,14,FALSE)</f>
        <v>212599.77401350357</v>
      </c>
    </row>
    <row r="158" spans="1:4" ht="54" thickTop="1" thickBot="1">
      <c r="A158" s="137" t="s">
        <v>1584</v>
      </c>
      <c r="B158" s="138" t="s">
        <v>1615</v>
      </c>
      <c r="C158" s="133" t="s">
        <v>387</v>
      </c>
      <c r="D158" s="179">
        <f>VLOOKUP('450.10'!A92,'450.10'!A92:N277,14,FALSE)</f>
        <v>242781.62656297034</v>
      </c>
    </row>
    <row r="159" spans="1:4" ht="54" thickTop="1" thickBot="1">
      <c r="A159" s="137" t="s">
        <v>1586</v>
      </c>
      <c r="B159" s="138" t="s">
        <v>1616</v>
      </c>
      <c r="C159" s="133" t="s">
        <v>387</v>
      </c>
      <c r="D159" s="179">
        <f>VLOOKUP('450.11'!A92,'450.11'!A92:N278,14,FALSE)</f>
        <v>242698.16748301964</v>
      </c>
    </row>
    <row r="160" spans="1:4" ht="54" thickTop="1" thickBot="1">
      <c r="A160" s="137" t="s">
        <v>1588</v>
      </c>
      <c r="B160" s="138" t="s">
        <v>1617</v>
      </c>
      <c r="C160" s="133" t="s">
        <v>387</v>
      </c>
      <c r="D160" s="179">
        <f>VLOOKUP('450.12'!A92,'450.11'!A92:N279,14,FALSE)</f>
        <v>242698.16748301964</v>
      </c>
    </row>
    <row r="161" spans="1:4" ht="54" thickTop="1" thickBot="1">
      <c r="A161" s="137" t="s">
        <v>1076</v>
      </c>
      <c r="B161" s="138" t="s">
        <v>1985</v>
      </c>
      <c r="C161" s="133" t="s">
        <v>387</v>
      </c>
      <c r="D161" s="179">
        <f>VLOOKUP('451.1'!A92,'451.1'!A92:N280,14,FALSE)</f>
        <v>212599.77401350357</v>
      </c>
    </row>
    <row r="162" spans="1:4" ht="54" thickTop="1" thickBot="1">
      <c r="A162" s="137" t="s">
        <v>1077</v>
      </c>
      <c r="B162" s="138" t="s">
        <v>1986</v>
      </c>
      <c r="C162" s="133" t="s">
        <v>387</v>
      </c>
      <c r="D162" s="179">
        <f>VLOOKUP('451.2'!A93,'451.2'!A93:N281,14,FALSE)</f>
        <v>212599.77401350357</v>
      </c>
    </row>
    <row r="163" spans="1:4" ht="54" thickTop="1" thickBot="1">
      <c r="A163" s="137" t="s">
        <v>1078</v>
      </c>
      <c r="B163" s="138" t="s">
        <v>1987</v>
      </c>
      <c r="C163" s="133" t="s">
        <v>387</v>
      </c>
      <c r="D163" s="179">
        <f>VLOOKUP('451.3'!A92,'451.3'!A92:N282,14,FALSE)</f>
        <v>212599.77401350357</v>
      </c>
    </row>
    <row r="164" spans="1:4" ht="54" thickTop="1" thickBot="1">
      <c r="A164" s="137" t="s">
        <v>1079</v>
      </c>
      <c r="B164" s="138" t="s">
        <v>1988</v>
      </c>
      <c r="C164" s="133" t="s">
        <v>387</v>
      </c>
      <c r="D164" s="179">
        <f>VLOOKUP('451.4'!A92,'451.4'!A92:N283,14,FALSE)</f>
        <v>242698.16748301964</v>
      </c>
    </row>
    <row r="165" spans="1:4" ht="54" thickTop="1" thickBot="1">
      <c r="A165" s="137" t="s">
        <v>1080</v>
      </c>
      <c r="B165" s="138" t="s">
        <v>1989</v>
      </c>
      <c r="C165" s="133" t="s">
        <v>387</v>
      </c>
      <c r="D165" s="179">
        <f>VLOOKUP('452.1'!A93,'452.1'!A93:N284,14,FALSE)</f>
        <v>212599.77401350357</v>
      </c>
    </row>
    <row r="166" spans="1:4" ht="54" thickTop="1" thickBot="1">
      <c r="A166" s="137" t="s">
        <v>1081</v>
      </c>
      <c r="B166" s="138" t="s">
        <v>1990</v>
      </c>
      <c r="C166" s="133" t="s">
        <v>387</v>
      </c>
      <c r="D166" s="179">
        <f>VLOOKUP('452.2'!A93,'452.2'!A93:N285,14,FALSE)</f>
        <v>212599.77401350357</v>
      </c>
    </row>
    <row r="167" spans="1:4" ht="54" thickTop="1" thickBot="1">
      <c r="A167" s="137" t="s">
        <v>1082</v>
      </c>
      <c r="B167" s="138" t="s">
        <v>1991</v>
      </c>
      <c r="C167" s="133" t="s">
        <v>387</v>
      </c>
      <c r="D167" s="179">
        <f>VLOOKUP('452.3'!A92,'452.3'!A92:N286,14,FALSE)</f>
        <v>212599.77401350357</v>
      </c>
    </row>
    <row r="168" spans="1:4" ht="54" thickTop="1" thickBot="1">
      <c r="A168" s="137" t="s">
        <v>1083</v>
      </c>
      <c r="B168" s="138" t="s">
        <v>1992</v>
      </c>
      <c r="C168" s="133" t="s">
        <v>387</v>
      </c>
      <c r="D168" s="179">
        <f>VLOOKUP('452.4'!A93,'452.4'!A93:N287,14,FALSE)</f>
        <v>212599.77401350357</v>
      </c>
    </row>
    <row r="169" spans="1:4" ht="54" thickTop="1" thickBot="1">
      <c r="A169" s="137" t="s">
        <v>1084</v>
      </c>
      <c r="B169" s="138" t="s">
        <v>1214</v>
      </c>
      <c r="C169" s="133" t="s">
        <v>387</v>
      </c>
      <c r="D169" s="179">
        <f>VLOOKUP('453.1'!A92,'453.1'!A92:N288,14,FALSE)</f>
        <v>211090.80251785173</v>
      </c>
    </row>
    <row r="170" spans="1:4" ht="54" thickTop="1" thickBot="1">
      <c r="A170" s="137" t="s">
        <v>1085</v>
      </c>
      <c r="B170" s="138" t="s">
        <v>1993</v>
      </c>
      <c r="C170" s="133" t="s">
        <v>233</v>
      </c>
      <c r="D170" s="179">
        <f>VLOOKUP('460.1'!A87,'460.1'!A87:N289,14,FALSE)</f>
        <v>5754.9771668250833</v>
      </c>
    </row>
    <row r="171" spans="1:4" ht="54" thickTop="1" thickBot="1">
      <c r="A171" s="196" t="s">
        <v>2017</v>
      </c>
      <c r="B171" s="138" t="s">
        <v>2073</v>
      </c>
      <c r="C171" s="133" t="s">
        <v>233</v>
      </c>
      <c r="D171" s="179">
        <f>VLOOKUP('460.2'!A87,'460.2'!A87:N290,14,FALSE)</f>
        <v>2877.4885834125416</v>
      </c>
    </row>
    <row r="172" spans="1:4" ht="51.75" customHeight="1" thickTop="1" thickBot="1">
      <c r="A172" s="137" t="s">
        <v>1086</v>
      </c>
      <c r="B172" s="138" t="s">
        <v>1215</v>
      </c>
      <c r="C172" s="133" t="s">
        <v>387</v>
      </c>
      <c r="D172" s="179">
        <f>VLOOKUP('461.1'!A87,'461.1'!A87:N291,14,FALSE)</f>
        <v>102488.52005230312</v>
      </c>
    </row>
    <row r="173" spans="1:4" ht="54" thickTop="1" thickBot="1">
      <c r="A173" s="137" t="s">
        <v>1087</v>
      </c>
      <c r="B173" s="138" t="s">
        <v>1216</v>
      </c>
      <c r="C173" s="133" t="s">
        <v>387</v>
      </c>
      <c r="D173" s="179">
        <f>VLOOKUP('461.2'!A89,'461.2'!A89:N294,14,FALSE)</f>
        <v>120772.31014070447</v>
      </c>
    </row>
    <row r="174" spans="1:4" ht="54" thickTop="1" thickBot="1">
      <c r="A174" s="137" t="s">
        <v>1598</v>
      </c>
      <c r="B174" s="138" t="s">
        <v>2078</v>
      </c>
      <c r="C174" s="133" t="s">
        <v>387</v>
      </c>
      <c r="D174" s="179">
        <f>VLOOKUP('462.1.1'!A88,'462.1.1'!A88:N293,14,FALSE)</f>
        <v>171790.75357354313</v>
      </c>
    </row>
    <row r="175" spans="1:4" ht="54" thickTop="1" thickBot="1">
      <c r="A175" s="137" t="s">
        <v>1599</v>
      </c>
      <c r="B175" s="138" t="s">
        <v>2079</v>
      </c>
      <c r="C175" s="133" t="s">
        <v>387</v>
      </c>
      <c r="D175" s="179">
        <f>VLOOKUP('462.1.2'!A88,'462.1.2'!A88:N294,14,FALSE)</f>
        <v>172203.20674775829</v>
      </c>
    </row>
    <row r="176" spans="1:4" ht="54" thickTop="1" thickBot="1">
      <c r="A176" s="137" t="s">
        <v>1600</v>
      </c>
      <c r="B176" s="138" t="s">
        <v>2082</v>
      </c>
      <c r="C176" s="133" t="s">
        <v>387</v>
      </c>
      <c r="D176" s="179">
        <f>VLOOKUP('462.2.1'!A88,'462.2.1'!A88:N295,14,FALSE)</f>
        <v>186657.14780400449</v>
      </c>
    </row>
    <row r="177" spans="1:4" ht="54" thickTop="1" thickBot="1">
      <c r="A177" s="137" t="s">
        <v>1601</v>
      </c>
      <c r="B177" s="138" t="s">
        <v>2083</v>
      </c>
      <c r="C177" s="133" t="s">
        <v>387</v>
      </c>
      <c r="D177" s="179">
        <f>VLOOKUP('462.2.2'!A88,'462.2.2'!A88:N296,14,FALSE)</f>
        <v>187069.60097821965</v>
      </c>
    </row>
    <row r="178" spans="1:4" ht="54" thickTop="1" thickBot="1">
      <c r="A178" s="137" t="s">
        <v>1088</v>
      </c>
      <c r="B178" s="138" t="s">
        <v>1618</v>
      </c>
      <c r="C178" s="133" t="s">
        <v>233</v>
      </c>
      <c r="D178" s="179">
        <f>VLOOKUP('464.1'!A88,'464.1'!A88:N297,14,FALSE)</f>
        <v>6823.9854303290858</v>
      </c>
    </row>
    <row r="179" spans="1:4" ht="54" thickTop="1" thickBot="1">
      <c r="A179" s="137" t="s">
        <v>1089</v>
      </c>
      <c r="B179" s="138" t="s">
        <v>1619</v>
      </c>
      <c r="C179" s="133" t="s">
        <v>387</v>
      </c>
      <c r="D179" s="179">
        <f>VLOOKUP('465.1'!A92,'465.1'!A92:N298,14,FALSE)</f>
        <v>114142.12168446631</v>
      </c>
    </row>
    <row r="180" spans="1:4" ht="54" thickTop="1" thickBot="1">
      <c r="A180" s="137" t="s">
        <v>1602</v>
      </c>
      <c r="B180" s="138" t="s">
        <v>1620</v>
      </c>
      <c r="C180" s="133" t="s">
        <v>387</v>
      </c>
      <c r="D180" s="179">
        <f>VLOOKUP('465.2'!A92,'465.2'!A92:N299,14,FALSE)</f>
        <v>33599.078386232664</v>
      </c>
    </row>
    <row r="181" spans="1:4" ht="54" thickTop="1" thickBot="1">
      <c r="A181" s="137" t="s">
        <v>1090</v>
      </c>
      <c r="B181" s="138" t="s">
        <v>1621</v>
      </c>
      <c r="C181" s="133" t="s">
        <v>144</v>
      </c>
      <c r="D181" s="179">
        <f>VLOOKUP('466.1'!A92,'466.1'!A92:N300,14,FALSE)</f>
        <v>2410.3489320056578</v>
      </c>
    </row>
    <row r="182" spans="1:4" ht="54" thickTop="1" thickBot="1">
      <c r="A182" s="137" t="s">
        <v>1091</v>
      </c>
      <c r="B182" s="138" t="s">
        <v>1622</v>
      </c>
      <c r="C182" s="133" t="s">
        <v>144</v>
      </c>
      <c r="D182" s="179">
        <f>VLOOKUP('466.2'!A96,'466.2'!A96:N301,14,FALSE)</f>
        <v>3066.2300908701332</v>
      </c>
    </row>
    <row r="183" spans="1:4" ht="54" thickTop="1" thickBot="1">
      <c r="A183" s="139" t="s">
        <v>1092</v>
      </c>
      <c r="B183" s="140" t="s">
        <v>1735</v>
      </c>
      <c r="C183" s="133" t="s">
        <v>387</v>
      </c>
      <c r="D183" s="179">
        <f>VLOOKUP('500.1'!A95,'500.1'!A95:N302,14,FALSE)</f>
        <v>818252.42068778293</v>
      </c>
    </row>
    <row r="184" spans="1:4" ht="54" thickTop="1" thickBot="1">
      <c r="A184" s="137" t="s">
        <v>1624</v>
      </c>
      <c r="B184" s="138" t="s">
        <v>1736</v>
      </c>
      <c r="C184" s="133" t="s">
        <v>387</v>
      </c>
      <c r="D184" s="179">
        <f>VLOOKUP('500.2'!A95,'500.2'!A95:N303,14,FALSE)</f>
        <v>840611.07471160882</v>
      </c>
    </row>
    <row r="185" spans="1:4" ht="57.75" thickTop="1" thickBot="1">
      <c r="A185" s="137" t="s">
        <v>1093</v>
      </c>
      <c r="B185" s="138" t="s">
        <v>1875</v>
      </c>
      <c r="C185" s="133" t="s">
        <v>377</v>
      </c>
      <c r="D185" s="179">
        <f>VLOOKUP('501.1'!A88,'501.1'!A88:N304,14,FALSE)</f>
        <v>667.4112850279264</v>
      </c>
    </row>
    <row r="186" spans="1:4" ht="57.75" thickTop="1" thickBot="1">
      <c r="A186" s="137" t="s">
        <v>1626</v>
      </c>
      <c r="B186" s="138" t="s">
        <v>1876</v>
      </c>
      <c r="C186" s="133" t="s">
        <v>377</v>
      </c>
      <c r="D186" s="179">
        <f>VLOOKUP('501.10'!A88,'501.10'!A88:N305,14,FALSE)</f>
        <v>617.39116730634737</v>
      </c>
    </row>
    <row r="187" spans="1:4" ht="57.75" thickTop="1" thickBot="1">
      <c r="A187" s="137" t="s">
        <v>1627</v>
      </c>
      <c r="B187" s="138" t="s">
        <v>1877</v>
      </c>
      <c r="C187" s="133" t="s">
        <v>377</v>
      </c>
      <c r="D187" s="179">
        <f>VLOOKUP('501.20'!A88,'501.20'!A88:N306,14,FALSE)</f>
        <v>635.01730402728481</v>
      </c>
    </row>
    <row r="188" spans="1:4" ht="54" thickTop="1" thickBot="1">
      <c r="A188" s="137" t="s">
        <v>1628</v>
      </c>
      <c r="B188" s="138" t="s">
        <v>1737</v>
      </c>
      <c r="C188" s="133" t="s">
        <v>387</v>
      </c>
      <c r="D188" s="179">
        <f>VLOOKUP('505.1'!A84,'505.1'!A84:N307,14,FALSE)</f>
        <v>762215.30584115582</v>
      </c>
    </row>
    <row r="189" spans="1:4" ht="54" thickTop="1" thickBot="1">
      <c r="A189" s="137" t="s">
        <v>1094</v>
      </c>
      <c r="B189" s="138" t="s">
        <v>1738</v>
      </c>
      <c r="C189" s="133" t="s">
        <v>233</v>
      </c>
      <c r="D189" s="179">
        <f>VLOOKUP('510.1'!A84,'510.1'!A84:N308,14,FALSE)</f>
        <v>84608.139645168543</v>
      </c>
    </row>
    <row r="190" spans="1:4" ht="54" thickTop="1" thickBot="1">
      <c r="A190" s="137" t="s">
        <v>1632</v>
      </c>
      <c r="B190" s="138" t="s">
        <v>1217</v>
      </c>
      <c r="C190" s="133" t="s">
        <v>387</v>
      </c>
      <c r="D190" s="179">
        <f>VLOOKUP('600.1.1'!A85,'600.1.1'!A85:N311,14,FALSE)</f>
        <v>20087.642447059592</v>
      </c>
    </row>
    <row r="191" spans="1:4" ht="54" thickTop="1" thickBot="1">
      <c r="A191" s="137" t="s">
        <v>1633</v>
      </c>
      <c r="B191" s="138" t="s">
        <v>1739</v>
      </c>
      <c r="C191" s="133" t="s">
        <v>387</v>
      </c>
      <c r="D191" s="179">
        <f>VLOOKUP('600.2.1'!A88,'600.2.1'!A88:N310,14,FALSE)</f>
        <v>103830.14048363603</v>
      </c>
    </row>
    <row r="192" spans="1:4" ht="54" thickTop="1" thickBot="1">
      <c r="A192" s="137" t="s">
        <v>1634</v>
      </c>
      <c r="B192" s="138" t="s">
        <v>1740</v>
      </c>
      <c r="C192" s="133" t="s">
        <v>387</v>
      </c>
      <c r="D192" s="179">
        <f>VLOOKUP('600.2.2'!A90,'600.2.2'!A90:N312,14,FALSE)</f>
        <v>144937.91154749907</v>
      </c>
    </row>
    <row r="193" spans="1:4" ht="54" thickTop="1" thickBot="1">
      <c r="A193" s="137" t="s">
        <v>1635</v>
      </c>
      <c r="B193" s="138" t="s">
        <v>1741</v>
      </c>
      <c r="C193" s="133" t="s">
        <v>387</v>
      </c>
      <c r="D193" s="179">
        <f>VLOOKUP('600.2.3'!A89,'600.2.3'!A89:N312,14,FALSE)</f>
        <v>18638.635494952967</v>
      </c>
    </row>
    <row r="194" spans="1:4" ht="54" thickTop="1" thickBot="1">
      <c r="A194" s="137" t="s">
        <v>1636</v>
      </c>
      <c r="B194" s="138" t="s">
        <v>1742</v>
      </c>
      <c r="C194" s="133" t="s">
        <v>387</v>
      </c>
      <c r="D194" s="179">
        <f>VLOOKUP('600.2.4'!A88,'600.2.4'!A88:N312,14,FALSE)</f>
        <v>23729.141377433276</v>
      </c>
    </row>
    <row r="195" spans="1:4" ht="54" thickTop="1" thickBot="1">
      <c r="A195" s="137" t="s">
        <v>1095</v>
      </c>
      <c r="B195" s="138" t="s">
        <v>2094</v>
      </c>
      <c r="C195" s="133" t="s">
        <v>387</v>
      </c>
      <c r="D195" s="179">
        <f>VLOOKUP('610.1'!A89,'610.1'!A89:N314,14,FALSE)</f>
        <v>62512.872169279282</v>
      </c>
    </row>
    <row r="196" spans="1:4" ht="54" thickTop="1" thickBot="1">
      <c r="A196" s="137" t="s">
        <v>1096</v>
      </c>
      <c r="B196" s="138" t="s">
        <v>1743</v>
      </c>
      <c r="C196" s="133" t="s">
        <v>387</v>
      </c>
      <c r="D196" s="179">
        <f>VLOOKUP('610.2'!A89,'610.2'!A89:N315,14,FALSE)</f>
        <v>62873.302846118771</v>
      </c>
    </row>
    <row r="197" spans="1:4" ht="54" thickTop="1" thickBot="1">
      <c r="A197" s="137" t="s">
        <v>1638</v>
      </c>
      <c r="B197" s="138" t="s">
        <v>1744</v>
      </c>
      <c r="C197" s="133" t="s">
        <v>387</v>
      </c>
      <c r="D197" s="179">
        <f>VLOOKUP('610.3'!A89,'610.3'!A89:N316,14,FALSE)</f>
        <v>78695.094825320411</v>
      </c>
    </row>
    <row r="198" spans="1:4" ht="54" thickTop="1" thickBot="1">
      <c r="A198" s="137" t="s">
        <v>1640</v>
      </c>
      <c r="B198" s="138" t="s">
        <v>1745</v>
      </c>
      <c r="C198" s="133" t="s">
        <v>387</v>
      </c>
      <c r="D198" s="179">
        <f>VLOOKUP('610.4'!A89,'610.4'!A89:N317,14,FALSE)</f>
        <v>104594.08263533346</v>
      </c>
    </row>
    <row r="199" spans="1:4" ht="54" thickTop="1" thickBot="1">
      <c r="A199" s="137" t="s">
        <v>1642</v>
      </c>
      <c r="B199" s="138" t="s">
        <v>1218</v>
      </c>
      <c r="C199" s="133" t="s">
        <v>387</v>
      </c>
      <c r="D199" s="179">
        <f>VLOOKUP('610.5'!A89,'610.5'!A89:N318,14,FALSE)</f>
        <v>87435.161407209889</v>
      </c>
    </row>
    <row r="200" spans="1:4" ht="54" thickTop="1" thickBot="1">
      <c r="A200" s="137" t="s">
        <v>1644</v>
      </c>
      <c r="B200" s="138" t="s">
        <v>1746</v>
      </c>
      <c r="C200" s="133" t="s">
        <v>387</v>
      </c>
      <c r="D200" s="179">
        <f>VLOOKUP('610.6'!A89,'610.6'!A89:N319,14,FALSE)</f>
        <v>58786.496268730632</v>
      </c>
    </row>
    <row r="201" spans="1:4" ht="54" thickTop="1" thickBot="1">
      <c r="A201" s="137" t="s">
        <v>1646</v>
      </c>
      <c r="B201" s="138" t="s">
        <v>1747</v>
      </c>
      <c r="C201" s="133" t="s">
        <v>387</v>
      </c>
      <c r="D201" s="179">
        <f>VLOOKUP('610.7'!A89,'610.7'!A89:N320,14,FALSE)</f>
        <v>94310.700644268931</v>
      </c>
    </row>
    <row r="202" spans="1:4" ht="54" thickTop="1" thickBot="1">
      <c r="A202" s="137" t="s">
        <v>1097</v>
      </c>
      <c r="B202" s="138" t="s">
        <v>1748</v>
      </c>
      <c r="C202" s="133" t="s">
        <v>144</v>
      </c>
      <c r="D202" s="179">
        <f>VLOOKUP('620.1'!A88,'620.1'!A88:N321,14,FALSE)</f>
        <v>364478.41845187341</v>
      </c>
    </row>
    <row r="203" spans="1:4" ht="54" thickTop="1" thickBot="1">
      <c r="A203" s="137" t="s">
        <v>1098</v>
      </c>
      <c r="B203" s="138" t="s">
        <v>1878</v>
      </c>
      <c r="C203" s="133" t="s">
        <v>144</v>
      </c>
      <c r="D203" s="179">
        <f>VLOOKUP('620.2'!A88,'620.2'!A88:N322,14,FALSE)</f>
        <v>364478.41845187341</v>
      </c>
    </row>
    <row r="204" spans="1:4" ht="54" thickTop="1" thickBot="1">
      <c r="A204" s="137" t="s">
        <v>1099</v>
      </c>
      <c r="B204" s="138" t="s">
        <v>1749</v>
      </c>
      <c r="C204" s="133" t="s">
        <v>1845</v>
      </c>
      <c r="D204" s="179">
        <f>VLOOKUP('620.3'!A91,'620.3'!A91:N321,14,FALSE)</f>
        <v>85729172.335808069</v>
      </c>
    </row>
    <row r="205" spans="1:4" ht="54" thickTop="1" thickBot="1">
      <c r="A205" s="137" t="s">
        <v>1650</v>
      </c>
      <c r="B205" s="138" t="s">
        <v>1750</v>
      </c>
      <c r="C205" s="133" t="s">
        <v>144</v>
      </c>
      <c r="D205" s="179">
        <f>VLOOKUP('621.1.1'!A95,'621.1.1'!A95:N325,14,FALSE)</f>
        <v>2495013.4818491922</v>
      </c>
    </row>
    <row r="206" spans="1:4" ht="54" thickTop="1" thickBot="1">
      <c r="A206" s="137" t="s">
        <v>1652</v>
      </c>
      <c r="B206" s="138" t="s">
        <v>1751</v>
      </c>
      <c r="C206" s="133" t="s">
        <v>144</v>
      </c>
      <c r="D206" s="179">
        <f>VLOOKUP('621.1.2'!A99,'621.1.2'!A99:N326,14,FALSE)</f>
        <v>3555727.8975818437</v>
      </c>
    </row>
    <row r="207" spans="1:4" ht="54" thickTop="1" thickBot="1">
      <c r="A207" s="137" t="s">
        <v>1100</v>
      </c>
      <c r="B207" s="138" t="s">
        <v>1752</v>
      </c>
      <c r="C207" s="133" t="s">
        <v>387</v>
      </c>
      <c r="D207" s="179">
        <f>VLOOKUP('621.2'!A89,'621.2'!A89:N326,14,FALSE)</f>
        <v>2347073.8120817472</v>
      </c>
    </row>
    <row r="208" spans="1:4" ht="54" thickTop="1" thickBot="1">
      <c r="A208" s="137" t="s">
        <v>1101</v>
      </c>
      <c r="B208" s="138" t="s">
        <v>1753</v>
      </c>
      <c r="C208" s="133" t="s">
        <v>144</v>
      </c>
      <c r="D208" s="179">
        <f>VLOOKUP('621.3'!A93,'621.3'!A93:N327,14,FALSE)</f>
        <v>78772453.48736392</v>
      </c>
    </row>
    <row r="209" spans="1:4" ht="54" thickTop="1" thickBot="1">
      <c r="A209" s="137" t="s">
        <v>1102</v>
      </c>
      <c r="B209" s="138" t="s">
        <v>1754</v>
      </c>
      <c r="C209" s="133" t="s">
        <v>387</v>
      </c>
      <c r="D209" s="179">
        <f>VLOOKUP('621.4'!A93,'621.4'!A93:N328,14,FALSE)</f>
        <v>69242160.900348142</v>
      </c>
    </row>
    <row r="210" spans="1:4" ht="54" thickTop="1" thickBot="1">
      <c r="A210" s="137" t="s">
        <v>1103</v>
      </c>
      <c r="B210" s="138" t="s">
        <v>1755</v>
      </c>
      <c r="C210" s="133" t="s">
        <v>144</v>
      </c>
      <c r="D210" s="179">
        <f>VLOOKUP('621.5'!A89,'621.5'!A89:N329,14,FALSE)</f>
        <v>4280613.2926647244</v>
      </c>
    </row>
    <row r="211" spans="1:4" ht="54" thickTop="1" thickBot="1">
      <c r="A211" s="137" t="s">
        <v>1656</v>
      </c>
      <c r="B211" s="138" t="s">
        <v>1756</v>
      </c>
      <c r="C211" s="133" t="s">
        <v>144</v>
      </c>
      <c r="D211" s="179">
        <f>VLOOKUP('621.5.1'!A89,'621.5.1'!A89:N330,14,FALSE)</f>
        <v>519480.3378032496</v>
      </c>
    </row>
    <row r="212" spans="1:4" ht="54" thickTop="1" thickBot="1">
      <c r="A212" s="137" t="s">
        <v>1104</v>
      </c>
      <c r="B212" s="138" t="s">
        <v>1757</v>
      </c>
      <c r="C212" s="133" t="s">
        <v>1845</v>
      </c>
      <c r="D212" s="179">
        <f>VLOOKUP('621.6'!A98,'621.6'!A98:N331,14,FALSE)</f>
        <v>78350642.992795408</v>
      </c>
    </row>
    <row r="213" spans="1:4" ht="54" thickTop="1" thickBot="1">
      <c r="A213" s="137" t="s">
        <v>1731</v>
      </c>
      <c r="B213" s="138" t="s">
        <v>1758</v>
      </c>
      <c r="C213" s="133" t="s">
        <v>1845</v>
      </c>
      <c r="D213" s="179">
        <f>VLOOKUP('621.7'!A89,'621.7'!A89:N332,14,FALSE)</f>
        <v>648517.78426164226</v>
      </c>
    </row>
    <row r="214" spans="1:4" ht="54" thickTop="1" thickBot="1">
      <c r="A214" s="137" t="s">
        <v>1105</v>
      </c>
      <c r="B214" s="138" t="s">
        <v>1994</v>
      </c>
      <c r="C214" s="133" t="s">
        <v>233</v>
      </c>
      <c r="D214" s="179">
        <f>VLOOKUP('622.1'!A89,'622.1'!A89:N333,14,FALSE)</f>
        <v>96930.531624310708</v>
      </c>
    </row>
    <row r="215" spans="1:4" ht="54" thickTop="1" thickBot="1">
      <c r="A215" s="137" t="s">
        <v>1106</v>
      </c>
      <c r="B215" s="138" t="s">
        <v>1759</v>
      </c>
      <c r="C215" s="133" t="s">
        <v>233</v>
      </c>
      <c r="D215" s="179">
        <f>VLOOKUP('622.2'!A89,'622.2'!A89:N335,14,FALSE)</f>
        <v>438806.24307636457</v>
      </c>
    </row>
    <row r="216" spans="1:4" ht="54" thickTop="1" thickBot="1">
      <c r="A216" s="137" t="s">
        <v>1107</v>
      </c>
      <c r="B216" s="138" t="s">
        <v>1760</v>
      </c>
      <c r="C216" s="133" t="s">
        <v>233</v>
      </c>
      <c r="D216" s="179">
        <f>VLOOKUP('622.3'!A89,'622.3'!A89:N336,14,FALSE)</f>
        <v>904795.4357331905</v>
      </c>
    </row>
    <row r="217" spans="1:4" ht="54" thickTop="1" thickBot="1">
      <c r="A217" s="137" t="s">
        <v>1108</v>
      </c>
      <c r="B217" s="138" t="s">
        <v>1761</v>
      </c>
      <c r="C217" s="133" t="s">
        <v>233</v>
      </c>
      <c r="D217" s="179">
        <f>VLOOKUP('622.4'!A89,'622.4'!A89:N337,14,FALSE)</f>
        <v>1036360.8503703738</v>
      </c>
    </row>
    <row r="218" spans="1:4" ht="54" thickTop="1" thickBot="1">
      <c r="A218" s="137" t="s">
        <v>1109</v>
      </c>
      <c r="B218" s="138" t="s">
        <v>1762</v>
      </c>
      <c r="C218" s="133" t="s">
        <v>144</v>
      </c>
      <c r="D218" s="179">
        <f>VLOOKUP('622.5'!A89,'622.5'!A89:N338,14,FALSE)</f>
        <v>69640.648537353234</v>
      </c>
    </row>
    <row r="219" spans="1:4" ht="54" thickTop="1" thickBot="1">
      <c r="A219" s="137" t="s">
        <v>1110</v>
      </c>
      <c r="B219" s="138" t="s">
        <v>1763</v>
      </c>
      <c r="C219" s="133" t="s">
        <v>144</v>
      </c>
      <c r="D219" s="179">
        <f>VLOOKUP('623.1'!A103,'623.1'!A103:N339,14,FALSE)</f>
        <v>675185.24789004656</v>
      </c>
    </row>
    <row r="220" spans="1:4" ht="54" thickTop="1" thickBot="1">
      <c r="A220" s="137" t="s">
        <v>1111</v>
      </c>
      <c r="B220" s="138" t="s">
        <v>1219</v>
      </c>
      <c r="C220" s="133" t="s">
        <v>1995</v>
      </c>
      <c r="D220" s="179">
        <f>VLOOKUP('623.2'!A89,'623.2'!A89:N340,14,FALSE)</f>
        <v>3071444.1744423378</v>
      </c>
    </row>
    <row r="221" spans="1:4" ht="54" thickTop="1" thickBot="1">
      <c r="A221" s="137" t="s">
        <v>1112</v>
      </c>
      <c r="B221" s="138" t="s">
        <v>2114</v>
      </c>
      <c r="C221" s="133" t="s">
        <v>387</v>
      </c>
      <c r="D221" s="179">
        <f>VLOOKUP('630.1'!A89,'630.1'!A89:N341,14,FALSE)</f>
        <v>1431210.0430557709</v>
      </c>
    </row>
    <row r="222" spans="1:4" ht="54" thickTop="1" thickBot="1">
      <c r="A222" s="137" t="s">
        <v>1113</v>
      </c>
      <c r="B222" s="138" t="s">
        <v>2115</v>
      </c>
      <c r="C222" s="133" t="s">
        <v>387</v>
      </c>
      <c r="D222" s="179">
        <f>VLOOKUP('630.2'!A89,'630.2'!A89:N342,14,FALSE)</f>
        <v>962802.21478456818</v>
      </c>
    </row>
    <row r="223" spans="1:4" ht="54" thickTop="1" thickBot="1">
      <c r="A223" s="137" t="s">
        <v>1114</v>
      </c>
      <c r="B223" s="138" t="s">
        <v>2116</v>
      </c>
      <c r="C223" s="133" t="s">
        <v>387</v>
      </c>
      <c r="D223" s="179">
        <f>VLOOKUP('630.3'!A89,'630.3'!A89:N343,14,FALSE)</f>
        <v>566925.56755209982</v>
      </c>
    </row>
    <row r="224" spans="1:4" ht="54" thickTop="1" thickBot="1">
      <c r="A224" s="137" t="s">
        <v>1115</v>
      </c>
      <c r="B224" s="138" t="s">
        <v>2117</v>
      </c>
      <c r="C224" s="133" t="s">
        <v>387</v>
      </c>
      <c r="D224" s="179">
        <f>VLOOKUP('630.4'!A89,'630.4'!A89:N344,14,FALSE)</f>
        <v>487459.03527169337</v>
      </c>
    </row>
    <row r="225" spans="1:4" ht="54" thickTop="1" thickBot="1">
      <c r="A225" s="137" t="s">
        <v>1116</v>
      </c>
      <c r="B225" s="138" t="s">
        <v>2118</v>
      </c>
      <c r="C225" s="133" t="s">
        <v>387</v>
      </c>
      <c r="D225" s="179">
        <f>VLOOKUP('630.5'!A93,'630.5'!A93:N345,14,FALSE)</f>
        <v>477926.00334637758</v>
      </c>
    </row>
    <row r="226" spans="1:4" ht="54" thickTop="1" thickBot="1">
      <c r="A226" s="137" t="s">
        <v>1117</v>
      </c>
      <c r="B226" s="138" t="s">
        <v>2119</v>
      </c>
      <c r="C226" s="133" t="s">
        <v>387</v>
      </c>
      <c r="D226" s="179">
        <f>VLOOKUP('630.6'!A93,'630.6'!A89:N346,14,FALSE)</f>
        <v>413105.43073176488</v>
      </c>
    </row>
    <row r="227" spans="1:4" ht="54" thickTop="1" thickBot="1">
      <c r="A227" s="137" t="s">
        <v>1118</v>
      </c>
      <c r="B227" s="138" t="s">
        <v>2120</v>
      </c>
      <c r="C227" s="133" t="s">
        <v>387</v>
      </c>
      <c r="D227" s="179">
        <f>VLOOKUP('630.7'!A93,'630.7'!A90:N347,14,FALSE)</f>
        <v>281186.31718833488</v>
      </c>
    </row>
    <row r="228" spans="1:4" ht="54" thickTop="1" thickBot="1">
      <c r="A228" s="137" t="s">
        <v>1119</v>
      </c>
      <c r="B228" s="138" t="s">
        <v>1764</v>
      </c>
      <c r="C228" s="133" t="s">
        <v>144</v>
      </c>
      <c r="D228" s="179">
        <f>VLOOKUP('632.1'!A90,'632.1'!A90:N349,14,FALSE)</f>
        <v>376925.67956299847</v>
      </c>
    </row>
    <row r="229" spans="1:4" ht="54" thickTop="1" thickBot="1">
      <c r="A229" s="137" t="s">
        <v>1659</v>
      </c>
      <c r="B229" s="138" t="s">
        <v>1765</v>
      </c>
      <c r="C229" s="133" t="s">
        <v>144</v>
      </c>
      <c r="D229" s="179">
        <f>VLOOKUP('632.2'!A90,'632.2'!A90:N350,14,FALSE)</f>
        <v>379626.76591996371</v>
      </c>
    </row>
    <row r="230" spans="1:4" ht="54" thickTop="1" thickBot="1">
      <c r="A230" s="137" t="s">
        <v>1662</v>
      </c>
      <c r="B230" s="138" t="s">
        <v>1766</v>
      </c>
      <c r="C230" s="133" t="s">
        <v>377</v>
      </c>
      <c r="D230" s="179">
        <f>VLOOKUP('640.1'!A90,'640.1'!A90:N351,14,FALSE)</f>
        <v>6302.7857897121412</v>
      </c>
    </row>
    <row r="231" spans="1:4" ht="54" thickTop="1" thickBot="1">
      <c r="A231" s="137" t="s">
        <v>1663</v>
      </c>
      <c r="B231" s="138" t="s">
        <v>1767</v>
      </c>
      <c r="C231" s="133" t="s">
        <v>377</v>
      </c>
      <c r="D231" s="179">
        <f>VLOOKUP('640.2'!A90,'640.2'!A90:N352,14,FALSE)</f>
        <v>6517.3720947377151</v>
      </c>
    </row>
    <row r="232" spans="1:4" ht="54" thickTop="1" thickBot="1">
      <c r="A232" s="137" t="s">
        <v>1120</v>
      </c>
      <c r="B232" s="138" t="s">
        <v>1768</v>
      </c>
      <c r="C232" s="133" t="s">
        <v>1664</v>
      </c>
      <c r="D232" s="179">
        <f>VLOOKUP('641.1'!A90,'641.1'!A90:N353,14,FALSE)</f>
        <v>2297.8757241719213</v>
      </c>
    </row>
    <row r="233" spans="1:4" ht="54" thickTop="1" thickBot="1">
      <c r="A233" s="137" t="s">
        <v>1121</v>
      </c>
      <c r="B233" s="138" t="s">
        <v>1768</v>
      </c>
      <c r="C233" s="133" t="s">
        <v>377</v>
      </c>
      <c r="D233" s="179">
        <f>VLOOKUP('641.2'!A90,'641.2'!A90:N354,14,FALSE)</f>
        <v>58497.321582990618</v>
      </c>
    </row>
    <row r="234" spans="1:4" ht="54" thickTop="1" thickBot="1">
      <c r="A234" s="137" t="s">
        <v>1122</v>
      </c>
      <c r="B234" s="138" t="s">
        <v>1769</v>
      </c>
      <c r="C234" s="133" t="s">
        <v>1845</v>
      </c>
      <c r="D234" s="179">
        <f>VLOOKUP('642.1'!A90,'642.1'!A90:N355,14,FALSE)</f>
        <v>560972.75244458881</v>
      </c>
    </row>
    <row r="235" spans="1:4" ht="54" thickTop="1" thickBot="1">
      <c r="A235" s="137" t="s">
        <v>1123</v>
      </c>
      <c r="B235" s="138" t="s">
        <v>1770</v>
      </c>
      <c r="C235" s="133" t="s">
        <v>144</v>
      </c>
      <c r="D235" s="179">
        <f>VLOOKUP('642.2'!A90,'642.2'!A90:N356,14,FALSE)</f>
        <v>54479.444508588698</v>
      </c>
    </row>
    <row r="236" spans="1:4" ht="54" thickTop="1" thickBot="1">
      <c r="A236" s="137" t="s">
        <v>1124</v>
      </c>
      <c r="B236" s="138" t="s">
        <v>1771</v>
      </c>
      <c r="C236" s="133" t="s">
        <v>377</v>
      </c>
      <c r="D236" s="179">
        <f>VLOOKUP('650.1'!A95,'650.1'!A95:N358,14,FALSE)</f>
        <v>11754.170329446442</v>
      </c>
    </row>
    <row r="237" spans="1:4" ht="54" thickTop="1" thickBot="1">
      <c r="A237" s="137" t="s">
        <v>1125</v>
      </c>
      <c r="B237" s="138" t="s">
        <v>2127</v>
      </c>
      <c r="C237" s="133" t="s">
        <v>377</v>
      </c>
      <c r="D237" s="179">
        <f>VLOOKUP('650.2'!A93,'650.2'!A93:N359,14,FALSE)</f>
        <v>11571.795525401481</v>
      </c>
    </row>
    <row r="238" spans="1:4" ht="54" thickTop="1" thickBot="1">
      <c r="A238" s="137" t="s">
        <v>1126</v>
      </c>
      <c r="B238" s="138" t="s">
        <v>1772</v>
      </c>
      <c r="C238" s="133" t="s">
        <v>377</v>
      </c>
      <c r="D238" s="201">
        <f>VLOOKUP('650.3'!A90,'650.3'!A90:N360,14,FALSE)</f>
        <v>0.5768325576478659</v>
      </c>
    </row>
    <row r="239" spans="1:4" ht="54" thickTop="1" thickBot="1">
      <c r="A239" s="137" t="s">
        <v>1127</v>
      </c>
      <c r="B239" s="138" t="s">
        <v>2131</v>
      </c>
      <c r="C239" s="133" t="s">
        <v>377</v>
      </c>
      <c r="D239" s="179">
        <f>VLOOKUP('650.4'!A93,'650.4'!A93:N361,14,FALSE)</f>
        <v>5192.9904355563494</v>
      </c>
    </row>
    <row r="240" spans="1:4" ht="57.75" thickTop="1" thickBot="1">
      <c r="A240" s="137" t="s">
        <v>1128</v>
      </c>
      <c r="B240" s="138" t="s">
        <v>1773</v>
      </c>
      <c r="C240" s="133" t="s">
        <v>233</v>
      </c>
      <c r="D240" s="179">
        <f>VLOOKUP('660.1'!A87,'660.1'!A87:N362,14,FALSE)</f>
        <v>351523.81351794087</v>
      </c>
    </row>
    <row r="241" spans="1:4" ht="76.5" thickTop="1" thickBot="1">
      <c r="A241" s="137" t="s">
        <v>1129</v>
      </c>
      <c r="B241" s="138" t="s">
        <v>1880</v>
      </c>
      <c r="C241" s="133" t="s">
        <v>144</v>
      </c>
      <c r="D241" s="179">
        <f>VLOOKUP('660.2'!A87,'660.2'!A87:N363,14,FALSE)</f>
        <v>390012.06463659182</v>
      </c>
    </row>
    <row r="242" spans="1:4" ht="54" thickTop="1" thickBot="1">
      <c r="A242" s="137" t="s">
        <v>1677</v>
      </c>
      <c r="B242" s="138" t="s">
        <v>1774</v>
      </c>
      <c r="C242" s="133" t="s">
        <v>144</v>
      </c>
      <c r="D242" s="179">
        <f>VLOOKUP('661.1'!A87,'661.1'!A87:N364,14,FALSE)</f>
        <v>390720.04187524749</v>
      </c>
    </row>
    <row r="243" spans="1:4" ht="54" thickTop="1" thickBot="1">
      <c r="A243" s="137" t="s">
        <v>1130</v>
      </c>
      <c r="B243" s="138" t="s">
        <v>1775</v>
      </c>
      <c r="C243" s="133" t="s">
        <v>144</v>
      </c>
      <c r="D243" s="179">
        <f>VLOOKUP('662.1'!A87,'662.1'!A87:N365,14,FALSE)</f>
        <v>496784.68472256826</v>
      </c>
    </row>
    <row r="244" spans="1:4" ht="54" thickTop="1" thickBot="1">
      <c r="A244" s="137" t="s">
        <v>1131</v>
      </c>
      <c r="B244" s="138" t="s">
        <v>1776</v>
      </c>
      <c r="C244" s="133" t="s">
        <v>144</v>
      </c>
      <c r="D244" s="179">
        <f>VLOOKUP('662.2'!A87,'662.2'!A87:N366,14,FALSE)</f>
        <v>493246.67729607911</v>
      </c>
    </row>
    <row r="245" spans="1:4" ht="54" thickTop="1" thickBot="1">
      <c r="A245" s="137" t="s">
        <v>1678</v>
      </c>
      <c r="B245" s="138" t="s">
        <v>1777</v>
      </c>
      <c r="C245" s="133" t="s">
        <v>144</v>
      </c>
      <c r="D245" s="179">
        <f>VLOOKUP('663.1'!A87,'663.1'!A87:N367,14,FALSE)</f>
        <v>23708.69547702081</v>
      </c>
    </row>
    <row r="246" spans="1:4" ht="54" thickTop="1" thickBot="1">
      <c r="A246" s="137" t="s">
        <v>1132</v>
      </c>
      <c r="B246" s="138" t="s">
        <v>1778</v>
      </c>
      <c r="C246" s="133" t="s">
        <v>387</v>
      </c>
      <c r="D246" s="179">
        <f>VLOOKUP('670.1'!A87,'670.1'!A87:N368,14,FALSE)</f>
        <v>249857.12793673013</v>
      </c>
    </row>
    <row r="247" spans="1:4" ht="54" thickTop="1" thickBot="1">
      <c r="A247" s="137" t="s">
        <v>1133</v>
      </c>
      <c r="B247" s="138" t="s">
        <v>1779</v>
      </c>
      <c r="C247" s="133" t="s">
        <v>387</v>
      </c>
      <c r="D247" s="179">
        <f>VLOOKUP('670.2'!A87,'670.2'!A87:N369,14,FALSE)</f>
        <v>217627.02236938581</v>
      </c>
    </row>
    <row r="248" spans="1:4" ht="54" thickTop="1" thickBot="1">
      <c r="A248" s="137" t="s">
        <v>1680</v>
      </c>
      <c r="B248" s="138" t="s">
        <v>1780</v>
      </c>
      <c r="C248" s="133" t="s">
        <v>387</v>
      </c>
      <c r="D248" s="179">
        <f>VLOOKUP('670.3'!A87,'670.3'!A87:N370,14,FALSE)</f>
        <v>256919.25398590678</v>
      </c>
    </row>
    <row r="249" spans="1:4" ht="54" thickTop="1" thickBot="1">
      <c r="A249" s="137" t="s">
        <v>1681</v>
      </c>
      <c r="B249" s="138" t="s">
        <v>1781</v>
      </c>
      <c r="C249" s="133" t="s">
        <v>387</v>
      </c>
      <c r="D249" s="179">
        <f>VLOOKUP('670.4'!A87,'670.4'!A87:N371,14,FALSE)</f>
        <v>259874.01379703148</v>
      </c>
    </row>
    <row r="250" spans="1:4" ht="54" thickTop="1" thickBot="1">
      <c r="A250" s="137" t="s">
        <v>1682</v>
      </c>
      <c r="B250" s="138" t="s">
        <v>1782</v>
      </c>
      <c r="C250" s="133" t="s">
        <v>387</v>
      </c>
      <c r="D250" s="179">
        <f>VLOOKUP('670.5'!A89,'670.5'!A89:N372,14,FALSE)</f>
        <v>320890.39390402299</v>
      </c>
    </row>
    <row r="251" spans="1:4" ht="54" thickTop="1" thickBot="1">
      <c r="A251" s="137" t="s">
        <v>1134</v>
      </c>
      <c r="B251" s="138" t="s">
        <v>1783</v>
      </c>
      <c r="C251" s="133" t="s">
        <v>387</v>
      </c>
      <c r="D251" s="179">
        <f>VLOOKUP('671.1'!A89,'671.1'!A89:N373,14,FALSE)</f>
        <v>414930.44915486441</v>
      </c>
    </row>
    <row r="252" spans="1:4" ht="54" thickTop="1" thickBot="1">
      <c r="A252" s="137" t="s">
        <v>1135</v>
      </c>
      <c r="B252" s="138" t="s">
        <v>1784</v>
      </c>
      <c r="C252" s="133" t="s">
        <v>144</v>
      </c>
      <c r="D252" s="179">
        <f>VLOOKUP('671.2'!A89,'671.2'!A89:N374,14,FALSE)</f>
        <v>36365.19758784907</v>
      </c>
    </row>
    <row r="253" spans="1:4" ht="54" thickTop="1" thickBot="1">
      <c r="A253" s="137" t="s">
        <v>1683</v>
      </c>
      <c r="B253" s="138" t="s">
        <v>1785</v>
      </c>
      <c r="C253" s="133" t="s">
        <v>387</v>
      </c>
      <c r="D253" s="179">
        <f>VLOOKUP('671.3'!A87,'671.3'!A87:N375,14,FALSE)</f>
        <v>458904.1569598947</v>
      </c>
    </row>
    <row r="254" spans="1:4" ht="54" thickTop="1" thickBot="1">
      <c r="A254" s="137" t="s">
        <v>1684</v>
      </c>
      <c r="B254" s="138" t="s">
        <v>1786</v>
      </c>
      <c r="C254" s="133" t="s">
        <v>144</v>
      </c>
      <c r="D254" s="179">
        <f>VLOOKUP('671.4'!A87,'671.4'!A87:N376,14,FALSE)</f>
        <v>39829.461621144597</v>
      </c>
    </row>
    <row r="255" spans="1:4" ht="54" thickTop="1" thickBot="1">
      <c r="A255" s="137" t="s">
        <v>1136</v>
      </c>
      <c r="B255" s="138" t="s">
        <v>1787</v>
      </c>
      <c r="C255" s="133" t="s">
        <v>144</v>
      </c>
      <c r="D255" s="179">
        <f>VLOOKUP('672.1'!A87,'672.1'!A87:N377,14,FALSE)</f>
        <v>32544.292066374626</v>
      </c>
    </row>
    <row r="256" spans="1:4" ht="54" thickTop="1" thickBot="1">
      <c r="A256" s="137" t="s">
        <v>1685</v>
      </c>
      <c r="B256" s="138" t="s">
        <v>1788</v>
      </c>
      <c r="C256" s="133" t="s">
        <v>144</v>
      </c>
      <c r="D256" s="179">
        <f>VLOOKUP('672.2'!A87,'672.2'!A87:N378,14,FALSE)</f>
        <v>6129.4655713751454</v>
      </c>
    </row>
    <row r="257" spans="1:4" ht="54" thickTop="1" thickBot="1">
      <c r="A257" s="137" t="s">
        <v>1686</v>
      </c>
      <c r="B257" s="138" t="s">
        <v>1789</v>
      </c>
      <c r="C257" s="133" t="s">
        <v>144</v>
      </c>
      <c r="D257" s="179">
        <f>VLOOKUP('672.3'!A87,'672.3'!A87:N379,14,FALSE)</f>
        <v>34176.896350972813</v>
      </c>
    </row>
    <row r="258" spans="1:4" ht="54" thickTop="1" thickBot="1">
      <c r="A258" s="137" t="s">
        <v>1687</v>
      </c>
      <c r="B258" s="138" t="s">
        <v>1790</v>
      </c>
      <c r="C258" s="133" t="s">
        <v>144</v>
      </c>
      <c r="D258" s="179">
        <f>VLOOKUP('672.4'!A87,'672.3'!A87:N380,14,FALSE)</f>
        <v>34176.896350972813</v>
      </c>
    </row>
    <row r="259" spans="1:4" ht="54" thickTop="1" thickBot="1">
      <c r="A259" s="137" t="s">
        <v>1732</v>
      </c>
      <c r="B259" s="138" t="s">
        <v>1791</v>
      </c>
      <c r="C259" s="133" t="s">
        <v>233</v>
      </c>
      <c r="D259" s="179">
        <f>VLOOKUP('673.1.1'!A87,'673.1.1'!A87:N381,14,FALSE)</f>
        <v>8492.0959910394104</v>
      </c>
    </row>
    <row r="260" spans="1:4" ht="54" thickTop="1" thickBot="1">
      <c r="A260" s="137" t="s">
        <v>1733</v>
      </c>
      <c r="B260" s="138" t="s">
        <v>2046</v>
      </c>
      <c r="C260" s="133" t="s">
        <v>233</v>
      </c>
      <c r="D260" s="179">
        <f>VLOOKUP('673.1.2'!A87,'673.1.2'!A87:N382,14,FALSE)</f>
        <v>8492.0959910394104</v>
      </c>
    </row>
    <row r="261" spans="1:4" ht="54" thickTop="1" thickBot="1">
      <c r="A261" s="137" t="s">
        <v>1137</v>
      </c>
      <c r="B261" s="138" t="s">
        <v>1792</v>
      </c>
      <c r="C261" s="133" t="s">
        <v>387</v>
      </c>
      <c r="D261" s="179">
        <f>VLOOKUP('673.2'!A87,'673.2'!A87:N383,14,FALSE)</f>
        <v>82200.374837568947</v>
      </c>
    </row>
    <row r="262" spans="1:4" ht="54" thickTop="1" thickBot="1">
      <c r="A262" s="137" t="s">
        <v>1138</v>
      </c>
      <c r="B262" s="138" t="s">
        <v>1793</v>
      </c>
      <c r="C262" s="133" t="s">
        <v>387</v>
      </c>
      <c r="D262" s="179">
        <f>VLOOKUP('673.3'!A89,'673.3'!A89:N384,14,FALSE)</f>
        <v>60023.446508179259</v>
      </c>
    </row>
    <row r="263" spans="1:4" ht="54" thickTop="1" thickBot="1">
      <c r="A263" s="137" t="s">
        <v>1139</v>
      </c>
      <c r="B263" s="138" t="s">
        <v>1996</v>
      </c>
      <c r="C263" s="133" t="s">
        <v>144</v>
      </c>
      <c r="D263" s="179">
        <f>VLOOKUP('674.1'!A89,'674.1'!A89:N385,14,FALSE)</f>
        <v>181824.70498702794</v>
      </c>
    </row>
    <row r="264" spans="1:4" ht="54" thickTop="1" thickBot="1">
      <c r="A264" s="137" t="s">
        <v>1140</v>
      </c>
      <c r="B264" s="138" t="s">
        <v>1794</v>
      </c>
      <c r="C264" s="133" t="s">
        <v>144</v>
      </c>
      <c r="D264" s="179">
        <f>VLOOKUP('674.2'!A89,'674.2'!A89:N386,14,FALSE)</f>
        <v>335721.6726096744</v>
      </c>
    </row>
    <row r="265" spans="1:4" ht="54" thickTop="1" thickBot="1">
      <c r="A265" s="137" t="s">
        <v>1141</v>
      </c>
      <c r="B265" s="138" t="s">
        <v>1795</v>
      </c>
      <c r="C265" s="133" t="s">
        <v>233</v>
      </c>
      <c r="D265" s="179">
        <f>VLOOKUP('680.1'!A87,'680.1'!A87:N387,14,FALSE)</f>
        <v>141108.97794321241</v>
      </c>
    </row>
    <row r="266" spans="1:4" ht="54" thickTop="1" thickBot="1">
      <c r="A266" s="137" t="s">
        <v>1142</v>
      </c>
      <c r="B266" s="138" t="s">
        <v>1796</v>
      </c>
      <c r="C266" s="133" t="s">
        <v>144</v>
      </c>
      <c r="D266" s="179">
        <f>VLOOKUP('680.2'!A87,'680.2'!A87:N388,14,FALSE)</f>
        <v>28041.298546931139</v>
      </c>
    </row>
    <row r="267" spans="1:4" ht="54" thickTop="1" thickBot="1">
      <c r="A267" s="137" t="s">
        <v>1143</v>
      </c>
      <c r="B267" s="138" t="s">
        <v>1797</v>
      </c>
      <c r="C267" s="133" t="s">
        <v>387</v>
      </c>
      <c r="D267" s="179">
        <f>VLOOKUP('680.3'!A89,'680.3'!A89:N389,14,FALSE)</f>
        <v>62220.076391254741</v>
      </c>
    </row>
    <row r="268" spans="1:4" ht="54" thickTop="1" thickBot="1">
      <c r="A268" s="137" t="s">
        <v>1144</v>
      </c>
      <c r="B268" s="138" t="s">
        <v>1798</v>
      </c>
      <c r="C268" s="133" t="s">
        <v>387</v>
      </c>
      <c r="D268" s="179">
        <f>VLOOKUP('681.1'!A89,'681.1'!A89:N390,14,FALSE)</f>
        <v>167135.290060397</v>
      </c>
    </row>
    <row r="269" spans="1:4" ht="54" thickTop="1" thickBot="1">
      <c r="A269" s="137" t="s">
        <v>1692</v>
      </c>
      <c r="B269" s="138" t="s">
        <v>1799</v>
      </c>
      <c r="C269" s="133" t="s">
        <v>387</v>
      </c>
      <c r="D269" s="179">
        <f>VLOOKUP('681.2'!A89,'681.2'!A89:N391,14,FALSE)</f>
        <v>134905.18449305271</v>
      </c>
    </row>
    <row r="270" spans="1:4" ht="54" thickTop="1" thickBot="1">
      <c r="A270" s="137" t="s">
        <v>1693</v>
      </c>
      <c r="B270" s="138" t="s">
        <v>1800</v>
      </c>
      <c r="C270" s="133" t="s">
        <v>387</v>
      </c>
      <c r="D270" s="179">
        <f>VLOOKUP('681.3'!A89,'681.3'!A89:N392,14,FALSE)</f>
        <v>174197.41610957368</v>
      </c>
    </row>
    <row r="271" spans="1:4" ht="54" thickTop="1" thickBot="1">
      <c r="A271" s="137" t="s">
        <v>1694</v>
      </c>
      <c r="B271" s="138" t="s">
        <v>1801</v>
      </c>
      <c r="C271" s="133" t="s">
        <v>387</v>
      </c>
      <c r="D271" s="179">
        <f>VLOOKUP('681.4'!A89,'681.4'!A89:N393,14,FALSE)</f>
        <v>177152.17592069838</v>
      </c>
    </row>
    <row r="272" spans="1:4" ht="54" thickTop="1" thickBot="1">
      <c r="A272" s="137" t="s">
        <v>1145</v>
      </c>
      <c r="B272" s="138" t="s">
        <v>1802</v>
      </c>
      <c r="C272" s="133" t="s">
        <v>387</v>
      </c>
      <c r="D272" s="179">
        <f>VLOOKUP('682.1'!A89,'682.1'!A89:N394,14,FALSE)</f>
        <v>190020.27994844079</v>
      </c>
    </row>
    <row r="273" spans="1:4" ht="54" thickTop="1" thickBot="1">
      <c r="A273" s="137" t="s">
        <v>1695</v>
      </c>
      <c r="B273" s="138" t="s">
        <v>1803</v>
      </c>
      <c r="C273" s="133" t="s">
        <v>387</v>
      </c>
      <c r="D273" s="179">
        <f>VLOOKUP('682.2'!A89,'682.2'!A89:N395,14,FALSE)</f>
        <v>190020.27994844079</v>
      </c>
    </row>
    <row r="274" spans="1:4" ht="54" thickTop="1" thickBot="1">
      <c r="A274" s="137" t="s">
        <v>1697</v>
      </c>
      <c r="B274" s="138" t="s">
        <v>1804</v>
      </c>
      <c r="C274" s="133" t="s">
        <v>387</v>
      </c>
      <c r="D274" s="179">
        <f>VLOOKUP('682.3'!A89,'682.3'!A89:N396,14,FALSE)</f>
        <v>190020.27994844079</v>
      </c>
    </row>
    <row r="275" spans="1:4" ht="54" thickTop="1" thickBot="1">
      <c r="A275" s="137" t="s">
        <v>1699</v>
      </c>
      <c r="B275" s="138" t="s">
        <v>1997</v>
      </c>
      <c r="C275" s="133" t="s">
        <v>387</v>
      </c>
      <c r="D275" s="179">
        <f>VLOOKUP('682.4'!A89,'682.4'!A89:N397,14,FALSE)</f>
        <v>190020.27994844079</v>
      </c>
    </row>
    <row r="276" spans="1:4" ht="54" thickTop="1" thickBot="1">
      <c r="A276" s="137" t="s">
        <v>1701</v>
      </c>
      <c r="B276" s="138" t="s">
        <v>1805</v>
      </c>
      <c r="C276" s="133" t="s">
        <v>233</v>
      </c>
      <c r="D276" s="179">
        <f>VLOOKUP('683.1'!A89,'683.1'!A89:N398,14,FALSE)</f>
        <v>10211.27265213966</v>
      </c>
    </row>
    <row r="277" spans="1:4" ht="54" thickTop="1" thickBot="1">
      <c r="A277" s="137" t="s">
        <v>1703</v>
      </c>
      <c r="B277" s="138" t="s">
        <v>1806</v>
      </c>
      <c r="C277" s="133" t="s">
        <v>233</v>
      </c>
      <c r="D277" s="179">
        <f>VLOOKUP('683.2'!A89,'683.2'!A89:N399,14,FALSE)</f>
        <v>19497.007305973599</v>
      </c>
    </row>
    <row r="278" spans="1:4" ht="54" thickTop="1" thickBot="1">
      <c r="A278" s="137" t="s">
        <v>1705</v>
      </c>
      <c r="B278" s="138" t="s">
        <v>1807</v>
      </c>
      <c r="C278" s="133" t="s">
        <v>233</v>
      </c>
      <c r="D278" s="179">
        <f>VLOOKUP('683.3'!A89,'683.3'!A89:N400,14,FALSE)</f>
        <v>10211.27265213966</v>
      </c>
    </row>
    <row r="279" spans="1:4" ht="54" thickTop="1" thickBot="1">
      <c r="A279" s="137" t="s">
        <v>1706</v>
      </c>
      <c r="B279" s="138" t="s">
        <v>1808</v>
      </c>
      <c r="C279" s="133" t="s">
        <v>233</v>
      </c>
      <c r="D279" s="179">
        <f>VLOOKUP('683.4'!A89,'683.4'!A89:N401,14,FALSE)</f>
        <v>19497.007305973599</v>
      </c>
    </row>
    <row r="280" spans="1:4" ht="54" thickTop="1" thickBot="1">
      <c r="A280" s="137" t="s">
        <v>1707</v>
      </c>
      <c r="B280" s="138" t="s">
        <v>1809</v>
      </c>
      <c r="C280" s="133" t="s">
        <v>233</v>
      </c>
      <c r="D280" s="179">
        <f>VLOOKUP('683.5'!A87,'683.5'!A87:N402,14,FALSE)</f>
        <v>77541.128379876463</v>
      </c>
    </row>
    <row r="281" spans="1:4" ht="54" thickTop="1" thickBot="1">
      <c r="A281" s="137" t="s">
        <v>2047</v>
      </c>
      <c r="B281" s="138" t="s">
        <v>1810</v>
      </c>
      <c r="C281" s="133" t="s">
        <v>233</v>
      </c>
      <c r="D281" s="179">
        <f>VLOOKUP('690.1.1'!A89,'690.1.1'!A89:N403,14,FALSE)</f>
        <v>17400.361347551501</v>
      </c>
    </row>
    <row r="282" spans="1:4" ht="54" thickTop="1" thickBot="1">
      <c r="A282" s="137" t="s">
        <v>1710</v>
      </c>
      <c r="B282" s="138" t="s">
        <v>1811</v>
      </c>
      <c r="C282" s="133" t="s">
        <v>233</v>
      </c>
      <c r="D282" s="179">
        <f>VLOOKUP('690.1.2'!A89,'690.1.2'!A89:N404,14,FALSE)</f>
        <v>23143.096288783454</v>
      </c>
    </row>
    <row r="283" spans="1:4" ht="54" thickTop="1" thickBot="1">
      <c r="A283" s="137" t="s">
        <v>1146</v>
      </c>
      <c r="B283" s="138" t="s">
        <v>1812</v>
      </c>
      <c r="C283" s="133" t="s">
        <v>144</v>
      </c>
      <c r="D283" s="179">
        <f>VLOOKUP('700.1'!A89,'700.1'!A89:N405,14,FALSE)</f>
        <v>1830.2091304790038</v>
      </c>
    </row>
    <row r="284" spans="1:4" ht="54" thickTop="1" thickBot="1">
      <c r="A284" s="137" t="s">
        <v>1147</v>
      </c>
      <c r="B284" s="138" t="s">
        <v>1813</v>
      </c>
      <c r="C284" s="133" t="s">
        <v>144</v>
      </c>
      <c r="D284" s="179">
        <f>VLOOKUP('700.2'!A89,'700.2'!A89:N406,14,FALSE)</f>
        <v>2008.4915206135954</v>
      </c>
    </row>
    <row r="285" spans="1:4" ht="54" thickTop="1" thickBot="1">
      <c r="A285" s="137" t="s">
        <v>1148</v>
      </c>
      <c r="B285" s="138" t="s">
        <v>1814</v>
      </c>
      <c r="C285" s="133" t="s">
        <v>233</v>
      </c>
      <c r="D285" s="179">
        <f>VLOOKUP('700.3'!A89,'700.3'!A89:N407,14,FALSE)</f>
        <v>42940.305364807617</v>
      </c>
    </row>
    <row r="286" spans="1:4" ht="54" thickTop="1" thickBot="1">
      <c r="A286" s="137" t="s">
        <v>1149</v>
      </c>
      <c r="B286" s="138" t="s">
        <v>1815</v>
      </c>
      <c r="C286" s="133" t="s">
        <v>233</v>
      </c>
      <c r="D286" s="179">
        <f>VLOOKUP('700.4'!A89,'700.4'!A89:N408,14,FALSE)</f>
        <v>60821.77477094932</v>
      </c>
    </row>
    <row r="287" spans="1:4" ht="54" thickTop="1" thickBot="1">
      <c r="A287" s="137" t="s">
        <v>1150</v>
      </c>
      <c r="B287" s="138" t="s">
        <v>1816</v>
      </c>
      <c r="C287" s="133" t="s">
        <v>1845</v>
      </c>
      <c r="D287" s="179">
        <f>VLOOKUP('701.1'!A89,'701.1'!A89:N409,14,FALSE)</f>
        <v>11170.063549290866</v>
      </c>
    </row>
    <row r="288" spans="1:4" ht="54" thickTop="1" thickBot="1">
      <c r="A288" s="137" t="s">
        <v>1713</v>
      </c>
      <c r="B288" s="138" t="s">
        <v>1817</v>
      </c>
      <c r="C288" s="133" t="s">
        <v>1845</v>
      </c>
      <c r="D288" s="179">
        <f>VLOOKUP('710.1'!A89,'710.1'!A89:N410,14,FALSE)</f>
        <v>515983.69839471549</v>
      </c>
    </row>
    <row r="289" spans="1:4" ht="54" thickTop="1" thickBot="1">
      <c r="A289" s="137" t="s">
        <v>1151</v>
      </c>
      <c r="B289" s="138" t="s">
        <v>1818</v>
      </c>
      <c r="C289" s="133" t="s">
        <v>233</v>
      </c>
      <c r="D289" s="179">
        <f>VLOOKUP('710.2'!A89,'710.2'!A89:N411,14,FALSE)</f>
        <v>530275.16060088098</v>
      </c>
    </row>
    <row r="290" spans="1:4" ht="54" thickTop="1" thickBot="1">
      <c r="A290" s="137" t="s">
        <v>1152</v>
      </c>
      <c r="B290" s="138" t="s">
        <v>1819</v>
      </c>
      <c r="C290" s="133" t="s">
        <v>1845</v>
      </c>
      <c r="D290" s="179">
        <f>VLOOKUP('720.1'!A89,'720.1'!A89:N412,14,FALSE)</f>
        <v>364104.53351175127</v>
      </c>
    </row>
    <row r="291" spans="1:4" ht="54" thickTop="1" thickBot="1">
      <c r="A291" s="137" t="s">
        <v>1153</v>
      </c>
      <c r="B291" s="138" t="s">
        <v>1820</v>
      </c>
      <c r="C291" s="133" t="s">
        <v>144</v>
      </c>
      <c r="D291" s="179">
        <f>VLOOKUP('730.1'!A89,'730.1'!A89:N413,14,FALSE)</f>
        <v>139049.28718124423</v>
      </c>
    </row>
    <row r="292" spans="1:4" ht="54" thickTop="1" thickBot="1">
      <c r="A292" s="137" t="s">
        <v>1154</v>
      </c>
      <c r="B292" s="138" t="s">
        <v>1821</v>
      </c>
      <c r="C292" s="133" t="s">
        <v>1845</v>
      </c>
      <c r="D292" s="179">
        <f>VLOOKUP('730.2'!A89,'730.2'!A89:N414,14,FALSE)</f>
        <v>95514.966561175665</v>
      </c>
    </row>
    <row r="293" spans="1:4" ht="54" thickTop="1" thickBot="1">
      <c r="A293" s="137" t="s">
        <v>1155</v>
      </c>
      <c r="B293" s="138" t="s">
        <v>1822</v>
      </c>
      <c r="C293" s="133" t="s">
        <v>1845</v>
      </c>
      <c r="D293" s="179">
        <f>VLOOKUP('730.3'!A89,'730.3'!A89:N415,14,FALSE)</f>
        <v>98848.010821095289</v>
      </c>
    </row>
    <row r="294" spans="1:4" ht="54" thickTop="1" thickBot="1">
      <c r="A294" s="137" t="s">
        <v>1714</v>
      </c>
      <c r="B294" s="138" t="s">
        <v>1823</v>
      </c>
      <c r="C294" s="133" t="s">
        <v>1845</v>
      </c>
      <c r="D294" s="179">
        <f>VLOOKUP('730.4'!A89,'730.4'!A89:N416,14,FALSE)</f>
        <v>42825.478972926714</v>
      </c>
    </row>
    <row r="295" spans="1:4" ht="54" thickTop="1" thickBot="1">
      <c r="A295" s="137" t="s">
        <v>1156</v>
      </c>
      <c r="B295" s="138" t="s">
        <v>1824</v>
      </c>
      <c r="C295" s="133" t="s">
        <v>144</v>
      </c>
      <c r="D295" s="179">
        <f>VLOOKUP('731.1'!A89,'731.1'!A89:N417,14,FALSE)</f>
        <v>154386.97814264073</v>
      </c>
    </row>
    <row r="296" spans="1:4" ht="54" thickTop="1" thickBot="1">
      <c r="A296" s="137" t="s">
        <v>1157</v>
      </c>
      <c r="B296" s="138" t="s">
        <v>1825</v>
      </c>
      <c r="C296" s="133" t="s">
        <v>1995</v>
      </c>
      <c r="D296" s="179">
        <f>VLOOKUP('740.1'!A89,'740.1'!A89:N418,14,FALSE)</f>
        <v>13250.30442042409</v>
      </c>
    </row>
    <row r="297" spans="1:4" ht="54" thickTop="1" thickBot="1">
      <c r="A297" s="137" t="s">
        <v>1717</v>
      </c>
      <c r="B297" s="138" t="s">
        <v>1826</v>
      </c>
      <c r="C297" s="133" t="s">
        <v>1845</v>
      </c>
      <c r="D297" s="179">
        <f>VLOOKUP('741.1'!A89,'741.1'!A89:N419,14,FALSE)</f>
        <v>155073.06926131138</v>
      </c>
    </row>
    <row r="298" spans="1:4" ht="54" thickTop="1" thickBot="1">
      <c r="A298" s="137" t="s">
        <v>1158</v>
      </c>
      <c r="B298" s="138" t="s">
        <v>1827</v>
      </c>
      <c r="C298" s="133" t="s">
        <v>144</v>
      </c>
      <c r="D298" s="179">
        <f>VLOOKUP('800.1'!A89,'800.1'!A89:N420,14,FALSE)</f>
        <v>8825.3187520031406</v>
      </c>
    </row>
    <row r="299" spans="1:4" ht="54" thickTop="1" thickBot="1">
      <c r="A299" s="137" t="s">
        <v>1159</v>
      </c>
      <c r="B299" s="138" t="s">
        <v>1828</v>
      </c>
      <c r="C299" s="133" t="s">
        <v>144</v>
      </c>
      <c r="D299" s="179">
        <f>VLOOKUP('800.2'!A89,'800.2'!A89:N421,14,FALSE)</f>
        <v>15550.880866224599</v>
      </c>
    </row>
    <row r="300" spans="1:4" ht="54" thickTop="1" thickBot="1">
      <c r="A300" s="137" t="s">
        <v>1160</v>
      </c>
      <c r="B300" s="138" t="s">
        <v>1829</v>
      </c>
      <c r="C300" s="133" t="s">
        <v>144</v>
      </c>
      <c r="D300" s="179">
        <f>VLOOKUP('800.3'!A89,'800.3'!A89:N422,14,FALSE)</f>
        <v>48045.909467812206</v>
      </c>
    </row>
    <row r="301" spans="1:4" ht="54" thickTop="1" thickBot="1">
      <c r="A301" s="137" t="s">
        <v>1161</v>
      </c>
      <c r="B301" s="138" t="s">
        <v>1830</v>
      </c>
      <c r="C301" s="133" t="s">
        <v>144</v>
      </c>
      <c r="D301" s="179">
        <f>VLOOKUP('800.4'!A89,'800.4'!A89:N423,14,FALSE)</f>
        <v>54377.027225143502</v>
      </c>
    </row>
    <row r="302" spans="1:4" ht="54" thickTop="1" thickBot="1">
      <c r="A302" s="137" t="s">
        <v>1718</v>
      </c>
      <c r="B302" s="138" t="s">
        <v>1831</v>
      </c>
      <c r="C302" s="133" t="s">
        <v>1845</v>
      </c>
      <c r="D302" s="179">
        <f>VLOOKUP('802.1'!A89,'802.1'!A89:N424,14,FALSE)</f>
        <v>432397.47271907143</v>
      </c>
    </row>
    <row r="303" spans="1:4" ht="54" thickTop="1" thickBot="1">
      <c r="A303" s="137" t="s">
        <v>1719</v>
      </c>
      <c r="B303" s="138" t="s">
        <v>1881</v>
      </c>
      <c r="C303" s="133" t="s">
        <v>1845</v>
      </c>
      <c r="D303" s="179">
        <f>VLOOKUP('802.2'!A89,'802.2'!A89:N425,14,FALSE)</f>
        <v>78699.2443047899</v>
      </c>
    </row>
    <row r="304" spans="1:4" ht="54" thickTop="1" thickBot="1">
      <c r="A304" s="137" t="s">
        <v>1720</v>
      </c>
      <c r="B304" s="138" t="s">
        <v>1832</v>
      </c>
      <c r="C304" s="133" t="s">
        <v>1845</v>
      </c>
      <c r="D304" s="179">
        <f>VLOOKUP('802.3'!A89,'802.3'!A89:N426,14,FALSE)</f>
        <v>50166.780079442018</v>
      </c>
    </row>
    <row r="305" spans="1:4" ht="54" thickTop="1" thickBot="1">
      <c r="A305" s="137" t="s">
        <v>1721</v>
      </c>
      <c r="B305" s="138" t="s">
        <v>1833</v>
      </c>
      <c r="C305" s="133" t="s">
        <v>1845</v>
      </c>
      <c r="D305" s="179">
        <f>VLOOKUP('802.4'!A89,'802.4'!A89:N427,14,FALSE)</f>
        <v>42945.081865826593</v>
      </c>
    </row>
    <row r="306" spans="1:4" ht="54" thickTop="1" thickBot="1">
      <c r="A306" s="137" t="s">
        <v>1722</v>
      </c>
      <c r="B306" s="138" t="s">
        <v>1834</v>
      </c>
      <c r="C306" s="133" t="s">
        <v>1845</v>
      </c>
      <c r="D306" s="179">
        <f>VLOOKUP('802.5'!A89,'802.5'!A89:N428,14,FALSE)</f>
        <v>294649.6693192806</v>
      </c>
    </row>
    <row r="307" spans="1:4" ht="54" thickTop="1" thickBot="1">
      <c r="A307" s="137" t="s">
        <v>1723</v>
      </c>
      <c r="B307" s="138" t="s">
        <v>1835</v>
      </c>
      <c r="C307" s="133" t="s">
        <v>1845</v>
      </c>
      <c r="D307" s="179">
        <f>VLOOKUP('802.6'!A89,'802.6'!A89:N429,14,FALSE)</f>
        <v>287503.93821619789</v>
      </c>
    </row>
    <row r="308" spans="1:4" ht="54" thickTop="1" thickBot="1">
      <c r="A308" s="137" t="s">
        <v>1724</v>
      </c>
      <c r="B308" s="138" t="s">
        <v>1836</v>
      </c>
      <c r="C308" s="133" t="s">
        <v>1845</v>
      </c>
      <c r="D308" s="179">
        <f>VLOOKUP('802.7'!A89,'802.7'!A89:N430,14,FALSE)</f>
        <v>188761.79308213657</v>
      </c>
    </row>
    <row r="309" spans="1:4" ht="54" thickTop="1" thickBot="1">
      <c r="A309" s="137" t="s">
        <v>1725</v>
      </c>
      <c r="B309" s="138" t="s">
        <v>1837</v>
      </c>
      <c r="C309" s="133" t="s">
        <v>1845</v>
      </c>
      <c r="D309" s="179">
        <f>VLOOKUP('802.8'!A89,'802.8'!A89:N431,14,FALSE)</f>
        <v>161805.75758221434</v>
      </c>
    </row>
    <row r="310" spans="1:4" ht="54" thickTop="1" thickBot="1">
      <c r="A310" s="137" t="s">
        <v>1162</v>
      </c>
      <c r="B310" s="138" t="s">
        <v>1838</v>
      </c>
      <c r="C310" s="133" t="s">
        <v>233</v>
      </c>
      <c r="D310" s="179">
        <f>VLOOKUP('810.1'!A89,'810.1'!A89:N432,14,FALSE)</f>
        <v>29649.548246160532</v>
      </c>
    </row>
    <row r="311" spans="1:4" ht="54" thickTop="1" thickBot="1">
      <c r="A311" s="137" t="s">
        <v>1163</v>
      </c>
      <c r="B311" s="138" t="s">
        <v>1839</v>
      </c>
      <c r="C311" s="133" t="s">
        <v>233</v>
      </c>
      <c r="D311" s="179">
        <f>VLOOKUP('810.2'!A89,'810.2'!A89:N433,14,FALSE)</f>
        <v>9864.7643034834782</v>
      </c>
    </row>
    <row r="312" spans="1:4" ht="54" thickTop="1" thickBot="1">
      <c r="A312" s="137" t="s">
        <v>1164</v>
      </c>
      <c r="B312" s="138" t="s">
        <v>1840</v>
      </c>
      <c r="C312" s="133" t="s">
        <v>233</v>
      </c>
      <c r="D312" s="179">
        <f>VLOOKUP('810.3'!A89,'810.3'!A89:N435,14,FALSE)</f>
        <v>4513.2224437847235</v>
      </c>
    </row>
    <row r="313" spans="1:4" ht="57.75" thickTop="1" thickBot="1">
      <c r="A313" s="137" t="s">
        <v>1726</v>
      </c>
      <c r="B313" s="138" t="s">
        <v>2050</v>
      </c>
      <c r="C313" s="133" t="s">
        <v>233</v>
      </c>
      <c r="D313" s="179">
        <f>VLOOKUP('811.1'!A89,'811.1'!A89:N436,14,FALSE)</f>
        <v>36705.608990987363</v>
      </c>
    </row>
    <row r="314" spans="1:4" ht="57.75" thickTop="1" thickBot="1">
      <c r="A314" s="137" t="s">
        <v>1727</v>
      </c>
      <c r="B314" s="138" t="s">
        <v>2051</v>
      </c>
      <c r="C314" s="133" t="s">
        <v>233</v>
      </c>
      <c r="D314" s="179">
        <f>VLOOKUP('811.2'!A89,'811.2'!A89:N437,14,FALSE)</f>
        <v>42892.597351969482</v>
      </c>
    </row>
    <row r="315" spans="1:4" ht="54" thickTop="1" thickBot="1">
      <c r="A315" s="137" t="s">
        <v>1165</v>
      </c>
      <c r="B315" s="138" t="s">
        <v>2053</v>
      </c>
      <c r="C315" s="133" t="s">
        <v>233</v>
      </c>
      <c r="D315" s="179">
        <f>VLOOKUP('812.1'!A89,'812.1'!A89:N438,14,FALSE)</f>
        <v>84263.490104911951</v>
      </c>
    </row>
    <row r="316" spans="1:4" ht="54" thickTop="1" thickBot="1">
      <c r="A316" s="137" t="s">
        <v>1728</v>
      </c>
      <c r="B316" s="138" t="s">
        <v>1841</v>
      </c>
      <c r="C316" s="133" t="s">
        <v>1995</v>
      </c>
      <c r="D316" s="179">
        <f>VLOOKUP('820.1'!A89,'820.1'!A89:N439,14,FALSE)</f>
        <v>55396.732264192811</v>
      </c>
    </row>
    <row r="317" spans="1:4" ht="54" thickTop="1" thickBot="1">
      <c r="A317" s="137" t="s">
        <v>1729</v>
      </c>
      <c r="B317" s="138" t="s">
        <v>1842</v>
      </c>
      <c r="C317" s="133" t="s">
        <v>984</v>
      </c>
      <c r="D317" s="179">
        <f>VLOOKUP('820.1.2'!A88,'820.1.2'!A88:N440,14,FALSE)</f>
        <v>9375064.1412998829</v>
      </c>
    </row>
    <row r="318" spans="1:4" ht="57.75" thickTop="1" thickBot="1">
      <c r="A318" s="137" t="s">
        <v>1166</v>
      </c>
      <c r="B318" s="138" t="s">
        <v>1843</v>
      </c>
      <c r="C318" s="133" t="s">
        <v>1998</v>
      </c>
      <c r="D318" s="179">
        <f>VLOOKUP('900.1'!A88,'900.1'!A88:N441,14,FALSE)</f>
        <v>1367.4572208326533</v>
      </c>
    </row>
    <row r="319" spans="1:4" ht="57.75" thickTop="1" thickBot="1">
      <c r="A319" s="137" t="s">
        <v>1167</v>
      </c>
      <c r="B319" s="138" t="s">
        <v>2195</v>
      </c>
      <c r="C319" s="133" t="s">
        <v>1999</v>
      </c>
      <c r="D319" s="179">
        <f>VLOOKUP('900.2'!A88,'900.2'!A88:N442,14,FALSE)</f>
        <v>1678.2429528400746</v>
      </c>
    </row>
    <row r="320" spans="1:4" ht="54" thickTop="1" thickBot="1">
      <c r="A320" s="137" t="s">
        <v>1168</v>
      </c>
      <c r="B320" s="138" t="s">
        <v>1844</v>
      </c>
      <c r="C320" s="133" t="s">
        <v>1999</v>
      </c>
      <c r="D320" s="179">
        <f>VLOOKUP('900.3'!A88,'900.3'!A88:N443,14,FALSE)</f>
        <v>1678.2429528400746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J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2.28515625" customWidth="1"/>
    <col min="7" max="7" width="12.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2343</v>
      </c>
      <c r="D6" s="656">
        <v>33832.699999999997</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62590.494999999995</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169276.73861440798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625904.94999999995</v>
      </c>
    </row>
    <row r="32" spans="1:4" ht="16.5" thickTop="1" thickBot="1">
      <c r="A32" s="661" t="s">
        <v>7</v>
      </c>
      <c r="B32" s="662" t="s">
        <v>1882</v>
      </c>
      <c r="C32" s="663" t="s">
        <v>8</v>
      </c>
      <c r="D32" s="664">
        <f>$D$64*2</f>
        <v>125180.98999999999</v>
      </c>
    </row>
    <row r="33" spans="1:4" ht="16.5" thickTop="1" thickBot="1">
      <c r="A33" s="661" t="s">
        <v>9</v>
      </c>
      <c r="B33" s="662" t="s">
        <v>1882</v>
      </c>
      <c r="C33" s="663" t="s">
        <v>10</v>
      </c>
      <c r="D33" s="664">
        <f>$D$64*3</f>
        <v>187771.48499999999</v>
      </c>
    </row>
    <row r="34" spans="1:4" ht="16.5" thickTop="1" thickBot="1">
      <c r="A34" s="661" t="s">
        <v>11</v>
      </c>
      <c r="B34" s="662" t="s">
        <v>1882</v>
      </c>
      <c r="C34" s="663" t="s">
        <v>12</v>
      </c>
      <c r="D34" s="664">
        <f>$D$64*4</f>
        <v>250361.97999999998</v>
      </c>
    </row>
    <row r="35" spans="1:4" ht="16.5" thickTop="1" thickBot="1">
      <c r="A35" s="661" t="s">
        <v>13</v>
      </c>
      <c r="B35" s="662" t="s">
        <v>1882</v>
      </c>
      <c r="C35" s="663" t="s">
        <v>14</v>
      </c>
      <c r="D35" s="664">
        <f>$D$64*5</f>
        <v>312952.47499999998</v>
      </c>
    </row>
    <row r="36" spans="1:4" ht="16.5" thickTop="1" thickBot="1">
      <c r="A36" s="661" t="s">
        <v>15</v>
      </c>
      <c r="B36" s="662" t="s">
        <v>1882</v>
      </c>
      <c r="C36" s="663" t="s">
        <v>16</v>
      </c>
      <c r="D36" s="664">
        <f>$D$64*6</f>
        <v>375542.97</v>
      </c>
    </row>
    <row r="37" spans="1:4" ht="16.5" thickTop="1" thickBot="1">
      <c r="A37" s="661" t="s">
        <v>17</v>
      </c>
      <c r="B37" s="662" t="s">
        <v>1882</v>
      </c>
      <c r="C37" s="663" t="s">
        <v>18</v>
      </c>
      <c r="D37" s="664">
        <f>$D$64*7</f>
        <v>438133.46499999997</v>
      </c>
    </row>
    <row r="38" spans="1:4" ht="16.5" thickTop="1" thickBot="1">
      <c r="A38" s="661" t="s">
        <v>19</v>
      </c>
      <c r="B38" s="662" t="s">
        <v>1882</v>
      </c>
      <c r="C38" s="663" t="s">
        <v>20</v>
      </c>
      <c r="D38" s="664">
        <f>$D$64*8</f>
        <v>500723.95999999996</v>
      </c>
    </row>
    <row r="39" spans="1:4" ht="16.5" thickTop="1" thickBot="1">
      <c r="A39" s="661" t="s">
        <v>21</v>
      </c>
      <c r="B39" s="662" t="s">
        <v>1882</v>
      </c>
      <c r="C39" s="663" t="s">
        <v>22</v>
      </c>
      <c r="D39" s="664">
        <f>$D$64*9</f>
        <v>563314.45499999996</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10" ht="16.5" thickTop="1" thickBot="1">
      <c r="A49" s="661" t="s">
        <v>38</v>
      </c>
      <c r="B49" s="662" t="s">
        <v>1882</v>
      </c>
      <c r="C49" s="663" t="s">
        <v>39</v>
      </c>
      <c r="D49" s="664">
        <v>128023.49233728957</v>
      </c>
    </row>
    <row r="50" spans="1:10" ht="16.5" thickTop="1" thickBot="1">
      <c r="A50" s="661" t="s">
        <v>89</v>
      </c>
      <c r="B50" s="662" t="s">
        <v>1882</v>
      </c>
      <c r="C50" s="663" t="s">
        <v>90</v>
      </c>
      <c r="D50" s="664">
        <v>133357.80451800997</v>
      </c>
    </row>
    <row r="51" spans="1:10" ht="16.5" thickTop="1" thickBot="1">
      <c r="A51" s="661" t="s">
        <v>46</v>
      </c>
      <c r="B51" s="662" t="s">
        <v>1882</v>
      </c>
      <c r="C51" s="663" t="s">
        <v>47</v>
      </c>
      <c r="D51" s="664">
        <f>$D$6*1.85</f>
        <v>62590.494999999995</v>
      </c>
    </row>
    <row r="52" spans="1:10" ht="16.5" thickTop="1" thickBot="1">
      <c r="A52" s="661" t="s">
        <v>48</v>
      </c>
      <c r="B52" s="662" t="s">
        <v>1882</v>
      </c>
      <c r="C52" s="663" t="s">
        <v>49</v>
      </c>
      <c r="D52" s="664">
        <f>D51*2</f>
        <v>125180.98999999999</v>
      </c>
    </row>
    <row r="53" spans="1:10" ht="16.5" thickTop="1" thickBot="1">
      <c r="A53" s="661" t="s">
        <v>50</v>
      </c>
      <c r="B53" s="662" t="s">
        <v>1882</v>
      </c>
      <c r="C53" s="663" t="s">
        <v>51</v>
      </c>
      <c r="D53" s="664">
        <v>106686.24361440798</v>
      </c>
    </row>
    <row r="54" spans="1:10" ht="16.5" thickTop="1" thickBot="1">
      <c r="A54" s="661" t="s">
        <v>68</v>
      </c>
      <c r="B54" s="662" t="s">
        <v>1882</v>
      </c>
      <c r="C54" s="663" t="s">
        <v>69</v>
      </c>
      <c r="D54" s="664">
        <v>213372.48722881597</v>
      </c>
    </row>
    <row r="55" spans="1:10" ht="46.5" thickTop="1" thickBot="1">
      <c r="A55" s="661" t="s">
        <v>29</v>
      </c>
      <c r="B55" s="662" t="s">
        <v>1882</v>
      </c>
      <c r="C55" s="663" t="s">
        <v>1883</v>
      </c>
      <c r="D55" s="665">
        <v>800146.82710805978</v>
      </c>
    </row>
    <row r="56" spans="1:10" ht="16.5" thickTop="1" thickBot="1">
      <c r="A56" s="661" t="s">
        <v>52</v>
      </c>
      <c r="B56" s="662" t="s">
        <v>1882</v>
      </c>
      <c r="C56" s="663" t="s">
        <v>53</v>
      </c>
      <c r="D56" s="664">
        <v>80014.682710805981</v>
      </c>
    </row>
    <row r="57" spans="1:10" ht="16.5" thickTop="1" thickBot="1">
      <c r="A57" s="661" t="s">
        <v>54</v>
      </c>
      <c r="B57" s="662" t="s">
        <v>1882</v>
      </c>
      <c r="C57" s="663" t="s">
        <v>55</v>
      </c>
      <c r="D57" s="664">
        <v>160029.36542161196</v>
      </c>
    </row>
    <row r="58" spans="1:10" ht="16.5" thickTop="1" thickBot="1">
      <c r="A58" s="661" t="s">
        <v>56</v>
      </c>
      <c r="B58" s="662" t="s">
        <v>1882</v>
      </c>
      <c r="C58" s="663" t="s">
        <v>57</v>
      </c>
      <c r="D58" s="664">
        <v>106686.24361440798</v>
      </c>
    </row>
    <row r="59" spans="1:10" ht="16.5" thickTop="1" thickBot="1">
      <c r="A59" s="661" t="s">
        <v>2</v>
      </c>
      <c r="B59" s="662" t="s">
        <v>1882</v>
      </c>
      <c r="C59" s="663" t="s">
        <v>3</v>
      </c>
      <c r="D59" s="664">
        <v>213372.48722881597</v>
      </c>
    </row>
    <row r="60" spans="1:10" ht="16.5" thickTop="1" thickBot="1">
      <c r="A60" s="661" t="s">
        <v>58</v>
      </c>
      <c r="B60" s="662" t="s">
        <v>1882</v>
      </c>
      <c r="C60" s="663" t="s">
        <v>59</v>
      </c>
      <c r="D60" s="664">
        <v>133357.80451800997</v>
      </c>
    </row>
    <row r="61" spans="1:10" ht="16.5" thickTop="1" thickBot="1">
      <c r="A61" s="661" t="s">
        <v>86</v>
      </c>
      <c r="B61" s="662" t="s">
        <v>1882</v>
      </c>
      <c r="C61" s="663" t="s">
        <v>87</v>
      </c>
      <c r="D61" s="664">
        <v>160029.36542161196</v>
      </c>
    </row>
    <row r="62" spans="1:10" ht="16.5" thickTop="1" thickBot="1">
      <c r="A62" s="661" t="s">
        <v>88</v>
      </c>
      <c r="B62" s="662" t="s">
        <v>1882</v>
      </c>
      <c r="C62" s="663" t="s">
        <v>87</v>
      </c>
      <c r="D62" s="664">
        <v>160029.36542161196</v>
      </c>
    </row>
    <row r="63" spans="1:10" ht="16.5" thickTop="1" thickBot="1">
      <c r="A63" s="661" t="s">
        <v>60</v>
      </c>
      <c r="B63" s="662" t="s">
        <v>1882</v>
      </c>
      <c r="C63" s="663" t="s">
        <v>61</v>
      </c>
      <c r="D63" s="664">
        <v>160029.36542161196</v>
      </c>
      <c r="E63" s="220"/>
      <c r="F63" s="220"/>
      <c r="G63" s="220"/>
      <c r="H63" s="220"/>
      <c r="I63" s="220"/>
      <c r="J63" s="220"/>
    </row>
    <row r="64" spans="1:10" ht="17.25" customHeight="1" thickTop="1" thickBot="1">
      <c r="A64" s="661" t="s">
        <v>6</v>
      </c>
      <c r="B64" s="662" t="s">
        <v>1882</v>
      </c>
      <c r="C64" s="663" t="s">
        <v>2224</v>
      </c>
      <c r="D64" s="664">
        <f>$D$6*1.85</f>
        <v>62590.494999999995</v>
      </c>
      <c r="E64" s="647"/>
      <c r="F64" s="647"/>
      <c r="G64" s="648"/>
      <c r="H64" s="647"/>
      <c r="I64" s="220"/>
      <c r="J64" s="220"/>
    </row>
    <row r="65" spans="1:10" ht="16.5" thickTop="1" thickBot="1">
      <c r="A65" s="661" t="s">
        <v>91</v>
      </c>
      <c r="B65" s="662" t="s">
        <v>92</v>
      </c>
      <c r="C65" s="663" t="s">
        <v>93</v>
      </c>
      <c r="D65" s="664">
        <v>533431.21807203989</v>
      </c>
      <c r="E65" s="647"/>
      <c r="F65" s="647"/>
      <c r="G65" s="647"/>
      <c r="H65" s="647"/>
      <c r="I65" s="220"/>
      <c r="J65" s="220"/>
    </row>
    <row r="66" spans="1:10" ht="16.5" thickTop="1" thickBot="1">
      <c r="A66" s="661" t="s">
        <v>94</v>
      </c>
      <c r="B66" s="662" t="s">
        <v>92</v>
      </c>
      <c r="C66" s="663" t="s">
        <v>95</v>
      </c>
      <c r="D66" s="664">
        <v>266715.60903601995</v>
      </c>
    </row>
    <row r="67" spans="1:10" ht="16.5" thickTop="1" thickBot="1">
      <c r="A67" s="661" t="s">
        <v>2228</v>
      </c>
      <c r="B67" s="662" t="s">
        <v>1882</v>
      </c>
      <c r="C67" s="663" t="s">
        <v>2227</v>
      </c>
      <c r="D67" s="664">
        <f>$D$6*1.85</f>
        <v>62590.494999999995</v>
      </c>
    </row>
    <row r="68" spans="1:10" ht="15.75" thickTop="1">
      <c r="A68" s="3"/>
      <c r="B68" s="4"/>
      <c r="C68" s="5"/>
      <c r="D68" s="184"/>
    </row>
    <row r="69" spans="1:10">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H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9"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1">
        <v>76343.666820211918</v>
      </c>
    </row>
    <row r="8" spans="1:4" ht="30" customHeight="1" thickTop="1" thickBot="1">
      <c r="A8" s="10" t="s">
        <v>112</v>
      </c>
      <c r="B8" s="8" t="s">
        <v>113</v>
      </c>
      <c r="C8" s="11" t="s">
        <v>114</v>
      </c>
      <c r="D8" s="651">
        <v>3264.5167159931912</v>
      </c>
    </row>
    <row r="9" spans="1:4" ht="30" customHeight="1" thickTop="1" thickBot="1">
      <c r="A9" s="10" t="s">
        <v>117</v>
      </c>
      <c r="B9" s="8" t="s">
        <v>113</v>
      </c>
      <c r="C9" s="11" t="s">
        <v>118</v>
      </c>
      <c r="D9" s="651">
        <v>76544.889489919035</v>
      </c>
    </row>
    <row r="10" spans="1:4" ht="30" customHeight="1" thickTop="1" thickBot="1">
      <c r="A10" s="10" t="s">
        <v>119</v>
      </c>
      <c r="B10" s="8" t="s">
        <v>113</v>
      </c>
      <c r="C10" s="11" t="s">
        <v>120</v>
      </c>
      <c r="D10" s="651">
        <v>62346.187285471482</v>
      </c>
    </row>
    <row r="11" spans="1:4" ht="30" customHeight="1" thickTop="1" thickBot="1">
      <c r="A11" s="10" t="s">
        <v>123</v>
      </c>
      <c r="B11" s="8" t="s">
        <v>113</v>
      </c>
      <c r="C11" s="11" t="s">
        <v>124</v>
      </c>
      <c r="D11" s="651">
        <v>23272.643862655812</v>
      </c>
    </row>
    <row r="12" spans="1:4" ht="30" customHeight="1" thickTop="1" thickBot="1">
      <c r="A12" s="10" t="s">
        <v>121</v>
      </c>
      <c r="B12" s="8" t="s">
        <v>113</v>
      </c>
      <c r="C12" s="11" t="s">
        <v>122</v>
      </c>
      <c r="D12" s="651">
        <v>75447.033214047216</v>
      </c>
    </row>
    <row r="13" spans="1:4" ht="30" customHeight="1" thickTop="1" thickBot="1">
      <c r="A13" s="10" t="s">
        <v>125</v>
      </c>
      <c r="B13" s="8" t="s">
        <v>113</v>
      </c>
      <c r="C13" s="11" t="s">
        <v>126</v>
      </c>
      <c r="D13" s="651">
        <v>56409.778519012834</v>
      </c>
    </row>
    <row r="14" spans="1:4" ht="30" customHeight="1" thickTop="1" thickBot="1">
      <c r="A14" s="10" t="s">
        <v>131</v>
      </c>
      <c r="B14" s="8" t="s">
        <v>113</v>
      </c>
      <c r="C14" s="11" t="s">
        <v>132</v>
      </c>
      <c r="D14" s="651">
        <v>223476.25042145283</v>
      </c>
    </row>
    <row r="15" spans="1:4" ht="30" customHeight="1" thickTop="1" thickBot="1">
      <c r="A15" s="10" t="s">
        <v>129</v>
      </c>
      <c r="B15" s="8" t="s">
        <v>113</v>
      </c>
      <c r="C15" s="11" t="s">
        <v>130</v>
      </c>
      <c r="D15" s="651">
        <v>176523.00387889484</v>
      </c>
    </row>
    <row r="16" spans="1:4" ht="30" customHeight="1" thickTop="1" thickBot="1">
      <c r="A16" s="10" t="s">
        <v>127</v>
      </c>
      <c r="B16" s="8" t="s">
        <v>113</v>
      </c>
      <c r="C16" s="11" t="s">
        <v>128</v>
      </c>
      <c r="D16" s="651">
        <v>126037.67434908407</v>
      </c>
    </row>
    <row r="17" spans="1:4" ht="30" customHeight="1" thickTop="1" thickBot="1">
      <c r="A17" s="10" t="s">
        <v>1711</v>
      </c>
      <c r="B17" s="8" t="s">
        <v>113</v>
      </c>
      <c r="C17" s="11" t="s">
        <v>1712</v>
      </c>
      <c r="D17" s="651">
        <v>100618.31145515115</v>
      </c>
    </row>
    <row r="18" spans="1:4" ht="30" customHeight="1" thickTop="1" thickBot="1">
      <c r="A18" s="10" t="s">
        <v>133</v>
      </c>
      <c r="B18" s="8" t="s">
        <v>113</v>
      </c>
      <c r="C18" s="11" t="s">
        <v>134</v>
      </c>
      <c r="D18" s="651">
        <v>67713.295525516252</v>
      </c>
    </row>
    <row r="19" spans="1:4" ht="30" customHeight="1" thickTop="1" thickBot="1">
      <c r="A19" s="10" t="s">
        <v>146</v>
      </c>
      <c r="B19" s="8" t="s">
        <v>113</v>
      </c>
      <c r="C19" s="11" t="s">
        <v>147</v>
      </c>
      <c r="D19" s="651">
        <v>182380.78280321453</v>
      </c>
    </row>
    <row r="20" spans="1:4" ht="30" customHeight="1" thickTop="1" thickBot="1">
      <c r="A20" s="10" t="s">
        <v>135</v>
      </c>
      <c r="B20" s="8" t="s">
        <v>113</v>
      </c>
      <c r="C20" s="11" t="s">
        <v>1884</v>
      </c>
      <c r="D20" s="651">
        <v>61654.8227743522</v>
      </c>
    </row>
    <row r="21" spans="1:4" ht="30" customHeight="1" thickTop="1" thickBot="1">
      <c r="A21" s="10" t="s">
        <v>136</v>
      </c>
      <c r="B21" s="8" t="s">
        <v>113</v>
      </c>
      <c r="C21" s="11" t="s">
        <v>137</v>
      </c>
      <c r="D21" s="651">
        <v>165507.78650080625</v>
      </c>
    </row>
    <row r="22" spans="1:4" ht="30" customHeight="1" thickTop="1" thickBot="1">
      <c r="A22" s="10" t="s">
        <v>138</v>
      </c>
      <c r="B22" s="8" t="s">
        <v>113</v>
      </c>
      <c r="C22" s="11" t="s">
        <v>139</v>
      </c>
      <c r="D22" s="651">
        <v>55142.012097784573</v>
      </c>
    </row>
    <row r="23" spans="1:4" ht="30" customHeight="1" thickTop="1" thickBot="1">
      <c r="A23" s="10" t="s">
        <v>143</v>
      </c>
      <c r="B23" s="8" t="s">
        <v>144</v>
      </c>
      <c r="C23" s="11" t="s">
        <v>145</v>
      </c>
      <c r="D23" s="651">
        <v>27799.820923738014</v>
      </c>
    </row>
    <row r="24" spans="1:4" ht="30" customHeight="1" thickTop="1" thickBot="1">
      <c r="A24" s="10" t="s">
        <v>140</v>
      </c>
      <c r="B24" s="8" t="s">
        <v>998</v>
      </c>
      <c r="C24" s="11" t="s">
        <v>142</v>
      </c>
      <c r="D24" s="651">
        <v>29414.901111122908</v>
      </c>
    </row>
    <row r="25" spans="1:4" ht="30" customHeight="1" thickTop="1" thickBot="1">
      <c r="A25" s="10" t="s">
        <v>148</v>
      </c>
      <c r="B25" s="8" t="s">
        <v>113</v>
      </c>
      <c r="C25" s="11" t="s">
        <v>149</v>
      </c>
      <c r="D25" s="651">
        <v>155592.92698120474</v>
      </c>
    </row>
    <row r="26" spans="1:4" ht="30" customHeight="1" thickTop="1" thickBot="1">
      <c r="A26" s="10" t="s">
        <v>150</v>
      </c>
      <c r="B26" s="8" t="s">
        <v>113</v>
      </c>
      <c r="C26" s="11" t="s">
        <v>151</v>
      </c>
      <c r="D26" s="651">
        <v>170957.92391649066</v>
      </c>
    </row>
    <row r="27" spans="1:4" ht="30" customHeight="1" thickTop="1" thickBot="1">
      <c r="A27" s="10" t="s">
        <v>152</v>
      </c>
      <c r="B27" s="8" t="s">
        <v>113</v>
      </c>
      <c r="C27" s="11" t="s">
        <v>153</v>
      </c>
      <c r="D27" s="651">
        <v>83739.183355285451</v>
      </c>
    </row>
    <row r="28" spans="1:4" ht="30" customHeight="1" thickTop="1" thickBot="1">
      <c r="A28" s="10" t="s">
        <v>154</v>
      </c>
      <c r="B28" s="8" t="s">
        <v>113</v>
      </c>
      <c r="C28" s="11" t="s">
        <v>155</v>
      </c>
      <c r="D28" s="651">
        <v>98837.697668274166</v>
      </c>
    </row>
    <row r="29" spans="1:4" ht="30" customHeight="1" thickTop="1" thickBot="1">
      <c r="A29" s="10" t="s">
        <v>156</v>
      </c>
      <c r="B29" s="8" t="s">
        <v>113</v>
      </c>
      <c r="C29" s="11" t="s">
        <v>157</v>
      </c>
      <c r="D29" s="651">
        <v>1144.186350621876</v>
      </c>
    </row>
    <row r="30" spans="1:4" ht="30" customHeight="1" thickTop="1" thickBot="1">
      <c r="A30" s="10" t="s">
        <v>166</v>
      </c>
      <c r="B30" s="8" t="s">
        <v>113</v>
      </c>
      <c r="C30" s="11" t="s">
        <v>167</v>
      </c>
      <c r="D30" s="651">
        <v>104865.35847332062</v>
      </c>
    </row>
    <row r="31" spans="1:4" ht="30" customHeight="1" thickTop="1" thickBot="1">
      <c r="A31" s="10" t="s">
        <v>162</v>
      </c>
      <c r="B31" s="8" t="s">
        <v>113</v>
      </c>
      <c r="C31" s="11" t="s">
        <v>163</v>
      </c>
      <c r="D31" s="651">
        <v>10722.482903897037</v>
      </c>
    </row>
    <row r="32" spans="1:4" ht="30" customHeight="1" thickTop="1" thickBot="1">
      <c r="A32" s="10" t="s">
        <v>164</v>
      </c>
      <c r="B32" s="8" t="s">
        <v>113</v>
      </c>
      <c r="C32" s="11" t="s">
        <v>165</v>
      </c>
      <c r="D32" s="651">
        <v>43780.23850902664</v>
      </c>
    </row>
    <row r="33" spans="1:4" ht="30" customHeight="1" thickTop="1" thickBot="1">
      <c r="A33" s="10" t="s">
        <v>171</v>
      </c>
      <c r="B33" s="8" t="s">
        <v>113</v>
      </c>
      <c r="C33" s="11" t="s">
        <v>172</v>
      </c>
      <c r="D33" s="651">
        <v>10722.482903897037</v>
      </c>
    </row>
    <row r="34" spans="1:4" ht="30" customHeight="1" thickTop="1" thickBot="1">
      <c r="A34" s="10" t="s">
        <v>160</v>
      </c>
      <c r="B34" s="8" t="s">
        <v>113</v>
      </c>
      <c r="C34" s="11" t="s">
        <v>161</v>
      </c>
      <c r="D34" s="651">
        <v>10486.535847332063</v>
      </c>
    </row>
    <row r="35" spans="1:4" ht="30" customHeight="1" thickTop="1" thickBot="1">
      <c r="A35" s="10" t="s">
        <v>173</v>
      </c>
      <c r="B35" s="8" t="s">
        <v>113</v>
      </c>
      <c r="C35" s="11" t="s">
        <v>1886</v>
      </c>
      <c r="D35" s="651">
        <v>143263.90678549642</v>
      </c>
    </row>
    <row r="36" spans="1:4" ht="30" customHeight="1" thickTop="1" thickBot="1">
      <c r="A36" s="10" t="s">
        <v>170</v>
      </c>
      <c r="B36" s="8" t="s">
        <v>113</v>
      </c>
      <c r="C36" s="11" t="s">
        <v>1885</v>
      </c>
      <c r="D36" s="651">
        <v>101959.95487393814</v>
      </c>
    </row>
    <row r="37" spans="1:4" ht="30" customHeight="1" thickTop="1" thickBot="1">
      <c r="A37" s="10" t="s">
        <v>168</v>
      </c>
      <c r="B37" s="8" t="s">
        <v>113</v>
      </c>
      <c r="C37" s="11" t="s">
        <v>169</v>
      </c>
      <c r="D37" s="651">
        <v>116573.55413817635</v>
      </c>
    </row>
    <row r="38" spans="1:4" ht="30" customHeight="1" thickTop="1" thickBot="1">
      <c r="A38" s="10" t="s">
        <v>174</v>
      </c>
      <c r="B38" s="8" t="s">
        <v>113</v>
      </c>
      <c r="C38" s="11" t="s">
        <v>175</v>
      </c>
      <c r="D38" s="651">
        <v>96330.001455536782</v>
      </c>
    </row>
    <row r="39" spans="1:4" ht="30" customHeight="1" thickTop="1" thickBot="1">
      <c r="A39" s="10" t="s">
        <v>176</v>
      </c>
      <c r="B39" s="8" t="s">
        <v>113</v>
      </c>
      <c r="C39" s="11" t="s">
        <v>177</v>
      </c>
      <c r="D39" s="651">
        <v>3971.7754521770194</v>
      </c>
    </row>
    <row r="40" spans="1:4" ht="30" customHeight="1" thickTop="1" thickBot="1">
      <c r="A40" s="10" t="s">
        <v>180</v>
      </c>
      <c r="B40" s="8" t="s">
        <v>113</v>
      </c>
      <c r="C40" s="11" t="s">
        <v>181</v>
      </c>
      <c r="D40" s="651">
        <v>100794.77699125303</v>
      </c>
    </row>
    <row r="41" spans="1:4" ht="30" customHeight="1" thickTop="1" thickBot="1">
      <c r="A41" s="10" t="s">
        <v>178</v>
      </c>
      <c r="B41" s="8" t="s">
        <v>113</v>
      </c>
      <c r="C41" s="11" t="s">
        <v>179</v>
      </c>
      <c r="D41" s="651">
        <v>103728.03278688174</v>
      </c>
    </row>
    <row r="42" spans="1:4" ht="30" customHeight="1" thickTop="1" thickBot="1">
      <c r="A42" s="10" t="s">
        <v>182</v>
      </c>
      <c r="B42" s="8" t="s">
        <v>113</v>
      </c>
      <c r="C42" s="11" t="s">
        <v>183</v>
      </c>
      <c r="D42" s="651">
        <v>75423.752241828101</v>
      </c>
    </row>
    <row r="43" spans="1:4" ht="30" customHeight="1" thickTop="1" thickBot="1">
      <c r="A43" s="10" t="s">
        <v>1672</v>
      </c>
      <c r="B43" s="8" t="s">
        <v>113</v>
      </c>
      <c r="C43" s="11" t="s">
        <v>1671</v>
      </c>
      <c r="D43" s="651">
        <v>19858.877260885096</v>
      </c>
    </row>
    <row r="44" spans="1:4" ht="30" customHeight="1" thickTop="1" thickBot="1">
      <c r="A44" s="10" t="s">
        <v>184</v>
      </c>
      <c r="B44" s="8" t="s">
        <v>113</v>
      </c>
      <c r="C44" s="11" t="s">
        <v>185</v>
      </c>
      <c r="D44" s="651">
        <v>19858.877260885096</v>
      </c>
    </row>
    <row r="45" spans="1:4" ht="30" customHeight="1" thickTop="1" thickBot="1">
      <c r="A45" s="10" t="s">
        <v>1603</v>
      </c>
      <c r="B45" s="8" t="s">
        <v>113</v>
      </c>
      <c r="C45" s="11" t="s">
        <v>1604</v>
      </c>
      <c r="D45" s="651">
        <v>2680.1147071629343</v>
      </c>
    </row>
    <row r="46" spans="1:4" ht="30" customHeight="1" thickTop="1" thickBot="1">
      <c r="A46" s="10" t="s">
        <v>188</v>
      </c>
      <c r="B46" s="8" t="s">
        <v>113</v>
      </c>
      <c r="C46" s="11" t="s">
        <v>189</v>
      </c>
      <c r="D46" s="651">
        <v>18005.382049869149</v>
      </c>
    </row>
    <row r="47" spans="1:4" ht="30" customHeight="1" thickTop="1" thickBot="1">
      <c r="A47" s="10" t="s">
        <v>186</v>
      </c>
      <c r="B47" s="8" t="s">
        <v>113</v>
      </c>
      <c r="C47" s="11" t="s">
        <v>187</v>
      </c>
      <c r="D47" s="651">
        <v>2666.7260659765439</v>
      </c>
    </row>
    <row r="48" spans="1:4" ht="30" customHeight="1" thickTop="1" thickBot="1">
      <c r="A48" s="10" t="s">
        <v>190</v>
      </c>
      <c r="B48" s="8" t="s">
        <v>113</v>
      </c>
      <c r="C48" s="11" t="s">
        <v>191</v>
      </c>
      <c r="D48" s="651">
        <v>2666.7260659765439</v>
      </c>
    </row>
    <row r="49" spans="1:4" ht="30" customHeight="1" thickTop="1" thickBot="1">
      <c r="A49" s="10" t="s">
        <v>201</v>
      </c>
      <c r="B49" s="8" t="s">
        <v>113</v>
      </c>
      <c r="C49" s="11" t="s">
        <v>1888</v>
      </c>
      <c r="D49" s="651">
        <v>208091.84967588607</v>
      </c>
    </row>
    <row r="50" spans="1:4" ht="30" customHeight="1" thickTop="1" thickBot="1">
      <c r="A50" s="10" t="s">
        <v>192</v>
      </c>
      <c r="B50" s="8" t="s">
        <v>113</v>
      </c>
      <c r="C50" s="11" t="s">
        <v>193</v>
      </c>
      <c r="D50" s="651">
        <v>41227.437975215653</v>
      </c>
    </row>
    <row r="51" spans="1:4" ht="30" customHeight="1" thickTop="1" thickBot="1">
      <c r="A51" s="10" t="s">
        <v>194</v>
      </c>
      <c r="B51" s="8" t="s">
        <v>113</v>
      </c>
      <c r="C51" s="11" t="s">
        <v>1887</v>
      </c>
      <c r="D51" s="651">
        <v>52432.679236660311</v>
      </c>
    </row>
    <row r="52" spans="1:4" ht="30" customHeight="1" thickTop="1" thickBot="1">
      <c r="A52" s="10" t="s">
        <v>224</v>
      </c>
      <c r="B52" s="8" t="s">
        <v>92</v>
      </c>
      <c r="C52" s="11" t="s">
        <v>1891</v>
      </c>
      <c r="D52" s="651">
        <v>174166.074284918</v>
      </c>
    </row>
    <row r="53" spans="1:4" ht="30" customHeight="1" thickTop="1" thickBot="1">
      <c r="A53" s="10" t="s">
        <v>195</v>
      </c>
      <c r="B53" s="8" t="s">
        <v>113</v>
      </c>
      <c r="C53" s="11" t="s">
        <v>196</v>
      </c>
      <c r="D53" s="651">
        <v>6554.0849045825389</v>
      </c>
    </row>
    <row r="54" spans="1:4" ht="30" customHeight="1" thickTop="1" thickBot="1">
      <c r="A54" s="10" t="s">
        <v>214</v>
      </c>
      <c r="B54" s="8" t="s">
        <v>113</v>
      </c>
      <c r="C54" s="11" t="s">
        <v>215</v>
      </c>
      <c r="D54" s="651">
        <v>4063.5326408411747</v>
      </c>
    </row>
    <row r="55" spans="1:4" ht="30" customHeight="1" thickTop="1" thickBot="1">
      <c r="A55" s="10" t="s">
        <v>197</v>
      </c>
      <c r="B55" s="8" t="s">
        <v>113</v>
      </c>
      <c r="C55" s="11" t="s">
        <v>198</v>
      </c>
      <c r="D55" s="651">
        <v>257308.13008598684</v>
      </c>
    </row>
    <row r="56" spans="1:4" ht="30" customHeight="1" thickTop="1" thickBot="1">
      <c r="A56" s="10" t="s">
        <v>199</v>
      </c>
      <c r="B56" s="8" t="s">
        <v>113</v>
      </c>
      <c r="C56" s="11" t="s">
        <v>200</v>
      </c>
      <c r="D56" s="651">
        <v>17889.551603642689</v>
      </c>
    </row>
    <row r="57" spans="1:4" ht="30" customHeight="1" thickTop="1" thickBot="1">
      <c r="A57" s="10" t="s">
        <v>202</v>
      </c>
      <c r="B57" s="8" t="s">
        <v>113</v>
      </c>
      <c r="C57" s="11" t="s">
        <v>203</v>
      </c>
      <c r="D57" s="651">
        <v>74376.890020787556</v>
      </c>
    </row>
    <row r="58" spans="1:4" ht="30" customHeight="1" thickTop="1" thickBot="1">
      <c r="A58" s="10" t="s">
        <v>212</v>
      </c>
      <c r="B58" s="8" t="s">
        <v>113</v>
      </c>
      <c r="C58" s="11" t="s">
        <v>213</v>
      </c>
      <c r="D58" s="651">
        <v>56155.399462463203</v>
      </c>
    </row>
    <row r="59" spans="1:4" ht="30" customHeight="1" thickTop="1" thickBot="1">
      <c r="A59" s="10" t="s">
        <v>206</v>
      </c>
      <c r="B59" s="8" t="s">
        <v>113</v>
      </c>
      <c r="C59" s="11" t="s">
        <v>207</v>
      </c>
      <c r="D59" s="651">
        <v>5373.3009681729491</v>
      </c>
    </row>
    <row r="60" spans="1:4" ht="30" customHeight="1" thickTop="1" thickBot="1">
      <c r="A60" s="10" t="s">
        <v>204</v>
      </c>
      <c r="B60" s="8" t="s">
        <v>113</v>
      </c>
      <c r="C60" s="11" t="s">
        <v>205</v>
      </c>
      <c r="D60" s="651">
        <v>3977.5430468930517</v>
      </c>
    </row>
    <row r="61" spans="1:4" ht="30" customHeight="1" thickTop="1" thickBot="1">
      <c r="A61" s="10" t="s">
        <v>208</v>
      </c>
      <c r="B61" s="8" t="s">
        <v>113</v>
      </c>
      <c r="C61" s="11" t="s">
        <v>209</v>
      </c>
      <c r="D61" s="651">
        <v>5373.3009681729491</v>
      </c>
    </row>
    <row r="62" spans="1:4" ht="30" customHeight="1" thickTop="1" thickBot="1">
      <c r="A62" s="10" t="s">
        <v>210</v>
      </c>
      <c r="B62" s="8" t="s">
        <v>113</v>
      </c>
      <c r="C62" s="11" t="s">
        <v>211</v>
      </c>
      <c r="D62" s="651">
        <v>5685.7997364234461</v>
      </c>
    </row>
    <row r="63" spans="1:4" ht="30" customHeight="1" thickTop="1" thickBot="1">
      <c r="A63" s="10" t="s">
        <v>217</v>
      </c>
      <c r="B63" s="8" t="s">
        <v>113</v>
      </c>
      <c r="C63" s="11" t="s">
        <v>218</v>
      </c>
      <c r="D63" s="651">
        <v>35863.775686590372</v>
      </c>
    </row>
    <row r="64" spans="1:4" ht="30" customHeight="1" thickTop="1" thickBot="1">
      <c r="A64" s="10" t="s">
        <v>219</v>
      </c>
      <c r="B64" s="8" t="s">
        <v>113</v>
      </c>
      <c r="C64" s="11" t="s">
        <v>220</v>
      </c>
      <c r="D64" s="651">
        <v>18730.936523130702</v>
      </c>
    </row>
    <row r="65" spans="1:4" ht="30" customHeight="1" thickTop="1" thickBot="1">
      <c r="A65" s="10" t="s">
        <v>216</v>
      </c>
      <c r="B65" s="8" t="s">
        <v>113</v>
      </c>
      <c r="C65" s="11" t="s">
        <v>1889</v>
      </c>
      <c r="D65" s="651">
        <v>72094.93395040794</v>
      </c>
    </row>
    <row r="66" spans="1:4" ht="30" customHeight="1" thickTop="1" thickBot="1">
      <c r="A66" s="10" t="s">
        <v>221</v>
      </c>
      <c r="B66" s="8" t="s">
        <v>113</v>
      </c>
      <c r="C66" s="11" t="s">
        <v>1890</v>
      </c>
      <c r="D66" s="651">
        <v>126037.67434908407</v>
      </c>
    </row>
    <row r="67" spans="1:4" ht="30" customHeight="1" thickTop="1" thickBot="1">
      <c r="A67" s="10" t="s">
        <v>222</v>
      </c>
      <c r="B67" s="8" t="s">
        <v>113</v>
      </c>
      <c r="C67" s="11" t="s">
        <v>223</v>
      </c>
      <c r="D67" s="651">
        <v>27064.425968845742</v>
      </c>
    </row>
    <row r="68" spans="1:4" ht="30" customHeight="1" thickTop="1" thickBot="1">
      <c r="A68" s="10" t="s">
        <v>225</v>
      </c>
      <c r="B68" s="8" t="s">
        <v>113</v>
      </c>
      <c r="C68" s="11" t="s">
        <v>226</v>
      </c>
      <c r="D68" s="651">
        <v>94098.684430678608</v>
      </c>
    </row>
    <row r="69" spans="1:4" ht="30" customHeight="1" thickTop="1" thickBot="1">
      <c r="A69" s="10" t="s">
        <v>227</v>
      </c>
      <c r="B69" s="8" t="s">
        <v>113</v>
      </c>
      <c r="C69" s="11" t="s">
        <v>1892</v>
      </c>
      <c r="D69" s="651">
        <v>24234.536494422835</v>
      </c>
    </row>
    <row r="70" spans="1:4" ht="30" customHeight="1" thickTop="1" thickBot="1">
      <c r="A70" s="10" t="s">
        <v>232</v>
      </c>
      <c r="B70" s="8" t="s">
        <v>233</v>
      </c>
      <c r="C70" s="11" t="s">
        <v>1895</v>
      </c>
      <c r="D70" s="651">
        <v>4522.4360991442627</v>
      </c>
    </row>
    <row r="71" spans="1:4" ht="30" customHeight="1" thickTop="1" thickBot="1">
      <c r="A71" s="10" t="s">
        <v>228</v>
      </c>
      <c r="B71" s="8" t="s">
        <v>113</v>
      </c>
      <c r="C71" s="11" t="s">
        <v>1893</v>
      </c>
      <c r="D71" s="651">
        <v>4002.4636472099305</v>
      </c>
    </row>
    <row r="72" spans="1:4" ht="30" customHeight="1" thickTop="1" thickBot="1">
      <c r="A72" s="10" t="s">
        <v>229</v>
      </c>
      <c r="B72" s="8" t="s">
        <v>113</v>
      </c>
      <c r="C72" s="11" t="s">
        <v>1894</v>
      </c>
      <c r="D72" s="651">
        <v>9396.4091137977794</v>
      </c>
    </row>
    <row r="73" spans="1:4" ht="30" customHeight="1" thickTop="1" thickBot="1">
      <c r="A73" s="10" t="s">
        <v>230</v>
      </c>
      <c r="B73" s="8" t="s">
        <v>113</v>
      </c>
      <c r="C73" s="11" t="s">
        <v>231</v>
      </c>
      <c r="D73" s="651">
        <v>4406.5623999160553</v>
      </c>
    </row>
    <row r="74" spans="1:4" ht="30" customHeight="1" thickTop="1" thickBot="1">
      <c r="A74" s="10" t="s">
        <v>234</v>
      </c>
      <c r="B74" s="8" t="s">
        <v>113</v>
      </c>
      <c r="C74" s="11" t="s">
        <v>235</v>
      </c>
      <c r="D74" s="651">
        <v>19194.287956690459</v>
      </c>
    </row>
    <row r="75" spans="1:4" ht="30" customHeight="1" thickTop="1" thickBot="1">
      <c r="A75" s="10" t="s">
        <v>236</v>
      </c>
      <c r="B75" s="8" t="s">
        <v>113</v>
      </c>
      <c r="C75" s="11" t="s">
        <v>237</v>
      </c>
      <c r="D75" s="651">
        <v>380059.32951517723</v>
      </c>
    </row>
    <row r="76" spans="1:4" ht="30" customHeight="1" thickTop="1" thickBot="1">
      <c r="A76" s="10" t="s">
        <v>238</v>
      </c>
      <c r="B76" s="8" t="s">
        <v>113</v>
      </c>
      <c r="C76" s="11" t="s">
        <v>239</v>
      </c>
      <c r="D76" s="651">
        <v>512223.28265237017</v>
      </c>
    </row>
    <row r="77" spans="1:4" ht="30" customHeight="1" thickTop="1" thickBot="1">
      <c r="A77" s="10" t="s">
        <v>240</v>
      </c>
      <c r="B77" s="8" t="s">
        <v>113</v>
      </c>
      <c r="C77" s="11" t="s">
        <v>1896</v>
      </c>
      <c r="D77" s="651">
        <v>172463.88293924549</v>
      </c>
    </row>
    <row r="78" spans="1:4" ht="30" customHeight="1" thickTop="1" thickBot="1">
      <c r="A78" s="10" t="s">
        <v>241</v>
      </c>
      <c r="B78" s="8" t="s">
        <v>113</v>
      </c>
      <c r="C78" s="11" t="s">
        <v>1897</v>
      </c>
      <c r="D78" s="651">
        <v>193014.50541596825</v>
      </c>
    </row>
    <row r="79" spans="1:4" ht="30" customHeight="1" thickTop="1" thickBot="1">
      <c r="A79" s="10" t="s">
        <v>246</v>
      </c>
      <c r="B79" s="8" t="s">
        <v>113</v>
      </c>
      <c r="C79" s="11" t="s">
        <v>1902</v>
      </c>
      <c r="D79" s="651">
        <v>123074.42085964231</v>
      </c>
    </row>
    <row r="80" spans="1:4" ht="30" customHeight="1" thickTop="1" thickBot="1">
      <c r="A80" s="10" t="s">
        <v>243</v>
      </c>
      <c r="B80" s="8" t="s">
        <v>113</v>
      </c>
      <c r="C80" s="11" t="s">
        <v>1899</v>
      </c>
      <c r="D80" s="651">
        <v>199046.04775750384</v>
      </c>
    </row>
    <row r="81" spans="1:8" ht="30" customHeight="1" thickTop="1" thickBot="1">
      <c r="A81" s="10" t="s">
        <v>244</v>
      </c>
      <c r="B81" s="8" t="s">
        <v>113</v>
      </c>
      <c r="C81" s="11" t="s">
        <v>1900</v>
      </c>
      <c r="D81" s="651">
        <v>293144.0924012984</v>
      </c>
    </row>
    <row r="82" spans="1:8" ht="30" customHeight="1" thickTop="1" thickBot="1">
      <c r="A82" s="10" t="s">
        <v>245</v>
      </c>
      <c r="B82" s="8" t="s">
        <v>113</v>
      </c>
      <c r="C82" s="11" t="s">
        <v>1901</v>
      </c>
      <c r="D82" s="651">
        <v>192632.54383351229</v>
      </c>
    </row>
    <row r="83" spans="1:8" ht="30" customHeight="1" thickTop="1" thickBot="1">
      <c r="A83" s="10" t="s">
        <v>247</v>
      </c>
      <c r="B83" s="8" t="s">
        <v>113</v>
      </c>
      <c r="C83" s="11" t="s">
        <v>1903</v>
      </c>
      <c r="D83" s="651">
        <v>181216.08477154915</v>
      </c>
    </row>
    <row r="84" spans="1:8" ht="30" customHeight="1" thickTop="1" thickBot="1">
      <c r="A84" s="10" t="s">
        <v>242</v>
      </c>
      <c r="B84" s="8" t="s">
        <v>113</v>
      </c>
      <c r="C84" s="11" t="s">
        <v>1898</v>
      </c>
      <c r="D84" s="651">
        <v>230895.52115547514</v>
      </c>
    </row>
    <row r="85" spans="1:8" ht="30" customHeight="1" thickTop="1" thickBot="1">
      <c r="A85" s="10" t="s">
        <v>248</v>
      </c>
      <c r="B85" s="8" t="s">
        <v>113</v>
      </c>
      <c r="C85" s="11" t="s">
        <v>1904</v>
      </c>
      <c r="D85" s="651">
        <v>339363.17578419071</v>
      </c>
    </row>
    <row r="86" spans="1:8" ht="30" customHeight="1" thickTop="1" thickBot="1">
      <c r="A86" s="10" t="s">
        <v>249</v>
      </c>
      <c r="B86" s="8" t="s">
        <v>113</v>
      </c>
      <c r="C86" s="11" t="s">
        <v>250</v>
      </c>
      <c r="D86" s="651">
        <v>4282.7012400504145</v>
      </c>
    </row>
    <row r="87" spans="1:8" ht="30" customHeight="1" thickTop="1" thickBot="1">
      <c r="A87" s="10" t="s">
        <v>255</v>
      </c>
      <c r="B87" s="8" t="s">
        <v>113</v>
      </c>
      <c r="C87" s="11" t="s">
        <v>256</v>
      </c>
      <c r="D87" s="651">
        <v>2099395.7153883278</v>
      </c>
    </row>
    <row r="88" spans="1:8" ht="30" customHeight="1" thickTop="1" thickBot="1">
      <c r="A88" s="10" t="s">
        <v>253</v>
      </c>
      <c r="B88" s="8" t="s">
        <v>113</v>
      </c>
      <c r="C88" s="11" t="s">
        <v>254</v>
      </c>
      <c r="D88" s="651">
        <v>20712.263342040093</v>
      </c>
    </row>
    <row r="89" spans="1:8" ht="30" customHeight="1" thickTop="1" thickBot="1">
      <c r="A89" s="10" t="s">
        <v>251</v>
      </c>
      <c r="B89" s="8" t="s">
        <v>113</v>
      </c>
      <c r="C89" s="11" t="s">
        <v>252</v>
      </c>
      <c r="D89" s="651">
        <v>54624.110539920097</v>
      </c>
    </row>
    <row r="90" spans="1:8" ht="30" customHeight="1" thickTop="1" thickBot="1">
      <c r="A90" s="10" t="s">
        <v>257</v>
      </c>
      <c r="B90" s="8" t="s">
        <v>113</v>
      </c>
      <c r="C90" s="11" t="s">
        <v>258</v>
      </c>
      <c r="D90" s="651">
        <v>7209.493395040794</v>
      </c>
      <c r="G90" s="220"/>
      <c r="H90" s="220"/>
    </row>
    <row r="91" spans="1:8" ht="30" customHeight="1" thickTop="1" thickBot="1">
      <c r="A91" s="10" t="s">
        <v>259</v>
      </c>
      <c r="B91" s="8" t="s">
        <v>113</v>
      </c>
      <c r="C91" s="11" t="s">
        <v>260</v>
      </c>
      <c r="D91" s="651">
        <v>85626.667960477134</v>
      </c>
      <c r="G91" s="220"/>
      <c r="H91" s="220"/>
    </row>
    <row r="92" spans="1:8" ht="30" customHeight="1" thickTop="1" thickBot="1">
      <c r="A92" s="10" t="s">
        <v>261</v>
      </c>
      <c r="B92" s="8" t="s">
        <v>113</v>
      </c>
      <c r="C92" s="11" t="s">
        <v>262</v>
      </c>
      <c r="D92" s="651">
        <v>7283.2147386560127</v>
      </c>
      <c r="G92" s="649"/>
      <c r="H92" s="649"/>
    </row>
    <row r="93" spans="1:8" ht="30" customHeight="1" thickTop="1" thickBot="1">
      <c r="A93" s="10" t="s">
        <v>263</v>
      </c>
      <c r="B93" s="8" t="s">
        <v>113</v>
      </c>
      <c r="C93" s="11" t="s">
        <v>264</v>
      </c>
      <c r="D93" s="651">
        <v>11797.352828248571</v>
      </c>
      <c r="G93" s="220"/>
      <c r="H93" s="220"/>
    </row>
    <row r="94" spans="1:8" ht="30" customHeight="1" thickTop="1" thickBot="1">
      <c r="A94" s="10" t="s">
        <v>265</v>
      </c>
      <c r="B94" s="8" t="s">
        <v>113</v>
      </c>
      <c r="C94" s="11" t="s">
        <v>266</v>
      </c>
      <c r="D94" s="651">
        <v>23275.914966738252</v>
      </c>
      <c r="G94" s="649"/>
      <c r="H94" s="649"/>
    </row>
    <row r="95" spans="1:8" ht="30" customHeight="1" thickTop="1" thickBot="1">
      <c r="A95" s="10" t="s">
        <v>267</v>
      </c>
      <c r="B95" s="8" t="s">
        <v>113</v>
      </c>
      <c r="C95" s="11" t="s">
        <v>268</v>
      </c>
      <c r="D95" s="651">
        <v>79042.997375845414</v>
      </c>
    </row>
    <row r="96" spans="1:8" ht="30" customHeight="1" thickTop="1" thickBot="1">
      <c r="A96" s="10" t="s">
        <v>269</v>
      </c>
      <c r="B96" s="8" t="s">
        <v>113</v>
      </c>
      <c r="C96" s="11" t="s">
        <v>270</v>
      </c>
      <c r="D96" s="651">
        <v>167995.35292784439</v>
      </c>
    </row>
    <row r="97" spans="1:4" ht="30" customHeight="1" thickTop="1" thickBot="1">
      <c r="A97" s="10" t="s">
        <v>271</v>
      </c>
      <c r="B97" s="8" t="s">
        <v>113</v>
      </c>
      <c r="C97" s="11" t="s">
        <v>272</v>
      </c>
      <c r="D97" s="651">
        <v>146811.50186264887</v>
      </c>
    </row>
    <row r="98" spans="1:4" ht="30" customHeight="1" thickTop="1" thickBot="1">
      <c r="A98" s="10" t="s">
        <v>273</v>
      </c>
      <c r="B98" s="8" t="s">
        <v>113</v>
      </c>
      <c r="C98" s="11" t="s">
        <v>274</v>
      </c>
      <c r="D98" s="651">
        <v>4501.3455124672873</v>
      </c>
    </row>
    <row r="99" spans="1:4" ht="30" customHeight="1" thickTop="1" thickBot="1">
      <c r="A99" s="10" t="s">
        <v>275</v>
      </c>
      <c r="B99" s="8" t="s">
        <v>113</v>
      </c>
      <c r="C99" s="11" t="s">
        <v>276</v>
      </c>
      <c r="D99" s="651">
        <v>18893.524285479285</v>
      </c>
    </row>
    <row r="100" spans="1:4" ht="30" customHeight="1" thickTop="1" thickBot="1">
      <c r="A100" s="10" t="s">
        <v>277</v>
      </c>
      <c r="B100" s="8" t="s">
        <v>113</v>
      </c>
      <c r="C100" s="11" t="s">
        <v>278</v>
      </c>
      <c r="D100" s="651">
        <v>442061.58767950692</v>
      </c>
    </row>
    <row r="101" spans="1:4" ht="30" customHeight="1" thickTop="1" thickBot="1">
      <c r="A101" s="10" t="s">
        <v>279</v>
      </c>
      <c r="B101" s="8" t="s">
        <v>113</v>
      </c>
      <c r="C101" s="11" t="s">
        <v>1905</v>
      </c>
      <c r="D101" s="651">
        <v>442061.58767950692</v>
      </c>
    </row>
    <row r="102" spans="1:4" ht="30" customHeight="1" thickTop="1" thickBot="1">
      <c r="A102" s="10" t="s">
        <v>280</v>
      </c>
      <c r="B102" s="8" t="s">
        <v>113</v>
      </c>
      <c r="C102" s="11" t="s">
        <v>281</v>
      </c>
      <c r="D102" s="651">
        <v>516606.57957410632</v>
      </c>
    </row>
    <row r="103" spans="1:4" ht="30" customHeight="1" thickTop="1" thickBot="1">
      <c r="A103" s="10" t="s">
        <v>282</v>
      </c>
      <c r="B103" s="8" t="s">
        <v>113</v>
      </c>
      <c r="C103" s="11" t="s">
        <v>283</v>
      </c>
      <c r="D103" s="651">
        <v>684445.0513671966</v>
      </c>
    </row>
    <row r="104" spans="1:4" ht="30" customHeight="1" thickTop="1" thickBot="1">
      <c r="A104" s="10" t="s">
        <v>284</v>
      </c>
      <c r="B104" s="8" t="s">
        <v>113</v>
      </c>
      <c r="C104" s="11" t="s">
        <v>285</v>
      </c>
      <c r="D104" s="651">
        <v>294440.95352138969</v>
      </c>
    </row>
    <row r="105" spans="1:4" ht="30" customHeight="1" thickTop="1" thickBot="1">
      <c r="A105" s="10" t="s">
        <v>286</v>
      </c>
      <c r="B105" s="8" t="s">
        <v>113</v>
      </c>
      <c r="C105" s="11" t="s">
        <v>287</v>
      </c>
      <c r="D105" s="651">
        <v>281701.0342564747</v>
      </c>
    </row>
    <row r="106" spans="1:4" ht="30" customHeight="1" thickTop="1" thickBot="1">
      <c r="A106" s="10" t="s">
        <v>288</v>
      </c>
      <c r="B106" s="8" t="s">
        <v>113</v>
      </c>
      <c r="C106" s="11" t="s">
        <v>289</v>
      </c>
      <c r="D106" s="651">
        <v>10591.401205805385</v>
      </c>
    </row>
    <row r="107" spans="1:4" ht="30" customHeight="1" thickTop="1" thickBot="1">
      <c r="A107" s="10" t="s">
        <v>290</v>
      </c>
      <c r="B107" s="8" t="s">
        <v>113</v>
      </c>
      <c r="C107" s="11" t="s">
        <v>291</v>
      </c>
      <c r="D107" s="651">
        <v>526492.84181276709</v>
      </c>
    </row>
    <row r="108" spans="1:4" ht="30" customHeight="1" thickTop="1" thickBot="1">
      <c r="A108" s="10" t="s">
        <v>292</v>
      </c>
      <c r="B108" s="8" t="s">
        <v>113</v>
      </c>
      <c r="C108" s="11" t="s">
        <v>293</v>
      </c>
      <c r="D108" s="651">
        <v>7380.423929352306</v>
      </c>
    </row>
    <row r="109" spans="1:4" ht="30" customHeight="1" thickTop="1" thickBot="1">
      <c r="A109" s="10" t="s">
        <v>294</v>
      </c>
      <c r="B109" s="8" t="s">
        <v>113</v>
      </c>
      <c r="C109" s="11" t="s">
        <v>1906</v>
      </c>
      <c r="D109" s="651">
        <v>676988.076998748</v>
      </c>
    </row>
    <row r="110" spans="1:4" ht="30" customHeight="1" thickTop="1" thickBot="1">
      <c r="A110" s="10" t="s">
        <v>295</v>
      </c>
      <c r="B110" s="8" t="s">
        <v>113</v>
      </c>
      <c r="C110" s="11" t="s">
        <v>296</v>
      </c>
      <c r="D110" s="651">
        <v>3272.8478379523367</v>
      </c>
    </row>
    <row r="111" spans="1:4" ht="30" customHeight="1" thickTop="1" thickBot="1">
      <c r="A111" s="10" t="s">
        <v>297</v>
      </c>
      <c r="B111" s="8" t="s">
        <v>113</v>
      </c>
      <c r="C111" s="11" t="s">
        <v>298</v>
      </c>
      <c r="D111" s="651">
        <v>131259.66694355232</v>
      </c>
    </row>
    <row r="112" spans="1:4" ht="30" customHeight="1" thickTop="1" thickBot="1">
      <c r="A112" s="10" t="s">
        <v>299</v>
      </c>
      <c r="B112" s="8" t="s">
        <v>113</v>
      </c>
      <c r="C112" s="11" t="s">
        <v>300</v>
      </c>
      <c r="D112" s="651">
        <v>523379.41346650023</v>
      </c>
    </row>
    <row r="113" spans="1:4" ht="30" customHeight="1" thickTop="1" thickBot="1">
      <c r="A113" s="10" t="s">
        <v>301</v>
      </c>
      <c r="B113" s="8" t="s">
        <v>113</v>
      </c>
      <c r="C113" s="11" t="s">
        <v>302</v>
      </c>
      <c r="D113" s="651">
        <v>7765.6585822570351</v>
      </c>
    </row>
    <row r="114" spans="1:4" ht="30" customHeight="1" thickTop="1" thickBot="1">
      <c r="A114" s="10" t="s">
        <v>305</v>
      </c>
      <c r="B114" s="8" t="s">
        <v>113</v>
      </c>
      <c r="C114" s="11" t="s">
        <v>306</v>
      </c>
      <c r="D114" s="651">
        <v>126037.67434908407</v>
      </c>
    </row>
    <row r="115" spans="1:4" ht="30" customHeight="1" thickTop="1" thickBot="1">
      <c r="A115" s="10" t="s">
        <v>303</v>
      </c>
      <c r="B115" s="8" t="s">
        <v>113</v>
      </c>
      <c r="C115" s="11" t="s">
        <v>304</v>
      </c>
      <c r="D115" s="651">
        <v>142729.18560131529</v>
      </c>
    </row>
    <row r="116" spans="1:4" ht="30" customHeight="1" thickTop="1" thickBot="1">
      <c r="A116" s="10" t="s">
        <v>309</v>
      </c>
      <c r="B116" s="8" t="s">
        <v>113</v>
      </c>
      <c r="C116" s="11" t="s">
        <v>1907</v>
      </c>
      <c r="D116" s="651">
        <v>154603.23033603953</v>
      </c>
    </row>
    <row r="117" spans="1:4" ht="30" customHeight="1" thickTop="1" thickBot="1">
      <c r="A117" s="10" t="s">
        <v>310</v>
      </c>
      <c r="B117" s="8" t="s">
        <v>113</v>
      </c>
      <c r="C117" s="11" t="s">
        <v>311</v>
      </c>
      <c r="D117" s="651">
        <v>200423.38177466713</v>
      </c>
    </row>
    <row r="118" spans="1:4" ht="30" customHeight="1" thickTop="1" thickBot="1">
      <c r="A118" s="10" t="s">
        <v>313</v>
      </c>
      <c r="B118" s="8" t="s">
        <v>113</v>
      </c>
      <c r="C118" s="11" t="s">
        <v>1909</v>
      </c>
      <c r="D118" s="651">
        <v>182754.62780617192</v>
      </c>
    </row>
    <row r="119" spans="1:4" ht="30" customHeight="1" thickTop="1" thickBot="1">
      <c r="A119" s="10" t="s">
        <v>318</v>
      </c>
      <c r="B119" s="8" t="s">
        <v>113</v>
      </c>
      <c r="C119" s="11" t="s">
        <v>319</v>
      </c>
      <c r="D119" s="651">
        <v>230703.78864130541</v>
      </c>
    </row>
    <row r="120" spans="1:4" ht="30" customHeight="1" thickTop="1" thickBot="1">
      <c r="A120" s="10" t="s">
        <v>314</v>
      </c>
      <c r="B120" s="8" t="s">
        <v>113</v>
      </c>
      <c r="C120" s="11" t="s">
        <v>315</v>
      </c>
      <c r="D120" s="651">
        <v>204814.628941412</v>
      </c>
    </row>
    <row r="121" spans="1:4" ht="30" customHeight="1" thickTop="1" thickBot="1">
      <c r="A121" s="10" t="s">
        <v>1648</v>
      </c>
      <c r="B121" s="8" t="s">
        <v>113</v>
      </c>
      <c r="C121" s="11" t="s">
        <v>1649</v>
      </c>
      <c r="D121" s="651">
        <v>134865.24022536821</v>
      </c>
    </row>
    <row r="122" spans="1:4" ht="30" customHeight="1" thickTop="1" thickBot="1">
      <c r="A122" s="10" t="s">
        <v>322</v>
      </c>
      <c r="B122" s="8" t="s">
        <v>113</v>
      </c>
      <c r="C122" s="11" t="s">
        <v>323</v>
      </c>
      <c r="D122" s="651">
        <v>126523.20095881555</v>
      </c>
    </row>
    <row r="123" spans="1:4" ht="30" customHeight="1" thickTop="1" thickBot="1">
      <c r="A123" s="10" t="s">
        <v>320</v>
      </c>
      <c r="B123" s="8" t="s">
        <v>113</v>
      </c>
      <c r="C123" s="11" t="s">
        <v>321</v>
      </c>
      <c r="D123" s="651">
        <v>146811.50186264887</v>
      </c>
    </row>
    <row r="124" spans="1:4" ht="30" customHeight="1" thickTop="1" thickBot="1">
      <c r="A124" s="10" t="s">
        <v>312</v>
      </c>
      <c r="B124" s="8" t="s">
        <v>113</v>
      </c>
      <c r="C124" s="11" t="s">
        <v>1908</v>
      </c>
      <c r="D124" s="651">
        <v>146811.50186264887</v>
      </c>
    </row>
    <row r="125" spans="1:4" ht="30" customHeight="1" thickTop="1" thickBot="1">
      <c r="A125" s="10" t="s">
        <v>316</v>
      </c>
      <c r="B125" s="8" t="s">
        <v>113</v>
      </c>
      <c r="C125" s="11" t="s">
        <v>317</v>
      </c>
      <c r="D125" s="651">
        <v>146811.50186264887</v>
      </c>
    </row>
    <row r="126" spans="1:4" ht="30" customHeight="1" thickTop="1" thickBot="1">
      <c r="A126" s="10" t="s">
        <v>307</v>
      </c>
      <c r="B126" s="8" t="s">
        <v>113</v>
      </c>
      <c r="C126" s="11" t="s">
        <v>308</v>
      </c>
      <c r="D126" s="651">
        <v>146811.50186264887</v>
      </c>
    </row>
    <row r="127" spans="1:4" ht="30" customHeight="1" thickTop="1" thickBot="1">
      <c r="A127" s="10" t="s">
        <v>324</v>
      </c>
      <c r="B127" s="8" t="s">
        <v>113</v>
      </c>
      <c r="C127" s="11" t="s">
        <v>325</v>
      </c>
      <c r="D127" s="651">
        <v>12583.843016798475</v>
      </c>
    </row>
    <row r="128" spans="1:4" ht="30" customHeight="1" thickTop="1" thickBot="1">
      <c r="A128" s="10" t="s">
        <v>326</v>
      </c>
      <c r="B128" s="8" t="s">
        <v>113</v>
      </c>
      <c r="C128" s="11" t="s">
        <v>327</v>
      </c>
      <c r="D128" s="651">
        <v>98786.416492652963</v>
      </c>
    </row>
    <row r="129" spans="1:4" ht="30" customHeight="1" thickTop="1" thickBot="1">
      <c r="A129" s="10" t="s">
        <v>328</v>
      </c>
      <c r="B129" s="8" t="s">
        <v>113</v>
      </c>
      <c r="C129" s="11" t="s">
        <v>329</v>
      </c>
      <c r="D129" s="651">
        <v>163.1075785694029</v>
      </c>
    </row>
    <row r="130" spans="1:4" ht="30" customHeight="1" thickTop="1" thickBot="1">
      <c r="A130" s="10" t="s">
        <v>330</v>
      </c>
      <c r="B130" s="8" t="s">
        <v>113</v>
      </c>
      <c r="C130" s="11" t="s">
        <v>331</v>
      </c>
      <c r="D130" s="651">
        <v>3145.9607541996188</v>
      </c>
    </row>
    <row r="131" spans="1:4" ht="30" customHeight="1" thickTop="1" thickBot="1">
      <c r="A131" s="10" t="s">
        <v>332</v>
      </c>
      <c r="B131" s="8" t="s">
        <v>113</v>
      </c>
      <c r="C131" s="11" t="s">
        <v>333</v>
      </c>
      <c r="D131" s="651">
        <v>3272.8478379523367</v>
      </c>
    </row>
    <row r="132" spans="1:4" ht="30" customHeight="1" thickTop="1" thickBot="1">
      <c r="A132" s="10" t="s">
        <v>334</v>
      </c>
      <c r="B132" s="8" t="s">
        <v>113</v>
      </c>
      <c r="C132" s="11" t="s">
        <v>1676</v>
      </c>
      <c r="D132" s="651">
        <v>37069.904220318844</v>
      </c>
    </row>
    <row r="133" spans="1:4" ht="30" customHeight="1" thickTop="1" thickBot="1">
      <c r="A133" s="10" t="s">
        <v>335</v>
      </c>
      <c r="B133" s="8" t="s">
        <v>92</v>
      </c>
      <c r="C133" s="11" t="s">
        <v>1910</v>
      </c>
      <c r="D133" s="651">
        <v>274542.01235673507</v>
      </c>
    </row>
    <row r="134" spans="1:4" ht="30" customHeight="1" thickTop="1" thickBot="1">
      <c r="A134" s="10" t="s">
        <v>336</v>
      </c>
      <c r="B134" s="8" t="s">
        <v>113</v>
      </c>
      <c r="C134" s="11" t="s">
        <v>337</v>
      </c>
      <c r="D134" s="651">
        <v>47359.182928764065</v>
      </c>
    </row>
    <row r="135" spans="1:4" ht="30" customHeight="1" thickTop="1" thickBot="1">
      <c r="A135" s="10" t="s">
        <v>338</v>
      </c>
      <c r="B135" s="8" t="s">
        <v>339</v>
      </c>
      <c r="C135" s="11" t="s">
        <v>340</v>
      </c>
      <c r="D135" s="651">
        <v>1408.3417642966963</v>
      </c>
    </row>
    <row r="136" spans="1:4" ht="30" customHeight="1" thickTop="1" thickBot="1">
      <c r="A136" s="10" t="s">
        <v>352</v>
      </c>
      <c r="B136" s="8" t="s">
        <v>339</v>
      </c>
      <c r="C136" s="11" t="s">
        <v>353</v>
      </c>
      <c r="D136" s="651">
        <v>1872.8266470829749</v>
      </c>
    </row>
    <row r="137" spans="1:4" ht="30" customHeight="1" thickTop="1" thickBot="1">
      <c r="A137" s="10" t="s">
        <v>343</v>
      </c>
      <c r="B137" s="8" t="s">
        <v>344</v>
      </c>
      <c r="C137" s="11" t="s">
        <v>345</v>
      </c>
      <c r="D137" s="651">
        <v>0.35551099957020099</v>
      </c>
    </row>
    <row r="138" spans="1:4" ht="30" customHeight="1" thickTop="1" thickBot="1">
      <c r="A138" s="10" t="s">
        <v>346</v>
      </c>
      <c r="B138" s="8" t="s">
        <v>344</v>
      </c>
      <c r="C138" s="11" t="s">
        <v>347</v>
      </c>
      <c r="D138" s="651">
        <v>0.3262054411427483</v>
      </c>
    </row>
    <row r="139" spans="1:4" ht="30" customHeight="1" thickTop="1" thickBot="1">
      <c r="A139" s="10" t="s">
        <v>350</v>
      </c>
      <c r="B139" s="8" t="s">
        <v>339</v>
      </c>
      <c r="C139" s="11" t="s">
        <v>351</v>
      </c>
      <c r="D139" s="651">
        <v>1408.3417642966963</v>
      </c>
    </row>
    <row r="140" spans="1:4" ht="30" customHeight="1" thickTop="1" thickBot="1">
      <c r="A140" s="10" t="s">
        <v>348</v>
      </c>
      <c r="B140" s="8" t="s">
        <v>339</v>
      </c>
      <c r="C140" s="11" t="s">
        <v>349</v>
      </c>
      <c r="D140" s="651">
        <v>1408.3417642966963</v>
      </c>
    </row>
    <row r="141" spans="1:4" ht="30" customHeight="1" thickTop="1" thickBot="1">
      <c r="A141" s="10" t="s">
        <v>356</v>
      </c>
      <c r="B141" s="8" t="s">
        <v>113</v>
      </c>
      <c r="C141" s="11" t="s">
        <v>357</v>
      </c>
      <c r="D141" s="651">
        <v>60740.846604578255</v>
      </c>
    </row>
    <row r="142" spans="1:4" ht="30" customHeight="1" thickTop="1" thickBot="1">
      <c r="A142" s="10" t="s">
        <v>341</v>
      </c>
      <c r="B142" s="8" t="s">
        <v>339</v>
      </c>
      <c r="C142" s="11" t="s">
        <v>342</v>
      </c>
      <c r="D142" s="651">
        <v>1408.3417642966963</v>
      </c>
    </row>
    <row r="143" spans="1:4" ht="30" customHeight="1" thickTop="1" thickBot="1">
      <c r="A143" s="10" t="s">
        <v>354</v>
      </c>
      <c r="B143" s="8" t="s">
        <v>113</v>
      </c>
      <c r="C143" s="11" t="s">
        <v>355</v>
      </c>
      <c r="D143" s="651">
        <v>53649.808018427946</v>
      </c>
    </row>
    <row r="144" spans="1:4" ht="30" customHeight="1" thickTop="1" thickBot="1">
      <c r="A144" s="10" t="s">
        <v>359</v>
      </c>
      <c r="B144" s="8" t="s">
        <v>113</v>
      </c>
      <c r="C144" s="11" t="s">
        <v>360</v>
      </c>
      <c r="D144" s="651">
        <v>168987.379219002</v>
      </c>
    </row>
    <row r="145" spans="1:4" ht="68.25" customHeight="1" thickTop="1" thickBot="1">
      <c r="A145" s="10" t="s">
        <v>358</v>
      </c>
      <c r="B145" s="8" t="s">
        <v>113</v>
      </c>
      <c r="C145" s="11" t="s">
        <v>2197</v>
      </c>
      <c r="D145" s="651">
        <v>251432.00713244604</v>
      </c>
    </row>
    <row r="146" spans="1:4" ht="30" customHeight="1" thickTop="1" thickBot="1">
      <c r="A146" s="10" t="s">
        <v>361</v>
      </c>
      <c r="B146" s="8" t="s">
        <v>113</v>
      </c>
      <c r="C146" s="11" t="s">
        <v>1911</v>
      </c>
      <c r="D146" s="651">
        <v>131081.69809165082</v>
      </c>
    </row>
    <row r="147" spans="1:4" ht="30" customHeight="1" thickTop="1" thickBot="1">
      <c r="A147" s="10" t="s">
        <v>362</v>
      </c>
      <c r="B147" s="8" t="s">
        <v>113</v>
      </c>
      <c r="C147" s="11" t="s">
        <v>1912</v>
      </c>
      <c r="D147" s="651">
        <v>131081.69809165082</v>
      </c>
    </row>
    <row r="148" spans="1:4" ht="30" customHeight="1" thickTop="1" thickBot="1">
      <c r="A148" s="10" t="s">
        <v>367</v>
      </c>
      <c r="B148" s="8" t="s">
        <v>113</v>
      </c>
      <c r="C148" s="11" t="s">
        <v>368</v>
      </c>
      <c r="D148" s="651">
        <v>9267.4760550797109</v>
      </c>
    </row>
    <row r="149" spans="1:4" ht="30" customHeight="1" thickTop="1" thickBot="1">
      <c r="A149" s="10" t="s">
        <v>363</v>
      </c>
      <c r="B149" s="8" t="s">
        <v>113</v>
      </c>
      <c r="C149" s="11" t="s">
        <v>364</v>
      </c>
      <c r="D149" s="651">
        <v>4933.9151161697364</v>
      </c>
    </row>
    <row r="150" spans="1:4" ht="30" customHeight="1" thickTop="1" thickBot="1">
      <c r="A150" s="10" t="s">
        <v>158</v>
      </c>
      <c r="B150" s="8" t="s">
        <v>113</v>
      </c>
      <c r="C150" s="11" t="s">
        <v>159</v>
      </c>
      <c r="D150" s="651">
        <v>43780.23850902664</v>
      </c>
    </row>
    <row r="151" spans="1:4" ht="30" customHeight="1" thickTop="1" thickBot="1">
      <c r="A151" s="10" t="s">
        <v>369</v>
      </c>
      <c r="B151" s="8" t="s">
        <v>113</v>
      </c>
      <c r="C151" s="11" t="s">
        <v>370</v>
      </c>
      <c r="D151" s="651">
        <v>160579.27477661116</v>
      </c>
    </row>
    <row r="152" spans="1:4" ht="30" customHeight="1" thickTop="1" thickBot="1">
      <c r="A152" s="10" t="s">
        <v>371</v>
      </c>
      <c r="B152" s="8" t="s">
        <v>113</v>
      </c>
      <c r="C152" s="11" t="s">
        <v>372</v>
      </c>
      <c r="D152" s="651">
        <v>126037.67434908407</v>
      </c>
    </row>
    <row r="153" spans="1:4" ht="30" customHeight="1" thickTop="1" thickBot="1">
      <c r="A153" s="10" t="s">
        <v>365</v>
      </c>
      <c r="B153" s="8" t="s">
        <v>113</v>
      </c>
      <c r="C153" s="11" t="s">
        <v>366</v>
      </c>
      <c r="D153" s="651">
        <v>94378.822625988571</v>
      </c>
    </row>
    <row r="154" spans="1:4" ht="30" customHeight="1" thickTop="1" thickBot="1">
      <c r="A154" s="10" t="s">
        <v>373</v>
      </c>
      <c r="B154" s="8" t="s">
        <v>113</v>
      </c>
      <c r="C154" s="11" t="s">
        <v>374</v>
      </c>
      <c r="D154" s="651">
        <v>85203.103759573016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90" t="s">
        <v>1850</v>
      </c>
      <c r="B1" s="691"/>
      <c r="C1" s="691"/>
      <c r="D1" s="692"/>
    </row>
    <row r="2" spans="1:4" ht="47.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2238</v>
      </c>
      <c r="D6" s="650">
        <v>4091.755563949831</v>
      </c>
    </row>
    <row r="7" spans="1:4" ht="16.5" thickTop="1" thickBot="1">
      <c r="A7" s="666" t="s">
        <v>747</v>
      </c>
      <c r="B7" s="666" t="s">
        <v>377</v>
      </c>
      <c r="C7" s="667" t="s">
        <v>748</v>
      </c>
      <c r="D7" s="650">
        <v>3346.4008427359713</v>
      </c>
    </row>
    <row r="8" spans="1:4" ht="16.5" thickTop="1" thickBot="1">
      <c r="A8" s="666" t="s">
        <v>743</v>
      </c>
      <c r="B8" s="666" t="s">
        <v>377</v>
      </c>
      <c r="C8" s="667" t="s">
        <v>744</v>
      </c>
      <c r="D8" s="650">
        <v>3767.4493061945382</v>
      </c>
    </row>
    <row r="9" spans="1:4" ht="16.5" thickTop="1" thickBot="1">
      <c r="A9" s="666" t="s">
        <v>745</v>
      </c>
      <c r="B9" s="666" t="s">
        <v>377</v>
      </c>
      <c r="C9" s="667" t="s">
        <v>746</v>
      </c>
      <c r="D9" s="650">
        <v>3610.243221926718</v>
      </c>
    </row>
    <row r="10" spans="1:4" ht="16.5" thickTop="1" thickBot="1">
      <c r="A10" s="666" t="s">
        <v>1668</v>
      </c>
      <c r="B10" s="666" t="s">
        <v>377</v>
      </c>
      <c r="C10" s="667" t="s">
        <v>1667</v>
      </c>
      <c r="D10" s="650">
        <v>3137.5256258766299</v>
      </c>
    </row>
    <row r="11" spans="1:4" ht="16.5" thickTop="1" thickBot="1">
      <c r="A11" s="666" t="s">
        <v>751</v>
      </c>
      <c r="B11" s="666" t="s">
        <v>377</v>
      </c>
      <c r="C11" s="667" t="s">
        <v>752</v>
      </c>
      <c r="D11" s="650">
        <v>15356.218422957338</v>
      </c>
    </row>
    <row r="12" spans="1:4" ht="16.5" thickTop="1" thickBot="1">
      <c r="A12" s="666" t="s">
        <v>749</v>
      </c>
      <c r="B12" s="666" t="s">
        <v>377</v>
      </c>
      <c r="C12" s="667" t="s">
        <v>750</v>
      </c>
      <c r="D12" s="650">
        <v>5693.534402942505</v>
      </c>
    </row>
    <row r="13" spans="1:4" ht="16.5" thickTop="1" thickBot="1">
      <c r="A13" s="666" t="s">
        <v>753</v>
      </c>
      <c r="B13" s="666" t="s">
        <v>92</v>
      </c>
      <c r="C13" s="667" t="s">
        <v>1935</v>
      </c>
      <c r="D13" s="650">
        <v>2167.9048823506359</v>
      </c>
    </row>
    <row r="14" spans="1:4" ht="16.5" thickTop="1" thickBot="1">
      <c r="A14" s="666" t="s">
        <v>755</v>
      </c>
      <c r="B14" s="666" t="s">
        <v>233</v>
      </c>
      <c r="C14" s="667" t="s">
        <v>1937</v>
      </c>
      <c r="D14" s="650">
        <v>44499.21593701269</v>
      </c>
    </row>
    <row r="15" spans="1:4" ht="16.5" thickTop="1" thickBot="1">
      <c r="A15" s="666" t="s">
        <v>756</v>
      </c>
      <c r="B15" s="666" t="s">
        <v>92</v>
      </c>
      <c r="C15" s="667" t="s">
        <v>1938</v>
      </c>
      <c r="D15" s="650">
        <v>1032.5</v>
      </c>
    </row>
    <row r="16" spans="1:4" ht="16.5" thickTop="1" thickBot="1">
      <c r="A16" s="666" t="s">
        <v>754</v>
      </c>
      <c r="B16" s="666" t="s">
        <v>233</v>
      </c>
      <c r="C16" s="667" t="s">
        <v>1936</v>
      </c>
      <c r="D16" s="650">
        <v>969.62074352599427</v>
      </c>
    </row>
    <row r="17" spans="1:4" ht="16.5" thickTop="1" thickBot="1">
      <c r="A17" s="666" t="s">
        <v>776</v>
      </c>
      <c r="B17" s="666" t="s">
        <v>422</v>
      </c>
      <c r="C17" s="667" t="s">
        <v>777</v>
      </c>
      <c r="D17" s="650">
        <v>9749.8993594252606</v>
      </c>
    </row>
    <row r="18" spans="1:4" ht="16.5" thickTop="1" thickBot="1">
      <c r="A18" s="666" t="s">
        <v>757</v>
      </c>
      <c r="B18" s="666" t="s">
        <v>387</v>
      </c>
      <c r="C18" s="667" t="s">
        <v>1939</v>
      </c>
      <c r="D18" s="650">
        <v>69989.687796578713</v>
      </c>
    </row>
    <row r="19" spans="1:4" ht="16.5" thickTop="1" thickBot="1">
      <c r="A19" s="666" t="s">
        <v>758</v>
      </c>
      <c r="B19" s="666" t="s">
        <v>387</v>
      </c>
      <c r="C19" s="667" t="s">
        <v>2239</v>
      </c>
      <c r="D19" s="650">
        <v>78493.107809247143</v>
      </c>
    </row>
    <row r="20" spans="1:4" ht="16.5" thickTop="1" thickBot="1">
      <c r="A20" s="666" t="s">
        <v>761</v>
      </c>
      <c r="B20" s="666" t="s">
        <v>387</v>
      </c>
      <c r="C20" s="667" t="s">
        <v>762</v>
      </c>
      <c r="D20" s="650">
        <v>76954.027263967801</v>
      </c>
    </row>
    <row r="21" spans="1:4" ht="16.5" thickTop="1" thickBot="1">
      <c r="A21" s="666" t="s">
        <v>759</v>
      </c>
      <c r="B21" s="666" t="s">
        <v>387</v>
      </c>
      <c r="C21" s="667" t="s">
        <v>2240</v>
      </c>
      <c r="D21" s="650">
        <v>76954.027263967801</v>
      </c>
    </row>
    <row r="22" spans="1:4" ht="16.5" thickTop="1" thickBot="1">
      <c r="A22" s="666" t="s">
        <v>760</v>
      </c>
      <c r="B22" s="666" t="s">
        <v>387</v>
      </c>
      <c r="C22" s="667" t="s">
        <v>2241</v>
      </c>
      <c r="D22" s="650">
        <v>78493.107809247143</v>
      </c>
    </row>
    <row r="23" spans="1:4" ht="16.5" thickTop="1" thickBot="1">
      <c r="A23" s="666" t="s">
        <v>763</v>
      </c>
      <c r="B23" s="666" t="s">
        <v>387</v>
      </c>
      <c r="C23" s="667" t="s">
        <v>764</v>
      </c>
      <c r="D23" s="650">
        <v>78493.107809247143</v>
      </c>
    </row>
    <row r="24" spans="1:4" ht="16.5" thickTop="1" thickBot="1">
      <c r="A24" s="666" t="s">
        <v>772</v>
      </c>
      <c r="B24" s="666" t="s">
        <v>387</v>
      </c>
      <c r="C24" s="667" t="s">
        <v>773</v>
      </c>
      <c r="D24" s="650">
        <v>21768.645298106549</v>
      </c>
    </row>
    <row r="25" spans="1:4" ht="16.5" thickTop="1" thickBot="1">
      <c r="A25" s="666" t="s">
        <v>765</v>
      </c>
      <c r="B25" s="666" t="s">
        <v>387</v>
      </c>
      <c r="C25" s="667" t="s">
        <v>766</v>
      </c>
      <c r="D25" s="650">
        <v>78493.107809247143</v>
      </c>
    </row>
    <row r="26" spans="1:4" ht="16.5" thickTop="1" thickBot="1">
      <c r="A26" s="666" t="s">
        <v>768</v>
      </c>
      <c r="B26" s="666" t="s">
        <v>387</v>
      </c>
      <c r="C26" s="667" t="s">
        <v>2002</v>
      </c>
      <c r="D26" s="650">
        <v>41819.017101733363</v>
      </c>
    </row>
    <row r="27" spans="1:4" ht="16.5" thickTop="1" thickBot="1">
      <c r="A27" s="666" t="s">
        <v>767</v>
      </c>
      <c r="B27" s="666" t="s">
        <v>387</v>
      </c>
      <c r="C27" s="667" t="s">
        <v>2004</v>
      </c>
      <c r="D27" s="650">
        <v>41819.017101733363</v>
      </c>
    </row>
    <row r="28" spans="1:4" ht="16.5" thickTop="1" thickBot="1">
      <c r="A28" s="666" t="s">
        <v>770</v>
      </c>
      <c r="B28" s="666" t="s">
        <v>387</v>
      </c>
      <c r="C28" s="667" t="s">
        <v>2003</v>
      </c>
      <c r="D28" s="650">
        <v>41819.017101733363</v>
      </c>
    </row>
    <row r="29" spans="1:4" ht="16.5" thickTop="1" thickBot="1">
      <c r="A29" s="666" t="s">
        <v>769</v>
      </c>
      <c r="B29" s="666" t="s">
        <v>387</v>
      </c>
      <c r="C29" s="667" t="s">
        <v>2001</v>
      </c>
      <c r="D29" s="650">
        <v>41819.017101733363</v>
      </c>
    </row>
    <row r="30" spans="1:4" ht="16.5" thickTop="1" thickBot="1">
      <c r="A30" s="666" t="s">
        <v>771</v>
      </c>
      <c r="B30" s="666" t="s">
        <v>387</v>
      </c>
      <c r="C30" s="667" t="s">
        <v>2242</v>
      </c>
      <c r="D30" s="650">
        <v>57561.612393447911</v>
      </c>
    </row>
    <row r="31" spans="1:4" ht="16.5" thickTop="1" thickBot="1">
      <c r="A31" s="666" t="s">
        <v>774</v>
      </c>
      <c r="B31" s="666" t="s">
        <v>422</v>
      </c>
      <c r="C31" s="667" t="s">
        <v>775</v>
      </c>
      <c r="D31" s="650">
        <v>65.960594797686682</v>
      </c>
    </row>
    <row r="32" spans="1:4" ht="16.5" thickTop="1" thickBot="1">
      <c r="A32" s="666" t="s">
        <v>779</v>
      </c>
      <c r="B32" s="666" t="s">
        <v>144</v>
      </c>
      <c r="C32" s="667" t="s">
        <v>1941</v>
      </c>
      <c r="D32" s="650">
        <v>638.71842629093283</v>
      </c>
    </row>
    <row r="33" spans="1:4" ht="16.5" thickTop="1" thickBot="1">
      <c r="A33" s="666" t="s">
        <v>780</v>
      </c>
      <c r="B33" s="666" t="s">
        <v>377</v>
      </c>
      <c r="C33" s="667" t="s">
        <v>781</v>
      </c>
      <c r="D33" s="650">
        <v>5933.1555020519172</v>
      </c>
    </row>
    <row r="34" spans="1:4" ht="16.5" thickTop="1" thickBot="1">
      <c r="A34" s="666" t="s">
        <v>786</v>
      </c>
      <c r="B34" s="666" t="s">
        <v>377</v>
      </c>
      <c r="C34" s="667" t="s">
        <v>787</v>
      </c>
      <c r="D34" s="650">
        <v>5117.442813053859</v>
      </c>
    </row>
    <row r="35" spans="1:4" ht="16.5" thickTop="1" thickBot="1">
      <c r="A35" s="666" t="s">
        <v>782</v>
      </c>
      <c r="B35" s="666" t="s">
        <v>377</v>
      </c>
      <c r="C35" s="667" t="s">
        <v>783</v>
      </c>
      <c r="D35" s="650">
        <v>5313.1259109536632</v>
      </c>
    </row>
    <row r="36" spans="1:4" ht="16.5" thickTop="1" thickBot="1">
      <c r="A36" s="666" t="s">
        <v>784</v>
      </c>
      <c r="B36" s="666" t="s">
        <v>377</v>
      </c>
      <c r="C36" s="667" t="s">
        <v>785</v>
      </c>
      <c r="D36" s="650">
        <v>8383.5915987859789</v>
      </c>
    </row>
    <row r="37" spans="1:4" ht="16.5" thickTop="1" thickBot="1">
      <c r="A37" s="666" t="s">
        <v>898</v>
      </c>
      <c r="B37" s="666" t="s">
        <v>377</v>
      </c>
      <c r="C37" s="667" t="s">
        <v>899</v>
      </c>
      <c r="D37" s="650">
        <v>5441.7490708091518</v>
      </c>
    </row>
    <row r="38" spans="1:4" ht="16.5" thickTop="1" thickBot="1">
      <c r="A38" s="666" t="s">
        <v>788</v>
      </c>
      <c r="B38" s="666" t="s">
        <v>377</v>
      </c>
      <c r="C38" s="667" t="s">
        <v>789</v>
      </c>
      <c r="D38" s="650">
        <v>4919.5610286607998</v>
      </c>
    </row>
    <row r="39" spans="1:4" ht="16.5" thickTop="1" thickBot="1">
      <c r="A39" s="666" t="s">
        <v>917</v>
      </c>
      <c r="B39" s="666" t="s">
        <v>92</v>
      </c>
      <c r="C39" s="667" t="s">
        <v>2243</v>
      </c>
      <c r="D39" s="650">
        <v>429541.98938201542</v>
      </c>
    </row>
    <row r="40" spans="1:4" ht="16.5" thickTop="1" thickBot="1">
      <c r="A40" s="666" t="s">
        <v>896</v>
      </c>
      <c r="B40" s="666" t="s">
        <v>92</v>
      </c>
      <c r="C40" s="667" t="s">
        <v>897</v>
      </c>
      <c r="D40" s="650">
        <v>28582.924412330896</v>
      </c>
    </row>
    <row r="41" spans="1:4" ht="16.5" thickTop="1" thickBot="1">
      <c r="A41" s="666" t="s">
        <v>827</v>
      </c>
      <c r="B41" s="666" t="s">
        <v>92</v>
      </c>
      <c r="C41" s="667" t="s">
        <v>828</v>
      </c>
      <c r="D41" s="650">
        <v>1048.7734572832185</v>
      </c>
    </row>
    <row r="42" spans="1:4" ht="16.5" thickTop="1" thickBot="1">
      <c r="A42" s="666" t="s">
        <v>432</v>
      </c>
      <c r="B42" s="666" t="s">
        <v>92</v>
      </c>
      <c r="C42" s="667" t="s">
        <v>433</v>
      </c>
      <c r="D42" s="650">
        <v>14791.663383381241</v>
      </c>
    </row>
    <row r="43" spans="1:4" ht="16.5" thickTop="1" thickBot="1">
      <c r="A43" s="666" t="s">
        <v>376</v>
      </c>
      <c r="B43" s="666" t="s">
        <v>377</v>
      </c>
      <c r="C43" s="667" t="s">
        <v>378</v>
      </c>
      <c r="D43" s="650">
        <v>6046.387856454613</v>
      </c>
    </row>
    <row r="44" spans="1:4" ht="16.5" thickTop="1" thickBot="1">
      <c r="A44" s="666" t="s">
        <v>379</v>
      </c>
      <c r="B44" s="666" t="s">
        <v>144</v>
      </c>
      <c r="C44" s="667" t="s">
        <v>2244</v>
      </c>
      <c r="D44" s="650">
        <v>13309.748686926545</v>
      </c>
    </row>
    <row r="45" spans="1:4" ht="16.5" thickTop="1" thickBot="1">
      <c r="A45" s="666" t="s">
        <v>778</v>
      </c>
      <c r="B45" s="666" t="s">
        <v>377</v>
      </c>
      <c r="C45" s="667" t="s">
        <v>1940</v>
      </c>
      <c r="D45" s="650">
        <v>6978.0812579719377</v>
      </c>
    </row>
    <row r="46" spans="1:4" ht="16.5" thickTop="1" thickBot="1">
      <c r="A46" s="666" t="s">
        <v>913</v>
      </c>
      <c r="B46" s="666" t="s">
        <v>92</v>
      </c>
      <c r="C46" s="667" t="s">
        <v>1954</v>
      </c>
      <c r="D46" s="650">
        <v>4564.4731599999186</v>
      </c>
    </row>
    <row r="47" spans="1:4" ht="16.5" thickTop="1" thickBot="1">
      <c r="A47" s="666" t="s">
        <v>914</v>
      </c>
      <c r="B47" s="666" t="s">
        <v>92</v>
      </c>
      <c r="C47" s="667" t="s">
        <v>1955</v>
      </c>
      <c r="D47" s="650">
        <v>8557.2878317532195</v>
      </c>
    </row>
    <row r="48" spans="1:4" ht="16.5" thickTop="1" thickBot="1">
      <c r="A48" s="666" t="s">
        <v>797</v>
      </c>
      <c r="B48" s="666" t="s">
        <v>387</v>
      </c>
      <c r="C48" s="667" t="s">
        <v>798</v>
      </c>
      <c r="D48" s="650">
        <v>39935.842120259404</v>
      </c>
    </row>
    <row r="49" spans="1:4" ht="16.5" thickTop="1" thickBot="1">
      <c r="A49" s="666" t="s">
        <v>800</v>
      </c>
      <c r="B49" s="666" t="s">
        <v>387</v>
      </c>
      <c r="C49" s="667" t="s">
        <v>801</v>
      </c>
      <c r="D49" s="650">
        <v>24440.599059036176</v>
      </c>
    </row>
    <row r="50" spans="1:4" ht="16.5" thickTop="1" thickBot="1">
      <c r="A50" s="666" t="s">
        <v>799</v>
      </c>
      <c r="B50" s="666" t="s">
        <v>387</v>
      </c>
      <c r="C50" s="667" t="s">
        <v>1943</v>
      </c>
      <c r="D50" s="650">
        <v>41075.86106701276</v>
      </c>
    </row>
    <row r="51" spans="1:4" ht="16.5" thickTop="1" thickBot="1">
      <c r="A51" s="666" t="s">
        <v>796</v>
      </c>
      <c r="B51" s="666" t="s">
        <v>387</v>
      </c>
      <c r="C51" s="667" t="s">
        <v>1942</v>
      </c>
      <c r="D51" s="650">
        <v>57266.988403351577</v>
      </c>
    </row>
    <row r="52" spans="1:4" ht="16.5" thickTop="1" thickBot="1">
      <c r="A52" s="666" t="s">
        <v>802</v>
      </c>
      <c r="B52" s="666" t="s">
        <v>387</v>
      </c>
      <c r="C52" s="667" t="s">
        <v>803</v>
      </c>
      <c r="D52" s="650">
        <v>49712.301612523202</v>
      </c>
    </row>
    <row r="53" spans="1:4" ht="16.5" thickTop="1" thickBot="1">
      <c r="A53" s="666" t="s">
        <v>380</v>
      </c>
      <c r="B53" s="666" t="s">
        <v>144</v>
      </c>
      <c r="C53" s="667" t="s">
        <v>381</v>
      </c>
      <c r="D53" s="650">
        <v>4354.4985998939492</v>
      </c>
    </row>
    <row r="54" spans="1:4" ht="16.5" thickTop="1" thickBot="1">
      <c r="A54" s="666" t="s">
        <v>794</v>
      </c>
      <c r="B54" s="666" t="s">
        <v>377</v>
      </c>
      <c r="C54" s="667" t="s">
        <v>795</v>
      </c>
      <c r="D54" s="650">
        <v>1287.3309418015185</v>
      </c>
    </row>
    <row r="55" spans="1:4" ht="16.5" thickTop="1" thickBot="1">
      <c r="A55" s="666" t="s">
        <v>790</v>
      </c>
      <c r="B55" s="666" t="s">
        <v>422</v>
      </c>
      <c r="C55" s="667" t="s">
        <v>791</v>
      </c>
      <c r="D55" s="650">
        <v>3760.8532467147688</v>
      </c>
    </row>
    <row r="56" spans="1:4" ht="16.5" thickTop="1" thickBot="1">
      <c r="A56" s="666" t="s">
        <v>792</v>
      </c>
      <c r="B56" s="666" t="s">
        <v>606</v>
      </c>
      <c r="C56" s="667" t="s">
        <v>793</v>
      </c>
      <c r="D56" s="650">
        <v>6930.2598267436142</v>
      </c>
    </row>
    <row r="57" spans="1:4" ht="16.5" thickTop="1" thickBot="1">
      <c r="A57" s="666" t="s">
        <v>382</v>
      </c>
      <c r="B57" s="666" t="s">
        <v>377</v>
      </c>
      <c r="C57" s="667" t="s">
        <v>383</v>
      </c>
      <c r="D57" s="650">
        <v>3627.8327138727677</v>
      </c>
    </row>
    <row r="58" spans="1:4" ht="16.5" thickTop="1" thickBot="1">
      <c r="A58" s="666" t="s">
        <v>384</v>
      </c>
      <c r="B58" s="666" t="s">
        <v>377</v>
      </c>
      <c r="C58" s="667" t="s">
        <v>385</v>
      </c>
      <c r="D58" s="650">
        <v>3610.243221926718</v>
      </c>
    </row>
    <row r="59" spans="1:4" ht="16.5" thickTop="1" thickBot="1">
      <c r="A59" s="666" t="s">
        <v>386</v>
      </c>
      <c r="B59" s="666" t="s">
        <v>387</v>
      </c>
      <c r="C59" s="667" t="s">
        <v>2245</v>
      </c>
      <c r="D59" s="650">
        <v>368713.12885958882</v>
      </c>
    </row>
    <row r="60" spans="1:4" ht="16.5" thickTop="1" thickBot="1">
      <c r="A60" s="666" t="s">
        <v>388</v>
      </c>
      <c r="B60" s="666" t="s">
        <v>377</v>
      </c>
      <c r="C60" s="667" t="s">
        <v>389</v>
      </c>
      <c r="D60" s="650">
        <v>1172.9992441521949</v>
      </c>
    </row>
    <row r="61" spans="1:4" ht="16.5" thickTop="1" thickBot="1">
      <c r="A61" s="666" t="s">
        <v>390</v>
      </c>
      <c r="B61" s="666" t="s">
        <v>233</v>
      </c>
      <c r="C61" s="667" t="s">
        <v>391</v>
      </c>
      <c r="D61" s="650">
        <v>135668.85072312859</v>
      </c>
    </row>
    <row r="62" spans="1:4" ht="16.5" thickTop="1" thickBot="1">
      <c r="A62" s="666" t="s">
        <v>398</v>
      </c>
      <c r="B62" s="666" t="s">
        <v>233</v>
      </c>
      <c r="C62" s="667" t="s">
        <v>399</v>
      </c>
      <c r="D62" s="650">
        <v>5563.7761711848725</v>
      </c>
    </row>
    <row r="63" spans="1:4" ht="16.5" thickTop="1" thickBot="1">
      <c r="A63" s="666" t="s">
        <v>392</v>
      </c>
      <c r="B63" s="666" t="s">
        <v>387</v>
      </c>
      <c r="C63" s="667" t="s">
        <v>393</v>
      </c>
      <c r="D63" s="650">
        <v>33426.630756974359</v>
      </c>
    </row>
    <row r="64" spans="1:4" ht="16.5" thickTop="1" thickBot="1">
      <c r="A64" s="666" t="s">
        <v>400</v>
      </c>
      <c r="B64" s="666" t="s">
        <v>92</v>
      </c>
      <c r="C64" s="667" t="s">
        <v>401</v>
      </c>
      <c r="D64" s="650">
        <v>2473.5223049132505</v>
      </c>
    </row>
    <row r="65" spans="1:4" ht="16.5" thickTop="1" thickBot="1">
      <c r="A65" s="666" t="s">
        <v>394</v>
      </c>
      <c r="B65" s="666" t="s">
        <v>92</v>
      </c>
      <c r="C65" s="667" t="s">
        <v>395</v>
      </c>
      <c r="D65" s="650">
        <v>54967.162331405576</v>
      </c>
    </row>
    <row r="66" spans="1:4" ht="16.5" thickTop="1" thickBot="1">
      <c r="A66" s="666" t="s">
        <v>396</v>
      </c>
      <c r="B66" s="666" t="s">
        <v>92</v>
      </c>
      <c r="C66" s="667" t="s">
        <v>397</v>
      </c>
      <c r="D66" s="650">
        <v>68346.169642869689</v>
      </c>
    </row>
    <row r="67" spans="1:4" ht="16.5" thickTop="1" thickBot="1">
      <c r="A67" s="666" t="s">
        <v>918</v>
      </c>
      <c r="B67" s="666" t="s">
        <v>144</v>
      </c>
      <c r="C67" s="667" t="s">
        <v>919</v>
      </c>
      <c r="D67" s="650">
        <v>13797.857088429426</v>
      </c>
    </row>
    <row r="68" spans="1:4" ht="16.5" thickTop="1" thickBot="1">
      <c r="A68" s="666" t="s">
        <v>402</v>
      </c>
      <c r="B68" s="666" t="s">
        <v>377</v>
      </c>
      <c r="C68" s="667" t="s">
        <v>403</v>
      </c>
      <c r="D68" s="650">
        <v>1066.3629492292682</v>
      </c>
    </row>
    <row r="69" spans="1:4" ht="16.5" thickTop="1" thickBot="1">
      <c r="A69" s="666" t="s">
        <v>404</v>
      </c>
      <c r="B69" s="666" t="s">
        <v>377</v>
      </c>
      <c r="C69" s="667" t="s">
        <v>405</v>
      </c>
      <c r="D69" s="650">
        <v>10131.547360924676</v>
      </c>
    </row>
    <row r="70" spans="1:4" ht="16.5" thickTop="1" thickBot="1">
      <c r="A70" s="666" t="s">
        <v>406</v>
      </c>
      <c r="B70" s="666" t="s">
        <v>144</v>
      </c>
      <c r="C70" s="667" t="s">
        <v>407</v>
      </c>
      <c r="D70" s="650">
        <v>61115.789109796598</v>
      </c>
    </row>
    <row r="71" spans="1:4" ht="16.5" thickTop="1" thickBot="1">
      <c r="A71" s="666" t="s">
        <v>408</v>
      </c>
      <c r="B71" s="666" t="s">
        <v>92</v>
      </c>
      <c r="C71" s="667" t="s">
        <v>409</v>
      </c>
      <c r="D71" s="650">
        <v>9289.4504340075418</v>
      </c>
    </row>
    <row r="72" spans="1:4" ht="16.5" thickTop="1" thickBot="1">
      <c r="A72" s="666" t="s">
        <v>410</v>
      </c>
      <c r="B72" s="666" t="s">
        <v>92</v>
      </c>
      <c r="C72" s="667" t="s">
        <v>411</v>
      </c>
      <c r="D72" s="650">
        <v>17737670.223576292</v>
      </c>
    </row>
    <row r="73" spans="1:4" ht="16.5" thickTop="1" thickBot="1">
      <c r="A73" s="666" t="s">
        <v>810</v>
      </c>
      <c r="B73" s="666" t="s">
        <v>377</v>
      </c>
      <c r="C73" s="667" t="s">
        <v>811</v>
      </c>
      <c r="D73" s="650">
        <v>2236.0641636415785</v>
      </c>
    </row>
    <row r="74" spans="1:4" ht="16.5" thickTop="1" thickBot="1">
      <c r="A74" s="666" t="s">
        <v>805</v>
      </c>
      <c r="B74" s="666" t="s">
        <v>377</v>
      </c>
      <c r="C74" s="667" t="s">
        <v>806</v>
      </c>
      <c r="D74" s="650">
        <v>2132.7258984585364</v>
      </c>
    </row>
    <row r="75" spans="1:4" ht="16.5" thickTop="1" thickBot="1">
      <c r="A75" s="666" t="s">
        <v>808</v>
      </c>
      <c r="B75" s="666" t="s">
        <v>377</v>
      </c>
      <c r="C75" s="667" t="s">
        <v>809</v>
      </c>
      <c r="D75" s="650">
        <v>1798.5255514835903</v>
      </c>
    </row>
    <row r="76" spans="1:4" ht="16.5" thickTop="1" thickBot="1">
      <c r="A76" s="666" t="s">
        <v>822</v>
      </c>
      <c r="B76" s="666" t="s">
        <v>377</v>
      </c>
      <c r="C76" s="667" t="s">
        <v>823</v>
      </c>
      <c r="D76" s="650">
        <v>2278.9385502600749</v>
      </c>
    </row>
    <row r="77" spans="1:4" ht="16.5" thickTop="1" thickBot="1">
      <c r="A77" s="666" t="s">
        <v>807</v>
      </c>
      <c r="B77" s="666" t="s">
        <v>377</v>
      </c>
      <c r="C77" s="667" t="s">
        <v>2037</v>
      </c>
      <c r="D77" s="650">
        <v>1334.6027014065273</v>
      </c>
    </row>
    <row r="78" spans="1:4" ht="16.5" thickTop="1" thickBot="1">
      <c r="A78" s="666" t="s">
        <v>817</v>
      </c>
      <c r="B78" s="666" t="s">
        <v>377</v>
      </c>
      <c r="C78" s="667" t="s">
        <v>818</v>
      </c>
      <c r="D78" s="650">
        <v>2063.467273920965</v>
      </c>
    </row>
    <row r="79" spans="1:4" ht="16.5" thickTop="1" thickBot="1">
      <c r="A79" s="666" t="s">
        <v>819</v>
      </c>
      <c r="B79" s="666" t="s">
        <v>377</v>
      </c>
      <c r="C79" s="667" t="s">
        <v>2023</v>
      </c>
      <c r="D79" s="650">
        <v>2123.9311524855116</v>
      </c>
    </row>
    <row r="80" spans="1:4" ht="16.5" thickTop="1" thickBot="1">
      <c r="A80" s="666" t="s">
        <v>820</v>
      </c>
      <c r="B80" s="666" t="s">
        <v>377</v>
      </c>
      <c r="C80" s="667" t="s">
        <v>2024</v>
      </c>
      <c r="D80" s="650">
        <v>2187.6930607899417</v>
      </c>
    </row>
    <row r="81" spans="1:4" ht="16.5" thickTop="1" thickBot="1">
      <c r="A81" s="666" t="s">
        <v>812</v>
      </c>
      <c r="B81" s="666" t="s">
        <v>377</v>
      </c>
      <c r="C81" s="667" t="s">
        <v>2246</v>
      </c>
      <c r="D81" s="650">
        <v>3564.0708055683372</v>
      </c>
    </row>
    <row r="82" spans="1:4" ht="16.5" thickTop="1" thickBot="1">
      <c r="A82" s="666" t="s">
        <v>813</v>
      </c>
      <c r="B82" s="666" t="s">
        <v>377</v>
      </c>
      <c r="C82" s="667" t="s">
        <v>2247</v>
      </c>
      <c r="D82" s="650">
        <v>2413.0584263487049</v>
      </c>
    </row>
    <row r="83" spans="1:4" ht="16.5" thickTop="1" thickBot="1">
      <c r="A83" s="666" t="s">
        <v>814</v>
      </c>
      <c r="B83" s="666" t="s">
        <v>377</v>
      </c>
      <c r="C83" s="667" t="s">
        <v>2248</v>
      </c>
      <c r="D83" s="650">
        <v>3719.0782033429009</v>
      </c>
    </row>
    <row r="84" spans="1:4" ht="16.5" thickTop="1" thickBot="1">
      <c r="A84" s="666" t="s">
        <v>815</v>
      </c>
      <c r="B84" s="666" t="s">
        <v>377</v>
      </c>
      <c r="C84" s="667" t="s">
        <v>2249</v>
      </c>
      <c r="D84" s="650">
        <v>3896.0724660500268</v>
      </c>
    </row>
    <row r="85" spans="1:4" ht="16.5" thickTop="1" thickBot="1">
      <c r="A85" s="666" t="s">
        <v>821</v>
      </c>
      <c r="B85" s="666" t="s">
        <v>377</v>
      </c>
      <c r="C85" s="667" t="s">
        <v>1944</v>
      </c>
      <c r="D85" s="650">
        <v>4069.7686990172688</v>
      </c>
    </row>
    <row r="86" spans="1:4" ht="16.5" thickTop="1" thickBot="1">
      <c r="A86" s="666" t="s">
        <v>816</v>
      </c>
      <c r="B86" s="666" t="s">
        <v>377</v>
      </c>
      <c r="C86" s="667" t="s">
        <v>2250</v>
      </c>
      <c r="D86" s="650">
        <v>2862.6898142196023</v>
      </c>
    </row>
    <row r="87" spans="1:4" ht="16.5" thickTop="1" thickBot="1">
      <c r="A87" s="666" t="s">
        <v>804</v>
      </c>
      <c r="B87" s="666" t="s">
        <v>377</v>
      </c>
      <c r="C87" s="667" t="s">
        <v>2251</v>
      </c>
      <c r="D87" s="650">
        <v>488.47484925175752</v>
      </c>
    </row>
    <row r="88" spans="1:4" ht="16.5" thickTop="1" thickBot="1">
      <c r="A88" s="666" t="s">
        <v>826</v>
      </c>
      <c r="B88" s="666" t="s">
        <v>377</v>
      </c>
      <c r="C88" s="667" t="s">
        <v>1945</v>
      </c>
      <c r="D88" s="650">
        <v>474.91628254334415</v>
      </c>
    </row>
    <row r="89" spans="1:4" ht="16.5" thickTop="1" thickBot="1">
      <c r="A89" s="666" t="s">
        <v>824</v>
      </c>
      <c r="B89" s="666" t="s">
        <v>377</v>
      </c>
      <c r="C89" s="667" t="s">
        <v>825</v>
      </c>
      <c r="D89" s="650">
        <v>513.39329617532803</v>
      </c>
    </row>
    <row r="90" spans="1:4" ht="16.5" thickTop="1" thickBot="1">
      <c r="A90" s="666" t="s">
        <v>915</v>
      </c>
      <c r="B90" s="666" t="s">
        <v>233</v>
      </c>
      <c r="C90" s="667" t="s">
        <v>916</v>
      </c>
      <c r="D90" s="650">
        <v>16490.148699421672</v>
      </c>
    </row>
    <row r="91" spans="1:4" ht="16.5" thickTop="1" thickBot="1">
      <c r="A91" s="666" t="s">
        <v>412</v>
      </c>
      <c r="B91" s="666" t="s">
        <v>377</v>
      </c>
      <c r="C91" s="667" t="s">
        <v>2252</v>
      </c>
      <c r="D91" s="650">
        <v>16369.220942292579</v>
      </c>
    </row>
    <row r="92" spans="1:4" ht="16.5" thickTop="1" thickBot="1">
      <c r="A92" s="666" t="s">
        <v>413</v>
      </c>
      <c r="B92" s="666" t="s">
        <v>144</v>
      </c>
      <c r="C92" s="667" t="s">
        <v>414</v>
      </c>
      <c r="D92" s="650">
        <v>38659.871058673045</v>
      </c>
    </row>
    <row r="93" spans="1:4" ht="16.5" thickTop="1" thickBot="1">
      <c r="A93" s="666" t="s">
        <v>415</v>
      </c>
      <c r="B93" s="666" t="s">
        <v>144</v>
      </c>
      <c r="C93" s="667" t="s">
        <v>416</v>
      </c>
      <c r="D93" s="650">
        <v>1006.9984139113501</v>
      </c>
    </row>
    <row r="94" spans="1:4" ht="16.5" thickTop="1" thickBot="1">
      <c r="A94" s="666" t="s">
        <v>417</v>
      </c>
      <c r="B94" s="666" t="s">
        <v>144</v>
      </c>
      <c r="C94" s="667" t="s">
        <v>418</v>
      </c>
      <c r="D94" s="650">
        <v>1006.9984139113501</v>
      </c>
    </row>
    <row r="95" spans="1:4" ht="16.5" thickTop="1" thickBot="1">
      <c r="A95" s="666" t="s">
        <v>419</v>
      </c>
      <c r="B95" s="666" t="s">
        <v>377</v>
      </c>
      <c r="C95" s="667" t="s">
        <v>420</v>
      </c>
      <c r="D95" s="650">
        <v>6198.0972244892919</v>
      </c>
    </row>
    <row r="96" spans="1:4" ht="16.5" thickTop="1" thickBot="1">
      <c r="A96" s="666" t="s">
        <v>436</v>
      </c>
      <c r="B96" s="666" t="s">
        <v>377</v>
      </c>
      <c r="C96" s="667" t="s">
        <v>437</v>
      </c>
      <c r="D96" s="650">
        <v>5291.1390460211005</v>
      </c>
    </row>
    <row r="97" spans="1:4" ht="16.5" thickTop="1" thickBot="1">
      <c r="A97" s="666" t="s">
        <v>434</v>
      </c>
      <c r="B97" s="666" t="s">
        <v>377</v>
      </c>
      <c r="C97" s="667" t="s">
        <v>435</v>
      </c>
      <c r="D97" s="650">
        <v>5449.4444735355482</v>
      </c>
    </row>
    <row r="98" spans="1:4" ht="16.5" thickTop="1" thickBot="1">
      <c r="A98" s="666" t="s">
        <v>421</v>
      </c>
      <c r="B98" s="666" t="s">
        <v>422</v>
      </c>
      <c r="C98" s="667" t="s">
        <v>423</v>
      </c>
      <c r="D98" s="650">
        <v>5023.9986370904689</v>
      </c>
    </row>
    <row r="99" spans="1:4" ht="16.5" thickTop="1" thickBot="1">
      <c r="A99" s="666" t="s">
        <v>835</v>
      </c>
      <c r="B99" s="666" t="s">
        <v>387</v>
      </c>
      <c r="C99" s="667" t="s">
        <v>2253</v>
      </c>
      <c r="D99" s="650">
        <v>336107.70750784565</v>
      </c>
    </row>
    <row r="100" spans="1:4" ht="16.5" thickTop="1" thickBot="1">
      <c r="A100" s="666" t="s">
        <v>836</v>
      </c>
      <c r="B100" s="666" t="s">
        <v>387</v>
      </c>
      <c r="C100" s="667" t="s">
        <v>2254</v>
      </c>
      <c r="D100" s="650">
        <v>466017.09896188957</v>
      </c>
    </row>
    <row r="101" spans="1:4" ht="16.5" thickTop="1" thickBot="1">
      <c r="A101" s="666" t="s">
        <v>837</v>
      </c>
      <c r="B101" s="666" t="s">
        <v>387</v>
      </c>
      <c r="C101" s="667" t="s">
        <v>2255</v>
      </c>
      <c r="D101" s="650">
        <v>688535.16551188566</v>
      </c>
    </row>
    <row r="102" spans="1:4" ht="16.5" thickTop="1" thickBot="1">
      <c r="A102" s="666" t="s">
        <v>838</v>
      </c>
      <c r="B102" s="666" t="s">
        <v>387</v>
      </c>
      <c r="C102" s="667" t="s">
        <v>2256</v>
      </c>
      <c r="D102" s="650">
        <v>563748.71358712879</v>
      </c>
    </row>
    <row r="103" spans="1:4" ht="16.5" thickTop="1" thickBot="1">
      <c r="A103" s="666" t="s">
        <v>839</v>
      </c>
      <c r="B103" s="666" t="s">
        <v>387</v>
      </c>
      <c r="C103" s="667" t="s">
        <v>2257</v>
      </c>
      <c r="D103" s="650">
        <v>519276.98123128171</v>
      </c>
    </row>
    <row r="104" spans="1:4" ht="16.5" thickTop="1" thickBot="1">
      <c r="A104" s="666" t="s">
        <v>833</v>
      </c>
      <c r="B104" s="666" t="s">
        <v>387</v>
      </c>
      <c r="C104" s="667" t="s">
        <v>2006</v>
      </c>
      <c r="D104" s="650">
        <v>280332.52789016842</v>
      </c>
    </row>
    <row r="105" spans="1:4" ht="16.5" thickTop="1" thickBot="1">
      <c r="A105" s="666" t="s">
        <v>832</v>
      </c>
      <c r="B105" s="666" t="s">
        <v>387</v>
      </c>
      <c r="C105" s="667" t="s">
        <v>2007</v>
      </c>
      <c r="D105" s="650">
        <v>296822.67658959009</v>
      </c>
    </row>
    <row r="106" spans="1:4" ht="16.5" thickTop="1" thickBot="1">
      <c r="A106" s="666" t="s">
        <v>1661</v>
      </c>
      <c r="B106" s="666" t="s">
        <v>387</v>
      </c>
      <c r="C106" s="667" t="s">
        <v>2005</v>
      </c>
      <c r="D106" s="650">
        <v>313312.82528901176</v>
      </c>
    </row>
    <row r="107" spans="1:4" ht="16.5" thickTop="1" thickBot="1">
      <c r="A107" s="666" t="s">
        <v>829</v>
      </c>
      <c r="B107" s="666" t="s">
        <v>387</v>
      </c>
      <c r="C107" s="667" t="s">
        <v>2005</v>
      </c>
      <c r="D107" s="650">
        <v>313312.82528901176</v>
      </c>
    </row>
    <row r="108" spans="1:4" ht="16.5" thickTop="1" thickBot="1">
      <c r="A108" s="666" t="s">
        <v>831</v>
      </c>
      <c r="B108" s="666" t="s">
        <v>387</v>
      </c>
      <c r="C108" s="667" t="s">
        <v>2008</v>
      </c>
      <c r="D108" s="650">
        <v>329802.97398843343</v>
      </c>
    </row>
    <row r="109" spans="1:4" ht="16.5" thickTop="1" thickBot="1">
      <c r="A109" s="666" t="s">
        <v>830</v>
      </c>
      <c r="B109" s="666" t="s">
        <v>387</v>
      </c>
      <c r="C109" s="667" t="s">
        <v>2009</v>
      </c>
      <c r="D109" s="650">
        <v>683115.40330600902</v>
      </c>
    </row>
    <row r="110" spans="1:4" ht="16.5" thickTop="1" thickBot="1">
      <c r="A110" s="666" t="s">
        <v>834</v>
      </c>
      <c r="B110" s="666" t="s">
        <v>387</v>
      </c>
      <c r="C110" s="667" t="s">
        <v>2010</v>
      </c>
      <c r="D110" s="650">
        <v>414520.56326008891</v>
      </c>
    </row>
    <row r="111" spans="1:4" ht="16.5" thickTop="1" thickBot="1">
      <c r="A111" s="666" t="s">
        <v>424</v>
      </c>
      <c r="B111" s="666" t="s">
        <v>144</v>
      </c>
      <c r="C111" s="667" t="s">
        <v>425</v>
      </c>
      <c r="D111" s="650">
        <v>2585.6553160693184</v>
      </c>
    </row>
    <row r="112" spans="1:4" ht="16.5" thickTop="1" thickBot="1">
      <c r="A112" s="666" t="s">
        <v>426</v>
      </c>
      <c r="B112" s="666" t="s">
        <v>233</v>
      </c>
      <c r="C112" s="667" t="s">
        <v>427</v>
      </c>
      <c r="D112" s="650">
        <v>0</v>
      </c>
    </row>
    <row r="113" spans="1:4" ht="16.5" thickTop="1" thickBot="1">
      <c r="A113" s="666" t="s">
        <v>428</v>
      </c>
      <c r="B113" s="666" t="s">
        <v>92</v>
      </c>
      <c r="C113" s="667" t="s">
        <v>427</v>
      </c>
      <c r="D113" s="650">
        <v>1141.1182899999797</v>
      </c>
    </row>
    <row r="114" spans="1:4" ht="16.5" thickTop="1" thickBot="1">
      <c r="A114" s="666" t="s">
        <v>429</v>
      </c>
      <c r="B114" s="666" t="s">
        <v>144</v>
      </c>
      <c r="C114" s="667" t="s">
        <v>2258</v>
      </c>
      <c r="D114" s="650">
        <v>26243.521983506274</v>
      </c>
    </row>
    <row r="115" spans="1:4" ht="16.5" thickTop="1" thickBot="1">
      <c r="A115" s="666" t="s">
        <v>430</v>
      </c>
      <c r="B115" s="666" t="s">
        <v>92</v>
      </c>
      <c r="C115" s="667" t="s">
        <v>431</v>
      </c>
      <c r="D115" s="650">
        <v>29665.777510259588</v>
      </c>
    </row>
    <row r="116" spans="1:4" ht="16.5" thickTop="1" thickBot="1">
      <c r="A116" s="666" t="s">
        <v>438</v>
      </c>
      <c r="B116" s="666" t="s">
        <v>92</v>
      </c>
      <c r="C116" s="667" t="s">
        <v>1913</v>
      </c>
      <c r="D116" s="650">
        <v>223144.69220057406</v>
      </c>
    </row>
    <row r="117" spans="1:4" ht="16.5" thickTop="1" thickBot="1">
      <c r="A117" s="666" t="s">
        <v>440</v>
      </c>
      <c r="B117" s="666" t="s">
        <v>92</v>
      </c>
      <c r="C117" s="667" t="s">
        <v>441</v>
      </c>
      <c r="D117" s="650">
        <v>87947.459730248913</v>
      </c>
    </row>
    <row r="118" spans="1:4" ht="16.5" thickTop="1" thickBot="1">
      <c r="A118" s="666" t="s">
        <v>439</v>
      </c>
      <c r="B118" s="666" t="s">
        <v>92</v>
      </c>
      <c r="C118" s="667" t="s">
        <v>2259</v>
      </c>
      <c r="D118" s="650">
        <v>108395.24411753179</v>
      </c>
    </row>
    <row r="119" spans="1:4" ht="16.5" thickTop="1" thickBot="1">
      <c r="A119" s="666" t="s">
        <v>443</v>
      </c>
      <c r="B119" s="666" t="s">
        <v>387</v>
      </c>
      <c r="C119" s="667" t="s">
        <v>2260</v>
      </c>
      <c r="D119" s="650">
        <v>5003.1111154045357</v>
      </c>
    </row>
    <row r="120" spans="1:4" ht="16.5" thickTop="1" thickBot="1">
      <c r="A120" s="666" t="s">
        <v>442</v>
      </c>
      <c r="B120" s="666" t="s">
        <v>387</v>
      </c>
      <c r="C120" s="667" t="s">
        <v>2261</v>
      </c>
      <c r="D120" s="650">
        <v>4763.4542876396072</v>
      </c>
    </row>
    <row r="121" spans="1:4" ht="16.5" thickTop="1" thickBot="1">
      <c r="A121" s="666" t="s">
        <v>840</v>
      </c>
      <c r="B121" s="666" t="s">
        <v>606</v>
      </c>
      <c r="C121" s="667" t="s">
        <v>2262</v>
      </c>
      <c r="D121" s="650">
        <v>19788.178439306004</v>
      </c>
    </row>
    <row r="122" spans="1:4" ht="16.5" thickTop="1" thickBot="1">
      <c r="A122" s="666" t="s">
        <v>841</v>
      </c>
      <c r="B122" s="666" t="s">
        <v>606</v>
      </c>
      <c r="C122" s="667" t="s">
        <v>1946</v>
      </c>
      <c r="D122" s="650">
        <v>35583.542206858714</v>
      </c>
    </row>
    <row r="123" spans="1:4" ht="16.5" thickTop="1" thickBot="1">
      <c r="A123" s="666" t="s">
        <v>444</v>
      </c>
      <c r="B123" s="666" t="s">
        <v>387</v>
      </c>
      <c r="C123" s="667" t="s">
        <v>1914</v>
      </c>
      <c r="D123" s="650">
        <v>4108.2457126492527</v>
      </c>
    </row>
    <row r="124" spans="1:4" ht="16.5" thickTop="1" thickBot="1">
      <c r="A124" s="666" t="s">
        <v>445</v>
      </c>
      <c r="B124" s="666" t="s">
        <v>144</v>
      </c>
      <c r="C124" s="667" t="s">
        <v>446</v>
      </c>
      <c r="D124" s="650">
        <v>21168.953557070912</v>
      </c>
    </row>
    <row r="125" spans="1:4" ht="16.5" thickTop="1" thickBot="1">
      <c r="A125" s="666" t="s">
        <v>865</v>
      </c>
      <c r="B125" s="666" t="s">
        <v>422</v>
      </c>
      <c r="C125" s="667" t="s">
        <v>1947</v>
      </c>
      <c r="D125" s="650">
        <v>5094.3566048746688</v>
      </c>
    </row>
    <row r="126" spans="1:4" ht="16.5" thickTop="1" thickBot="1">
      <c r="A126" s="666" t="s">
        <v>866</v>
      </c>
      <c r="B126" s="666" t="s">
        <v>422</v>
      </c>
      <c r="C126" s="667" t="s">
        <v>1948</v>
      </c>
      <c r="D126" s="650">
        <v>2773.6430112427252</v>
      </c>
    </row>
    <row r="127" spans="1:4" ht="16.5" thickTop="1" thickBot="1">
      <c r="A127" s="666" t="s">
        <v>864</v>
      </c>
      <c r="B127" s="666" t="s">
        <v>422</v>
      </c>
      <c r="C127" s="667" t="s">
        <v>2263</v>
      </c>
      <c r="D127" s="650">
        <v>2698.8876704720133</v>
      </c>
    </row>
    <row r="128" spans="1:4" ht="16.5" thickTop="1" thickBot="1">
      <c r="A128" s="666" t="s">
        <v>846</v>
      </c>
      <c r="B128" s="666" t="s">
        <v>422</v>
      </c>
      <c r="C128" s="667" t="s">
        <v>847</v>
      </c>
      <c r="D128" s="650">
        <v>2347.0978315510179</v>
      </c>
    </row>
    <row r="129" spans="1:4" ht="16.5" thickTop="1" thickBot="1">
      <c r="A129" s="666" t="s">
        <v>848</v>
      </c>
      <c r="B129" s="666" t="s">
        <v>422</v>
      </c>
      <c r="C129" s="667" t="s">
        <v>849</v>
      </c>
      <c r="D129" s="650">
        <v>9569.7829618977084</v>
      </c>
    </row>
    <row r="130" spans="1:4" ht="16.5" thickTop="1" thickBot="1">
      <c r="A130" s="666" t="s">
        <v>850</v>
      </c>
      <c r="B130" s="666" t="s">
        <v>422</v>
      </c>
      <c r="C130" s="667" t="s">
        <v>851</v>
      </c>
      <c r="D130" s="650">
        <v>1351.0928501059489</v>
      </c>
    </row>
    <row r="131" spans="1:4" ht="16.5" thickTop="1" thickBot="1">
      <c r="A131" s="666" t="s">
        <v>852</v>
      </c>
      <c r="B131" s="666" t="s">
        <v>422</v>
      </c>
      <c r="C131" s="667" t="s">
        <v>853</v>
      </c>
      <c r="D131" s="650">
        <v>2010.698798082816</v>
      </c>
    </row>
    <row r="132" spans="1:4" ht="16.5" thickTop="1" thickBot="1">
      <c r="A132" s="666" t="s">
        <v>854</v>
      </c>
      <c r="B132" s="666" t="s">
        <v>422</v>
      </c>
      <c r="C132" s="667" t="s">
        <v>855</v>
      </c>
      <c r="D132" s="650">
        <v>2382.2768154431178</v>
      </c>
    </row>
    <row r="133" spans="1:4" ht="16.5" thickTop="1" thickBot="1">
      <c r="A133" s="666" t="s">
        <v>858</v>
      </c>
      <c r="B133" s="666" t="s">
        <v>422</v>
      </c>
      <c r="C133" s="667" t="s">
        <v>859</v>
      </c>
      <c r="D133" s="650">
        <v>9569.7829618977084</v>
      </c>
    </row>
    <row r="134" spans="1:4" ht="16.5" thickTop="1" thickBot="1">
      <c r="A134" s="666" t="s">
        <v>856</v>
      </c>
      <c r="B134" s="666" t="s">
        <v>422</v>
      </c>
      <c r="C134" s="667" t="s">
        <v>857</v>
      </c>
      <c r="D134" s="650">
        <v>2160.2094796242391</v>
      </c>
    </row>
    <row r="135" spans="1:4" ht="16.5" thickTop="1" thickBot="1">
      <c r="A135" s="666" t="s">
        <v>860</v>
      </c>
      <c r="B135" s="666" t="s">
        <v>422</v>
      </c>
      <c r="C135" s="667" t="s">
        <v>861</v>
      </c>
      <c r="D135" s="650">
        <v>2641.721821647352</v>
      </c>
    </row>
    <row r="136" spans="1:4" ht="16.5" thickTop="1" thickBot="1">
      <c r="A136" s="666" t="s">
        <v>862</v>
      </c>
      <c r="B136" s="666" t="s">
        <v>422</v>
      </c>
      <c r="C136" s="667" t="s">
        <v>863</v>
      </c>
      <c r="D136" s="650">
        <v>2240.4615366280909</v>
      </c>
    </row>
    <row r="137" spans="1:4" ht="16.5" thickTop="1" thickBot="1">
      <c r="A137" s="666" t="s">
        <v>845</v>
      </c>
      <c r="B137" s="666" t="s">
        <v>377</v>
      </c>
      <c r="C137" s="667" t="s">
        <v>2264</v>
      </c>
      <c r="D137" s="650">
        <v>7090.7639407513188</v>
      </c>
    </row>
    <row r="138" spans="1:4" ht="31.5" thickTop="1" thickBot="1">
      <c r="A138" s="666" t="s">
        <v>842</v>
      </c>
      <c r="B138" s="666" t="s">
        <v>843</v>
      </c>
      <c r="C138" s="667" t="s">
        <v>844</v>
      </c>
      <c r="D138" s="650">
        <v>0</v>
      </c>
    </row>
    <row r="139" spans="1:4" ht="16.5" thickTop="1" thickBot="1">
      <c r="A139" s="666" t="s">
        <v>447</v>
      </c>
      <c r="B139" s="666" t="s">
        <v>377</v>
      </c>
      <c r="C139" s="667" t="s">
        <v>448</v>
      </c>
      <c r="D139" s="650">
        <v>5315.3245974469191</v>
      </c>
    </row>
    <row r="140" spans="1:4" ht="16.5" thickTop="1" thickBot="1">
      <c r="A140" s="666" t="s">
        <v>449</v>
      </c>
      <c r="B140" s="666" t="s">
        <v>450</v>
      </c>
      <c r="C140" s="667" t="s">
        <v>2265</v>
      </c>
      <c r="D140" s="650">
        <v>676.09609667628854</v>
      </c>
    </row>
    <row r="141" spans="1:4" ht="16.5" thickTop="1" thickBot="1">
      <c r="A141" s="666" t="s">
        <v>451</v>
      </c>
      <c r="B141" s="666" t="s">
        <v>144</v>
      </c>
      <c r="C141" s="667" t="s">
        <v>2266</v>
      </c>
      <c r="D141" s="650">
        <v>6845.6103967532499</v>
      </c>
    </row>
    <row r="142" spans="1:4" ht="16.5" thickTop="1" thickBot="1">
      <c r="A142" s="666" t="s">
        <v>452</v>
      </c>
      <c r="B142" s="666" t="s">
        <v>92</v>
      </c>
      <c r="C142" s="667" t="s">
        <v>2267</v>
      </c>
      <c r="D142" s="650">
        <v>3545.3819703756594</v>
      </c>
    </row>
    <row r="143" spans="1:4" ht="16.5" thickTop="1" thickBot="1">
      <c r="A143" s="666" t="s">
        <v>453</v>
      </c>
      <c r="B143" s="666" t="s">
        <v>454</v>
      </c>
      <c r="C143" s="667" t="s">
        <v>455</v>
      </c>
      <c r="D143" s="650">
        <v>12354.419405606717</v>
      </c>
    </row>
    <row r="144" spans="1:4" ht="16.5" thickTop="1" thickBot="1">
      <c r="A144" s="666" t="s">
        <v>456</v>
      </c>
      <c r="B144" s="666" t="s">
        <v>422</v>
      </c>
      <c r="C144" s="667" t="s">
        <v>457</v>
      </c>
      <c r="D144" s="650">
        <v>27483.581165702788</v>
      </c>
    </row>
    <row r="145" spans="1:4" ht="16.5" thickTop="1" thickBot="1">
      <c r="A145" s="666" t="s">
        <v>873</v>
      </c>
      <c r="B145" s="666" t="s">
        <v>233</v>
      </c>
      <c r="C145" s="667" t="s">
        <v>875</v>
      </c>
      <c r="D145" s="650">
        <v>17002.442652350372</v>
      </c>
    </row>
    <row r="146" spans="1:4" ht="31.5" thickTop="1" thickBot="1">
      <c r="A146" s="666" t="s">
        <v>867</v>
      </c>
      <c r="B146" s="666" t="s">
        <v>233</v>
      </c>
      <c r="C146" s="667" t="s">
        <v>2268</v>
      </c>
      <c r="D146" s="650">
        <v>7298.5398143640314</v>
      </c>
    </row>
    <row r="147" spans="1:4" ht="16.5" thickTop="1" thickBot="1">
      <c r="A147" s="666" t="s">
        <v>868</v>
      </c>
      <c r="B147" s="666" t="s">
        <v>233</v>
      </c>
      <c r="C147" s="667" t="s">
        <v>2269</v>
      </c>
      <c r="D147" s="650">
        <v>28226.737200423388</v>
      </c>
    </row>
    <row r="148" spans="1:4" ht="16.5" thickTop="1" thickBot="1">
      <c r="A148" s="666" t="s">
        <v>1691</v>
      </c>
      <c r="B148" s="666" t="s">
        <v>233</v>
      </c>
      <c r="C148" s="667" t="s">
        <v>1949</v>
      </c>
      <c r="D148" s="650">
        <v>2376.7800992099769</v>
      </c>
    </row>
    <row r="149" spans="1:4" ht="16.5" thickTop="1" thickBot="1">
      <c r="A149" s="666" t="s">
        <v>869</v>
      </c>
      <c r="B149" s="666" t="s">
        <v>144</v>
      </c>
      <c r="C149" s="667" t="s">
        <v>2270</v>
      </c>
      <c r="D149" s="650">
        <v>29000.674846049584</v>
      </c>
    </row>
    <row r="150" spans="1:4" ht="16.5" thickTop="1" thickBot="1">
      <c r="A150" s="666" t="s">
        <v>870</v>
      </c>
      <c r="B150" s="666" t="s">
        <v>233</v>
      </c>
      <c r="C150" s="667" t="s">
        <v>871</v>
      </c>
      <c r="D150" s="650">
        <v>8342.9158986607381</v>
      </c>
    </row>
    <row r="151" spans="1:4" ht="16.5" thickTop="1" thickBot="1">
      <c r="A151" s="666" t="s">
        <v>872</v>
      </c>
      <c r="B151" s="666" t="s">
        <v>450</v>
      </c>
      <c r="C151" s="667" t="s">
        <v>2271</v>
      </c>
      <c r="D151" s="650">
        <v>201100.66141918718</v>
      </c>
    </row>
    <row r="152" spans="1:4" ht="16.5" thickTop="1" thickBot="1">
      <c r="A152" s="666" t="s">
        <v>458</v>
      </c>
      <c r="B152" s="666" t="s">
        <v>92</v>
      </c>
      <c r="C152" s="667" t="s">
        <v>459</v>
      </c>
      <c r="D152" s="650">
        <v>1237.8604957032535</v>
      </c>
    </row>
    <row r="153" spans="1:4" ht="16.5" thickTop="1" thickBot="1">
      <c r="A153" s="666" t="s">
        <v>460</v>
      </c>
      <c r="B153" s="666" t="s">
        <v>377</v>
      </c>
      <c r="C153" s="667" t="s">
        <v>461</v>
      </c>
      <c r="D153" s="650">
        <v>34987.698167186274</v>
      </c>
    </row>
    <row r="154" spans="1:4" ht="16.5" thickTop="1" thickBot="1">
      <c r="A154" s="666" t="s">
        <v>462</v>
      </c>
      <c r="B154" s="666" t="s">
        <v>377</v>
      </c>
      <c r="C154" s="667" t="s">
        <v>463</v>
      </c>
      <c r="D154" s="650">
        <v>3078.1610905587122</v>
      </c>
    </row>
    <row r="155" spans="1:4" ht="16.5" thickTop="1" thickBot="1">
      <c r="A155" s="666" t="s">
        <v>909</v>
      </c>
      <c r="B155" s="666" t="s">
        <v>144</v>
      </c>
      <c r="C155" s="667" t="s">
        <v>2272</v>
      </c>
      <c r="D155" s="650">
        <v>71892.650956491983</v>
      </c>
    </row>
    <row r="156" spans="1:4" ht="16.5" thickTop="1" thickBot="1">
      <c r="A156" s="666" t="s">
        <v>910</v>
      </c>
      <c r="B156" s="666" t="s">
        <v>144</v>
      </c>
      <c r="C156" s="667" t="s">
        <v>2273</v>
      </c>
      <c r="D156" s="650">
        <v>19569.409133227011</v>
      </c>
    </row>
    <row r="157" spans="1:4" ht="16.5" thickTop="1" thickBot="1">
      <c r="A157" s="666" t="s">
        <v>911</v>
      </c>
      <c r="B157" s="666" t="s">
        <v>144</v>
      </c>
      <c r="C157" s="667" t="s">
        <v>2274</v>
      </c>
      <c r="D157" s="650">
        <v>32615.315440962808</v>
      </c>
    </row>
    <row r="158" spans="1:4" ht="16.5" thickTop="1" thickBot="1">
      <c r="A158" s="666" t="s">
        <v>912</v>
      </c>
      <c r="B158" s="666" t="s">
        <v>144</v>
      </c>
      <c r="C158" s="667" t="s">
        <v>2275</v>
      </c>
      <c r="D158" s="650">
        <v>65231.730225172243</v>
      </c>
    </row>
    <row r="159" spans="1:4" ht="16.5" thickTop="1" thickBot="1">
      <c r="A159" s="666" t="s">
        <v>466</v>
      </c>
      <c r="B159" s="666" t="s">
        <v>233</v>
      </c>
      <c r="C159" s="667" t="s">
        <v>467</v>
      </c>
      <c r="D159" s="650">
        <v>7645.9322802985162</v>
      </c>
    </row>
    <row r="160" spans="1:4" ht="16.5" thickTop="1" thickBot="1">
      <c r="A160" s="666" t="s">
        <v>902</v>
      </c>
      <c r="B160" s="666" t="s">
        <v>233</v>
      </c>
      <c r="C160" s="667" t="s">
        <v>467</v>
      </c>
      <c r="D160" s="650">
        <v>9176.2180796048451</v>
      </c>
    </row>
    <row r="161" spans="1:4" ht="16.5" thickTop="1" thickBot="1">
      <c r="A161" s="666" t="s">
        <v>468</v>
      </c>
      <c r="B161" s="666" t="s">
        <v>233</v>
      </c>
      <c r="C161" s="667" t="s">
        <v>469</v>
      </c>
      <c r="D161" s="650">
        <v>11751.979306454512</v>
      </c>
    </row>
    <row r="162" spans="1:4" ht="16.5" thickTop="1" thickBot="1">
      <c r="A162" s="666" t="s">
        <v>903</v>
      </c>
      <c r="B162" s="666" t="s">
        <v>233</v>
      </c>
      <c r="C162" s="667" t="s">
        <v>469</v>
      </c>
      <c r="D162" s="650">
        <v>12092.775712909226</v>
      </c>
    </row>
    <row r="163" spans="1:4" ht="16.5" thickTop="1" thickBot="1">
      <c r="A163" s="666" t="s">
        <v>894</v>
      </c>
      <c r="B163" s="666" t="s">
        <v>233</v>
      </c>
      <c r="C163" s="667" t="s">
        <v>895</v>
      </c>
      <c r="D163" s="650">
        <v>4203.8885751058988</v>
      </c>
    </row>
    <row r="164" spans="1:4" ht="16.5" thickTop="1" thickBot="1">
      <c r="A164" s="666" t="s">
        <v>900</v>
      </c>
      <c r="B164" s="666" t="s">
        <v>233</v>
      </c>
      <c r="C164" s="667" t="s">
        <v>895</v>
      </c>
      <c r="D164" s="650">
        <v>8230.7828875046707</v>
      </c>
    </row>
    <row r="165" spans="1:4" ht="16.5" thickTop="1" thickBot="1">
      <c r="A165" s="666" t="s">
        <v>907</v>
      </c>
      <c r="B165" s="666" t="s">
        <v>874</v>
      </c>
      <c r="C165" s="667" t="s">
        <v>908</v>
      </c>
      <c r="D165" s="650">
        <v>10163.428315076892</v>
      </c>
    </row>
    <row r="166" spans="1:4" ht="16.5" thickTop="1" thickBot="1">
      <c r="A166" s="666" t="s">
        <v>905</v>
      </c>
      <c r="B166" s="666" t="s">
        <v>233</v>
      </c>
      <c r="C166" s="667" t="s">
        <v>906</v>
      </c>
      <c r="D166" s="650">
        <v>6689.5036557320582</v>
      </c>
    </row>
    <row r="167" spans="1:4" ht="16.5" thickTop="1" thickBot="1">
      <c r="A167" s="666" t="s">
        <v>470</v>
      </c>
      <c r="B167" s="666" t="s">
        <v>233</v>
      </c>
      <c r="C167" s="667" t="s">
        <v>471</v>
      </c>
      <c r="D167" s="650">
        <v>11261.672218458374</v>
      </c>
    </row>
    <row r="168" spans="1:4" ht="16.5" thickTop="1" thickBot="1">
      <c r="A168" s="666" t="s">
        <v>904</v>
      </c>
      <c r="B168" s="666" t="s">
        <v>233</v>
      </c>
      <c r="C168" s="667" t="s">
        <v>471</v>
      </c>
      <c r="D168" s="650">
        <v>12033.411177591308</v>
      </c>
    </row>
    <row r="169" spans="1:4" ht="16.5" thickTop="1" thickBot="1">
      <c r="A169" s="666" t="s">
        <v>464</v>
      </c>
      <c r="B169" s="666" t="s">
        <v>233</v>
      </c>
      <c r="C169" s="667" t="s">
        <v>465</v>
      </c>
      <c r="D169" s="650">
        <v>8916.7730734006109</v>
      </c>
    </row>
    <row r="170" spans="1:4" ht="16.5" thickTop="1" thickBot="1">
      <c r="A170" s="666" t="s">
        <v>901</v>
      </c>
      <c r="B170" s="666" t="s">
        <v>233</v>
      </c>
      <c r="C170" s="667" t="s">
        <v>465</v>
      </c>
      <c r="D170" s="650">
        <v>9664.3264811077297</v>
      </c>
    </row>
    <row r="171" spans="1:4" ht="16.5" thickTop="1" thickBot="1">
      <c r="A171" s="666" t="s">
        <v>877</v>
      </c>
      <c r="B171" s="666" t="s">
        <v>233</v>
      </c>
      <c r="C171" s="667" t="s">
        <v>878</v>
      </c>
      <c r="D171" s="650">
        <v>12510.52614662791</v>
      </c>
    </row>
    <row r="172" spans="1:4" ht="16.5" thickTop="1" thickBot="1">
      <c r="A172" s="666" t="s">
        <v>890</v>
      </c>
      <c r="B172" s="666" t="s">
        <v>874</v>
      </c>
      <c r="C172" s="667" t="s">
        <v>891</v>
      </c>
      <c r="D172" s="650">
        <v>14855.425291685671</v>
      </c>
    </row>
    <row r="173" spans="1:4" ht="16.5" thickTop="1" thickBot="1">
      <c r="A173" s="666" t="s">
        <v>892</v>
      </c>
      <c r="B173" s="666" t="s">
        <v>874</v>
      </c>
      <c r="C173" s="667" t="s">
        <v>893</v>
      </c>
      <c r="D173" s="650">
        <v>4668.9107684295905</v>
      </c>
    </row>
    <row r="174" spans="1:4" ht="16.5" thickTop="1" thickBot="1">
      <c r="A174" s="666" t="s">
        <v>879</v>
      </c>
      <c r="B174" s="666" t="s">
        <v>233</v>
      </c>
      <c r="C174" s="667" t="s">
        <v>880</v>
      </c>
      <c r="D174" s="650">
        <v>5622.0413632561613</v>
      </c>
    </row>
    <row r="175" spans="1:4" ht="16.5" thickTop="1" thickBot="1">
      <c r="A175" s="666" t="s">
        <v>881</v>
      </c>
      <c r="B175" s="666" t="s">
        <v>233</v>
      </c>
      <c r="C175" s="667" t="s">
        <v>882</v>
      </c>
      <c r="D175" s="650">
        <v>5813.3270881694534</v>
      </c>
    </row>
    <row r="176" spans="1:4" ht="31.5" thickTop="1" thickBot="1">
      <c r="A176" s="666" t="s">
        <v>887</v>
      </c>
      <c r="B176" s="666" t="s">
        <v>233</v>
      </c>
      <c r="C176" s="667" t="s">
        <v>1952</v>
      </c>
      <c r="D176" s="650">
        <v>4513.9033706550263</v>
      </c>
    </row>
    <row r="177" spans="1:4" ht="31.5" thickTop="1" thickBot="1">
      <c r="A177" s="666" t="s">
        <v>883</v>
      </c>
      <c r="B177" s="666" t="s">
        <v>233</v>
      </c>
      <c r="C177" s="667" t="s">
        <v>1951</v>
      </c>
      <c r="D177" s="650">
        <v>5440.6497275625243</v>
      </c>
    </row>
    <row r="178" spans="1:4" ht="16.5" thickTop="1" thickBot="1">
      <c r="A178" s="666" t="s">
        <v>884</v>
      </c>
      <c r="B178" s="666" t="s">
        <v>233</v>
      </c>
      <c r="C178" s="667" t="s">
        <v>2276</v>
      </c>
      <c r="D178" s="650">
        <v>6834.6169642869691</v>
      </c>
    </row>
    <row r="179" spans="1:4" ht="31.5" thickTop="1" thickBot="1">
      <c r="A179" s="666" t="s">
        <v>889</v>
      </c>
      <c r="B179" s="666" t="s">
        <v>233</v>
      </c>
      <c r="C179" s="667" t="s">
        <v>1953</v>
      </c>
      <c r="D179" s="650">
        <v>5183.403407851546</v>
      </c>
    </row>
    <row r="180" spans="1:4" ht="31.5" thickTop="1" thickBot="1">
      <c r="A180" s="666" t="s">
        <v>876</v>
      </c>
      <c r="B180" s="666" t="s">
        <v>233</v>
      </c>
      <c r="C180" s="667" t="s">
        <v>1950</v>
      </c>
      <c r="D180" s="650">
        <v>5440.6497275625243</v>
      </c>
    </row>
    <row r="181" spans="1:4" ht="16.5" thickTop="1" thickBot="1">
      <c r="A181" s="666" t="s">
        <v>885</v>
      </c>
      <c r="B181" s="666" t="s">
        <v>233</v>
      </c>
      <c r="C181" s="667" t="s">
        <v>886</v>
      </c>
      <c r="D181" s="650">
        <v>4591.9567411656217</v>
      </c>
    </row>
    <row r="182" spans="1:4" ht="16.5" thickTop="1" thickBot="1">
      <c r="A182" s="666" t="s">
        <v>888</v>
      </c>
      <c r="B182" s="666" t="s">
        <v>233</v>
      </c>
      <c r="C182" s="667" t="s">
        <v>886</v>
      </c>
      <c r="D182" s="650">
        <v>5264.754808102025</v>
      </c>
    </row>
    <row r="183" spans="1:4" ht="16.5" thickTop="1" thickBot="1">
      <c r="A183" s="666" t="s">
        <v>472</v>
      </c>
      <c r="B183" s="666" t="s">
        <v>377</v>
      </c>
      <c r="C183" s="667" t="s">
        <v>473</v>
      </c>
      <c r="D183" s="650">
        <v>7585.4684017339687</v>
      </c>
    </row>
    <row r="184" spans="1:4" ht="16.5" thickTop="1" thickBot="1">
      <c r="A184" s="666" t="s">
        <v>476</v>
      </c>
      <c r="B184" s="666" t="s">
        <v>92</v>
      </c>
      <c r="C184" s="667" t="s">
        <v>477</v>
      </c>
      <c r="D184" s="650">
        <v>7986.7286867532293</v>
      </c>
    </row>
    <row r="185" spans="1:4" ht="16.5" thickTop="1" thickBot="1">
      <c r="A185" s="666" t="s">
        <v>474</v>
      </c>
      <c r="B185" s="666" t="s">
        <v>387</v>
      </c>
      <c r="C185" s="667" t="s">
        <v>475</v>
      </c>
      <c r="D185" s="650">
        <v>26164.369269749051</v>
      </c>
    </row>
    <row r="186" spans="1:4" ht="16.5" thickTop="1" thickBot="1">
      <c r="A186" s="666" t="s">
        <v>478</v>
      </c>
      <c r="B186" s="666" t="s">
        <v>144</v>
      </c>
      <c r="C186" s="667" t="s">
        <v>1915</v>
      </c>
      <c r="D186" s="650">
        <v>4397.372986512446</v>
      </c>
    </row>
    <row r="187" spans="1:4" ht="16.5" thickTop="1" thickBot="1">
      <c r="A187" s="666" t="s">
        <v>1455</v>
      </c>
      <c r="B187" s="666" t="s">
        <v>377</v>
      </c>
      <c r="C187" s="667" t="s">
        <v>1454</v>
      </c>
      <c r="D187" s="650">
        <v>15920.688897668311</v>
      </c>
    </row>
    <row r="188" spans="1:4" ht="16.5" thickTop="1" thickBot="1">
      <c r="A188" s="666" t="s">
        <v>1709</v>
      </c>
      <c r="B188" s="666" t="s">
        <v>377</v>
      </c>
      <c r="C188" s="667" t="s">
        <v>1708</v>
      </c>
      <c r="D188" s="650">
        <v>15920.688897668311</v>
      </c>
    </row>
    <row r="189" spans="1:4" ht="16.5" thickTop="1" thickBot="1">
      <c r="A189" s="666" t="s">
        <v>479</v>
      </c>
      <c r="B189" s="666" t="s">
        <v>377</v>
      </c>
      <c r="C189" s="667" t="s">
        <v>480</v>
      </c>
      <c r="D189" s="650">
        <v>12696.315155308059</v>
      </c>
    </row>
    <row r="190" spans="1:4" ht="16.5" thickTop="1" thickBot="1">
      <c r="A190" s="666" t="s">
        <v>1666</v>
      </c>
      <c r="B190" s="666" t="s">
        <v>144</v>
      </c>
      <c r="C190" s="667" t="s">
        <v>1665</v>
      </c>
      <c r="D190" s="650">
        <v>749157.34950394614</v>
      </c>
    </row>
    <row r="191" spans="1:4" ht="16.5" thickTop="1" thickBot="1">
      <c r="A191" s="666" t="s">
        <v>488</v>
      </c>
      <c r="B191" s="666" t="s">
        <v>92</v>
      </c>
      <c r="C191" s="667" t="s">
        <v>489</v>
      </c>
      <c r="D191" s="650">
        <v>951425.51345105248</v>
      </c>
    </row>
    <row r="192" spans="1:4" ht="16.5" thickTop="1" thickBot="1">
      <c r="A192" s="666" t="s">
        <v>490</v>
      </c>
      <c r="B192" s="666" t="s">
        <v>92</v>
      </c>
      <c r="C192" s="667" t="s">
        <v>491</v>
      </c>
      <c r="D192" s="650">
        <v>707425.18051869643</v>
      </c>
    </row>
    <row r="193" spans="1:4" ht="16.5" thickTop="1" thickBot="1">
      <c r="A193" s="666" t="s">
        <v>481</v>
      </c>
      <c r="B193" s="666" t="s">
        <v>233</v>
      </c>
      <c r="C193" s="667" t="s">
        <v>482</v>
      </c>
      <c r="D193" s="650">
        <v>2942.9418712234547</v>
      </c>
    </row>
    <row r="194" spans="1:4" ht="16.5" thickTop="1" thickBot="1">
      <c r="A194" s="666" t="s">
        <v>492</v>
      </c>
      <c r="B194" s="666" t="s">
        <v>92</v>
      </c>
      <c r="C194" s="667" t="s">
        <v>493</v>
      </c>
      <c r="D194" s="650">
        <v>1258.7480173891877</v>
      </c>
    </row>
    <row r="195" spans="1:4" ht="16.5" thickTop="1" thickBot="1">
      <c r="A195" s="666" t="s">
        <v>483</v>
      </c>
      <c r="B195" s="666" t="s">
        <v>422</v>
      </c>
      <c r="C195" s="667" t="s">
        <v>2277</v>
      </c>
      <c r="D195" s="650">
        <v>1352.1921933525771</v>
      </c>
    </row>
    <row r="196" spans="1:4" ht="16.5" thickTop="1" thickBot="1">
      <c r="A196" s="666" t="s">
        <v>484</v>
      </c>
      <c r="B196" s="666" t="s">
        <v>92</v>
      </c>
      <c r="C196" s="667" t="s">
        <v>485</v>
      </c>
      <c r="D196" s="650">
        <v>46716.591265461597</v>
      </c>
    </row>
    <row r="197" spans="1:4" ht="16.5" thickTop="1" thickBot="1">
      <c r="A197" s="666" t="s">
        <v>486</v>
      </c>
      <c r="B197" s="666" t="s">
        <v>144</v>
      </c>
      <c r="C197" s="667" t="s">
        <v>487</v>
      </c>
      <c r="D197" s="650">
        <v>7986.7286867532293</v>
      </c>
    </row>
    <row r="198" spans="1:4" ht="16.5" thickTop="1" thickBot="1">
      <c r="A198" s="666" t="s">
        <v>494</v>
      </c>
      <c r="B198" s="666" t="s">
        <v>92</v>
      </c>
      <c r="C198" s="667" t="s">
        <v>495</v>
      </c>
      <c r="D198" s="650">
        <v>21372.332057697116</v>
      </c>
    </row>
    <row r="199" spans="1:4" ht="16.5" thickTop="1" thickBot="1">
      <c r="A199" s="666" t="s">
        <v>925</v>
      </c>
      <c r="B199" s="666" t="s">
        <v>92</v>
      </c>
      <c r="C199" s="667" t="s">
        <v>926</v>
      </c>
      <c r="D199" s="650">
        <v>71676.080336906234</v>
      </c>
    </row>
    <row r="200" spans="1:4" ht="31.5" thickTop="1" thickBot="1">
      <c r="A200" s="666" t="s">
        <v>929</v>
      </c>
      <c r="B200" s="666" t="s">
        <v>92</v>
      </c>
      <c r="C200" s="667" t="s">
        <v>930</v>
      </c>
      <c r="D200" s="650">
        <v>136671.45176405343</v>
      </c>
    </row>
    <row r="201" spans="1:4" ht="16.5" thickTop="1" thickBot="1">
      <c r="A201" s="666" t="s">
        <v>927</v>
      </c>
      <c r="B201" s="666" t="s">
        <v>92</v>
      </c>
      <c r="C201" s="667" t="s">
        <v>928</v>
      </c>
      <c r="D201" s="650">
        <v>132125.6674392462</v>
      </c>
    </row>
    <row r="202" spans="1:4" ht="16.5" thickTop="1" thickBot="1">
      <c r="A202" s="666" t="s">
        <v>931</v>
      </c>
      <c r="B202" s="666" t="s">
        <v>233</v>
      </c>
      <c r="C202" s="667" t="s">
        <v>932</v>
      </c>
      <c r="D202" s="650">
        <v>8311.034944508523</v>
      </c>
    </row>
    <row r="203" spans="1:4" ht="16.5" thickTop="1" thickBot="1">
      <c r="A203" s="666" t="s">
        <v>920</v>
      </c>
      <c r="B203" s="666" t="s">
        <v>233</v>
      </c>
      <c r="C203" s="667" t="s">
        <v>2278</v>
      </c>
      <c r="D203" s="650">
        <v>18255.693953506419</v>
      </c>
    </row>
    <row r="204" spans="1:4" ht="16.5" thickTop="1" thickBot="1">
      <c r="A204" s="666" t="s">
        <v>923</v>
      </c>
      <c r="B204" s="666" t="s">
        <v>92</v>
      </c>
      <c r="C204" s="667" t="s">
        <v>924</v>
      </c>
      <c r="D204" s="650">
        <v>88986.339098312485</v>
      </c>
    </row>
    <row r="205" spans="1:4" ht="16.5" thickTop="1" thickBot="1">
      <c r="A205" s="666" t="s">
        <v>921</v>
      </c>
      <c r="B205" s="666" t="s">
        <v>92</v>
      </c>
      <c r="C205" s="667" t="s">
        <v>922</v>
      </c>
      <c r="D205" s="650">
        <v>121260.85813282058</v>
      </c>
    </row>
    <row r="206" spans="1:4" ht="16.5" thickTop="1" thickBot="1">
      <c r="A206" s="666" t="s">
        <v>496</v>
      </c>
      <c r="B206" s="666" t="s">
        <v>144</v>
      </c>
      <c r="C206" s="667" t="s">
        <v>1916</v>
      </c>
      <c r="D206" s="650">
        <v>121710.48952069148</v>
      </c>
    </row>
    <row r="207" spans="1:4" ht="16.5" thickTop="1" thickBot="1">
      <c r="A207" s="666" t="s">
        <v>505</v>
      </c>
      <c r="B207" s="666" t="s">
        <v>144</v>
      </c>
      <c r="C207" s="667" t="s">
        <v>506</v>
      </c>
      <c r="D207" s="650">
        <v>113279.62616230048</v>
      </c>
    </row>
    <row r="208" spans="1:4" ht="16.5" thickTop="1" thickBot="1">
      <c r="A208" s="666" t="s">
        <v>507</v>
      </c>
      <c r="B208" s="666" t="s">
        <v>144</v>
      </c>
      <c r="C208" s="667" t="s">
        <v>508</v>
      </c>
      <c r="D208" s="650">
        <v>4694.1956631020357</v>
      </c>
    </row>
    <row r="209" spans="1:4" ht="16.5" thickTop="1" thickBot="1">
      <c r="A209" s="666" t="s">
        <v>509</v>
      </c>
      <c r="B209" s="666" t="s">
        <v>233</v>
      </c>
      <c r="C209" s="667" t="s">
        <v>510</v>
      </c>
      <c r="D209" s="650">
        <v>12917.283147880309</v>
      </c>
    </row>
    <row r="210" spans="1:4" ht="16.5" thickTop="1" thickBot="1">
      <c r="A210" s="666" t="s">
        <v>512</v>
      </c>
      <c r="B210" s="666" t="s">
        <v>233</v>
      </c>
      <c r="C210" s="667" t="s">
        <v>1918</v>
      </c>
      <c r="D210" s="650">
        <v>8887.0908057416527</v>
      </c>
    </row>
    <row r="211" spans="1:4" ht="16.5" thickTop="1" thickBot="1">
      <c r="A211" s="666" t="s">
        <v>511</v>
      </c>
      <c r="B211" s="666" t="s">
        <v>233</v>
      </c>
      <c r="C211" s="667" t="s">
        <v>1917</v>
      </c>
      <c r="D211" s="650">
        <v>4354.4985998939492</v>
      </c>
    </row>
    <row r="212" spans="1:4" ht="16.5" thickTop="1" thickBot="1">
      <c r="A212" s="666" t="s">
        <v>519</v>
      </c>
      <c r="B212" s="666" t="s">
        <v>387</v>
      </c>
      <c r="C212" s="667" t="s">
        <v>520</v>
      </c>
      <c r="D212" s="650">
        <v>23904.119554681656</v>
      </c>
    </row>
    <row r="213" spans="1:4" ht="16.5" thickTop="1" thickBot="1">
      <c r="A213" s="666" t="s">
        <v>515</v>
      </c>
      <c r="B213" s="666" t="s">
        <v>387</v>
      </c>
      <c r="C213" s="667" t="s">
        <v>516</v>
      </c>
      <c r="D213" s="650">
        <v>33123.212020904997</v>
      </c>
    </row>
    <row r="214" spans="1:4" ht="16.5" thickTop="1" thickBot="1">
      <c r="A214" s="666" t="s">
        <v>513</v>
      </c>
      <c r="B214" s="666" t="s">
        <v>387</v>
      </c>
      <c r="C214" s="667" t="s">
        <v>514</v>
      </c>
      <c r="D214" s="650">
        <v>35624.217906983955</v>
      </c>
    </row>
    <row r="215" spans="1:4" ht="16.5" thickTop="1" thickBot="1">
      <c r="A215" s="666" t="s">
        <v>521</v>
      </c>
      <c r="B215" s="666" t="s">
        <v>387</v>
      </c>
      <c r="C215" s="667" t="s">
        <v>522</v>
      </c>
      <c r="D215" s="650">
        <v>42517.100063342215</v>
      </c>
    </row>
    <row r="216" spans="1:4" ht="16.5" thickTop="1" thickBot="1">
      <c r="A216" s="666" t="s">
        <v>525</v>
      </c>
      <c r="B216" s="666" t="s">
        <v>387</v>
      </c>
      <c r="C216" s="667" t="s">
        <v>526</v>
      </c>
      <c r="D216" s="650">
        <v>42517.100063342215</v>
      </c>
    </row>
    <row r="217" spans="1:4" ht="16.5" thickTop="1" thickBot="1">
      <c r="A217" s="666" t="s">
        <v>527</v>
      </c>
      <c r="B217" s="666" t="s">
        <v>387</v>
      </c>
      <c r="C217" s="667" t="s">
        <v>528</v>
      </c>
      <c r="D217" s="650">
        <v>42517.100063342215</v>
      </c>
    </row>
    <row r="218" spans="1:4" ht="16.5" thickTop="1" thickBot="1">
      <c r="A218" s="666" t="s">
        <v>529</v>
      </c>
      <c r="B218" s="666" t="s">
        <v>387</v>
      </c>
      <c r="C218" s="667" t="s">
        <v>530</v>
      </c>
      <c r="D218" s="650">
        <v>42517.100063342215</v>
      </c>
    </row>
    <row r="219" spans="1:4" ht="16.5" thickTop="1" thickBot="1">
      <c r="A219" s="666" t="s">
        <v>531</v>
      </c>
      <c r="B219" s="666" t="s">
        <v>387</v>
      </c>
      <c r="C219" s="667" t="s">
        <v>532</v>
      </c>
      <c r="D219" s="650">
        <v>42517.100063342215</v>
      </c>
    </row>
    <row r="220" spans="1:4" ht="16.5" thickTop="1" thickBot="1">
      <c r="A220" s="666" t="s">
        <v>523</v>
      </c>
      <c r="B220" s="666" t="s">
        <v>387</v>
      </c>
      <c r="C220" s="667" t="s">
        <v>524</v>
      </c>
      <c r="D220" s="650">
        <v>42517.100063342215</v>
      </c>
    </row>
    <row r="221" spans="1:4" ht="16.5" thickTop="1" thickBot="1">
      <c r="A221" s="666" t="s">
        <v>533</v>
      </c>
      <c r="B221" s="666" t="s">
        <v>387</v>
      </c>
      <c r="C221" s="667" t="s">
        <v>534</v>
      </c>
      <c r="D221" s="650">
        <v>32554.851562398264</v>
      </c>
    </row>
    <row r="222" spans="1:4" ht="16.5" thickTop="1" thickBot="1">
      <c r="A222" s="666" t="s">
        <v>540</v>
      </c>
      <c r="B222" s="666" t="s">
        <v>387</v>
      </c>
      <c r="C222" s="667" t="s">
        <v>541</v>
      </c>
      <c r="D222" s="650">
        <v>23761.204932619999</v>
      </c>
    </row>
    <row r="223" spans="1:4" ht="16.5" thickTop="1" thickBot="1">
      <c r="A223" s="666" t="s">
        <v>551</v>
      </c>
      <c r="B223" s="666" t="s">
        <v>387</v>
      </c>
      <c r="C223" s="667" t="s">
        <v>1856</v>
      </c>
      <c r="D223" s="650">
        <v>7123.7442381501614</v>
      </c>
    </row>
    <row r="224" spans="1:4" ht="16.5" thickTop="1" thickBot="1">
      <c r="A224" s="666" t="s">
        <v>535</v>
      </c>
      <c r="B224" s="666" t="s">
        <v>387</v>
      </c>
      <c r="C224" s="667" t="s">
        <v>2279</v>
      </c>
      <c r="D224" s="650">
        <v>28513.665787793325</v>
      </c>
    </row>
    <row r="225" spans="1:4" ht="16.5" thickTop="1" thickBot="1">
      <c r="A225" s="666" t="s">
        <v>536</v>
      </c>
      <c r="B225" s="666" t="s">
        <v>387</v>
      </c>
      <c r="C225" s="667" t="s">
        <v>2280</v>
      </c>
      <c r="D225" s="650">
        <v>28513.665787793325</v>
      </c>
    </row>
    <row r="226" spans="1:4" ht="16.5" thickTop="1" thickBot="1">
      <c r="A226" s="666" t="s">
        <v>537</v>
      </c>
      <c r="B226" s="666" t="s">
        <v>387</v>
      </c>
      <c r="C226" s="667" t="s">
        <v>1919</v>
      </c>
      <c r="D226" s="650">
        <v>28513.665787793325</v>
      </c>
    </row>
    <row r="227" spans="1:4" ht="16.5" thickTop="1" thickBot="1">
      <c r="A227" s="666" t="s">
        <v>538</v>
      </c>
      <c r="B227" s="666" t="s">
        <v>387</v>
      </c>
      <c r="C227" s="667" t="s">
        <v>2281</v>
      </c>
      <c r="D227" s="650">
        <v>28513.665787793325</v>
      </c>
    </row>
    <row r="228" spans="1:4" ht="16.5" thickTop="1" thickBot="1">
      <c r="A228" s="666" t="s">
        <v>539</v>
      </c>
      <c r="B228" s="666" t="s">
        <v>387</v>
      </c>
      <c r="C228" s="667" t="s">
        <v>2282</v>
      </c>
      <c r="D228" s="650">
        <v>42517.100063342215</v>
      </c>
    </row>
    <row r="229" spans="1:4" ht="16.5" thickTop="1" thickBot="1">
      <c r="A229" s="666" t="s">
        <v>542</v>
      </c>
      <c r="B229" s="666" t="s">
        <v>387</v>
      </c>
      <c r="C229" s="667" t="s">
        <v>543</v>
      </c>
      <c r="D229" s="650">
        <v>49275.862343611843</v>
      </c>
    </row>
    <row r="230" spans="1:4" ht="16.5" thickTop="1" thickBot="1">
      <c r="A230" s="666" t="s">
        <v>544</v>
      </c>
      <c r="B230" s="666" t="s">
        <v>387</v>
      </c>
      <c r="C230" s="667" t="s">
        <v>545</v>
      </c>
      <c r="D230" s="650">
        <v>43116.242132754531</v>
      </c>
    </row>
    <row r="231" spans="1:4" ht="16.5" thickTop="1" thickBot="1">
      <c r="A231" s="666" t="s">
        <v>517</v>
      </c>
      <c r="B231" s="666" t="s">
        <v>387</v>
      </c>
      <c r="C231" s="667" t="s">
        <v>518</v>
      </c>
      <c r="D231" s="650">
        <v>48448.056878900868</v>
      </c>
    </row>
    <row r="232" spans="1:4" ht="16.5" thickTop="1" thickBot="1">
      <c r="A232" s="666" t="s">
        <v>546</v>
      </c>
      <c r="B232" s="666" t="s">
        <v>387</v>
      </c>
      <c r="C232" s="667" t="s">
        <v>547</v>
      </c>
      <c r="D232" s="650">
        <v>30089.024660211409</v>
      </c>
    </row>
    <row r="233" spans="1:4" ht="16.5" thickTop="1" thickBot="1">
      <c r="A233" s="666" t="s">
        <v>548</v>
      </c>
      <c r="B233" s="666" t="s">
        <v>387</v>
      </c>
      <c r="C233" s="667" t="s">
        <v>549</v>
      </c>
      <c r="D233" s="650">
        <v>40366.784672937618</v>
      </c>
    </row>
    <row r="234" spans="1:4" ht="16.5" thickTop="1" thickBot="1">
      <c r="A234" s="666" t="s">
        <v>550</v>
      </c>
      <c r="B234" s="666" t="s">
        <v>387</v>
      </c>
      <c r="C234" s="667" t="s">
        <v>2283</v>
      </c>
      <c r="D234" s="650">
        <v>23547.932342774147</v>
      </c>
    </row>
    <row r="235" spans="1:4" ht="16.5" thickTop="1" thickBot="1">
      <c r="A235" s="666" t="s">
        <v>552</v>
      </c>
      <c r="B235" s="666" t="s">
        <v>144</v>
      </c>
      <c r="C235" s="667" t="s">
        <v>553</v>
      </c>
      <c r="D235" s="650">
        <v>1107.0386493545084</v>
      </c>
    </row>
    <row r="236" spans="1:4" ht="16.5" thickTop="1" thickBot="1">
      <c r="A236" s="666" t="s">
        <v>556</v>
      </c>
      <c r="B236" s="666" t="s">
        <v>387</v>
      </c>
      <c r="C236" s="667" t="s">
        <v>2284</v>
      </c>
      <c r="D236" s="650">
        <v>429965.2365319673</v>
      </c>
    </row>
    <row r="237" spans="1:4" ht="16.5" thickTop="1" thickBot="1">
      <c r="A237" s="666" t="s">
        <v>557</v>
      </c>
      <c r="B237" s="666" t="s">
        <v>387</v>
      </c>
      <c r="C237" s="667" t="s">
        <v>2285</v>
      </c>
      <c r="D237" s="650">
        <v>446939.09625990532</v>
      </c>
    </row>
    <row r="238" spans="1:4" ht="16.5" thickTop="1" thickBot="1">
      <c r="A238" s="666" t="s">
        <v>558</v>
      </c>
      <c r="B238" s="666" t="s">
        <v>387</v>
      </c>
      <c r="C238" s="667" t="s">
        <v>2286</v>
      </c>
      <c r="D238" s="650">
        <v>553292.85996844876</v>
      </c>
    </row>
    <row r="239" spans="1:4" ht="16.5" thickTop="1" thickBot="1">
      <c r="A239" s="666" t="s">
        <v>570</v>
      </c>
      <c r="B239" s="666" t="s">
        <v>571</v>
      </c>
      <c r="C239" s="667" t="s">
        <v>572</v>
      </c>
      <c r="D239" s="650">
        <v>453712.15000238118</v>
      </c>
    </row>
    <row r="240" spans="1:4" ht="16.5" thickTop="1" thickBot="1">
      <c r="A240" s="666" t="s">
        <v>559</v>
      </c>
      <c r="B240" s="666" t="s">
        <v>387</v>
      </c>
      <c r="C240" s="667" t="s">
        <v>1920</v>
      </c>
      <c r="D240" s="650">
        <v>446590.6044507242</v>
      </c>
    </row>
    <row r="241" spans="1:4" ht="16.5" thickTop="1" thickBot="1">
      <c r="A241" s="666" t="s">
        <v>560</v>
      </c>
      <c r="B241" s="666" t="s">
        <v>387</v>
      </c>
      <c r="C241" s="667" t="s">
        <v>2011</v>
      </c>
      <c r="D241" s="650">
        <v>391478.32881076372</v>
      </c>
    </row>
    <row r="242" spans="1:4" ht="16.5" thickTop="1" thickBot="1">
      <c r="A242" s="668" t="s">
        <v>2013</v>
      </c>
      <c r="B242" s="666" t="s">
        <v>387</v>
      </c>
      <c r="C242" s="667" t="s">
        <v>2012</v>
      </c>
      <c r="D242" s="650">
        <v>398035.91127690038</v>
      </c>
    </row>
    <row r="243" spans="1:4" ht="16.5" thickTop="1" thickBot="1">
      <c r="A243" s="666" t="s">
        <v>561</v>
      </c>
      <c r="B243" s="666" t="s">
        <v>387</v>
      </c>
      <c r="C243" s="667" t="s">
        <v>562</v>
      </c>
      <c r="D243" s="650">
        <v>529216.14352404641</v>
      </c>
    </row>
    <row r="244" spans="1:4" ht="16.5" thickTop="1" thickBot="1">
      <c r="A244" s="666" t="s">
        <v>563</v>
      </c>
      <c r="B244" s="666" t="s">
        <v>387</v>
      </c>
      <c r="C244" s="667" t="s">
        <v>564</v>
      </c>
      <c r="D244" s="650">
        <v>490932.61430346913</v>
      </c>
    </row>
    <row r="245" spans="1:4" ht="16.5" thickTop="1" thickBot="1">
      <c r="A245" s="666" t="s">
        <v>565</v>
      </c>
      <c r="B245" s="666" t="s">
        <v>387</v>
      </c>
      <c r="C245" s="667" t="s">
        <v>566</v>
      </c>
      <c r="D245" s="650">
        <v>488807.58380773698</v>
      </c>
    </row>
    <row r="246" spans="1:4" ht="16.5" thickTop="1" thickBot="1">
      <c r="A246" s="666" t="s">
        <v>567</v>
      </c>
      <c r="B246" s="666" t="s">
        <v>387</v>
      </c>
      <c r="C246" s="667" t="s">
        <v>2014</v>
      </c>
      <c r="D246" s="650">
        <v>399284.76520506997</v>
      </c>
    </row>
    <row r="247" spans="1:4" ht="16.5" thickTop="1" thickBot="1">
      <c r="A247" s="666" t="s">
        <v>568</v>
      </c>
      <c r="B247" s="666" t="s">
        <v>387</v>
      </c>
      <c r="C247" s="667" t="s">
        <v>569</v>
      </c>
      <c r="D247" s="650">
        <v>458561.35306325776</v>
      </c>
    </row>
    <row r="248" spans="1:4" ht="16.5" thickTop="1" thickBot="1">
      <c r="A248" s="666" t="s">
        <v>573</v>
      </c>
      <c r="B248" s="666" t="s">
        <v>387</v>
      </c>
      <c r="C248" s="667" t="s">
        <v>574</v>
      </c>
      <c r="D248" s="650">
        <v>458561.35306325776</v>
      </c>
    </row>
    <row r="249" spans="1:4" ht="16.5" thickTop="1" thickBot="1">
      <c r="A249" s="666" t="s">
        <v>575</v>
      </c>
      <c r="B249" s="666" t="s">
        <v>387</v>
      </c>
      <c r="C249" s="667" t="s">
        <v>576</v>
      </c>
      <c r="D249" s="650">
        <v>306884.96532597725</v>
      </c>
    </row>
    <row r="250" spans="1:4" ht="16.5" thickTop="1" thickBot="1">
      <c r="A250" s="666" t="s">
        <v>577</v>
      </c>
      <c r="B250" s="666" t="s">
        <v>387</v>
      </c>
      <c r="C250" s="667" t="s">
        <v>578</v>
      </c>
      <c r="D250" s="650">
        <v>241853.31557169126</v>
      </c>
    </row>
    <row r="251" spans="1:4" ht="16.5" thickTop="1" thickBot="1">
      <c r="A251" s="666" t="s">
        <v>579</v>
      </c>
      <c r="B251" s="666" t="s">
        <v>387</v>
      </c>
      <c r="C251" s="667" t="s">
        <v>580</v>
      </c>
      <c r="D251" s="650">
        <v>259294.39617944625</v>
      </c>
    </row>
    <row r="252" spans="1:4" ht="16.5" thickTop="1" thickBot="1">
      <c r="A252" s="666" t="s">
        <v>581</v>
      </c>
      <c r="B252" s="666" t="s">
        <v>387</v>
      </c>
      <c r="C252" s="667" t="s">
        <v>2287</v>
      </c>
      <c r="D252" s="650">
        <v>231243.55389848334</v>
      </c>
    </row>
    <row r="253" spans="1:4" ht="16.5" thickTop="1" thickBot="1">
      <c r="A253" s="666" t="s">
        <v>582</v>
      </c>
      <c r="B253" s="666" t="s">
        <v>387</v>
      </c>
      <c r="C253" s="667" t="s">
        <v>2288</v>
      </c>
      <c r="D253" s="650">
        <v>206900.79638839711</v>
      </c>
    </row>
    <row r="254" spans="1:4" ht="16.5" thickTop="1" thickBot="1">
      <c r="A254" s="666" t="s">
        <v>584</v>
      </c>
      <c r="B254" s="666" t="s">
        <v>233</v>
      </c>
      <c r="C254" s="667" t="s">
        <v>1921</v>
      </c>
      <c r="D254" s="650">
        <v>18584.397584248225</v>
      </c>
    </row>
    <row r="255" spans="1:4" ht="16.5" thickTop="1" thickBot="1">
      <c r="A255" s="666" t="s">
        <v>583</v>
      </c>
      <c r="B255" s="666" t="s">
        <v>387</v>
      </c>
      <c r="C255" s="667" t="s">
        <v>2289</v>
      </c>
      <c r="D255" s="650">
        <v>329809.57004791318</v>
      </c>
    </row>
    <row r="256" spans="1:4" ht="16.5" thickTop="1" thickBot="1">
      <c r="A256" s="666" t="s">
        <v>554</v>
      </c>
      <c r="B256" s="666" t="s">
        <v>387</v>
      </c>
      <c r="C256" s="667" t="s">
        <v>555</v>
      </c>
      <c r="D256" s="650">
        <v>529965.89561824687</v>
      </c>
    </row>
    <row r="257" spans="1:4" ht="16.5" thickTop="1" thickBot="1">
      <c r="A257" s="666" t="s">
        <v>585</v>
      </c>
      <c r="B257" s="666" t="s">
        <v>387</v>
      </c>
      <c r="C257" s="667" t="s">
        <v>586</v>
      </c>
      <c r="D257" s="650">
        <v>514063.89555577119</v>
      </c>
    </row>
    <row r="258" spans="1:4" ht="16.5" thickTop="1" thickBot="1">
      <c r="A258" s="666" t="s">
        <v>587</v>
      </c>
      <c r="B258" s="666" t="s">
        <v>387</v>
      </c>
      <c r="C258" s="667" t="s">
        <v>588</v>
      </c>
      <c r="D258" s="650">
        <v>295955.29476800055</v>
      </c>
    </row>
    <row r="259" spans="1:4" ht="16.5" thickTop="1" thickBot="1">
      <c r="A259" s="666" t="s">
        <v>497</v>
      </c>
      <c r="B259" s="666" t="s">
        <v>387</v>
      </c>
      <c r="C259" s="667" t="s">
        <v>498</v>
      </c>
      <c r="D259" s="650">
        <v>297475.68647808721</v>
      </c>
    </row>
    <row r="260" spans="1:4" ht="16.5" thickTop="1" thickBot="1">
      <c r="A260" s="666" t="s">
        <v>1669</v>
      </c>
      <c r="B260" s="666" t="s">
        <v>387</v>
      </c>
      <c r="C260" s="667" t="s">
        <v>1670</v>
      </c>
      <c r="D260" s="650">
        <v>518053.41219778464</v>
      </c>
    </row>
    <row r="261" spans="1:4" ht="16.5" thickTop="1" thickBot="1">
      <c r="A261" s="666" t="s">
        <v>499</v>
      </c>
      <c r="B261" s="666" t="s">
        <v>377</v>
      </c>
      <c r="C261" s="667" t="s">
        <v>500</v>
      </c>
      <c r="D261" s="650">
        <v>2639.5231351540956</v>
      </c>
    </row>
    <row r="262" spans="1:4" ht="31.5" thickTop="1" thickBot="1">
      <c r="A262" s="666" t="s">
        <v>589</v>
      </c>
      <c r="B262" s="666" t="s">
        <v>377</v>
      </c>
      <c r="C262" s="667" t="s">
        <v>2290</v>
      </c>
      <c r="D262" s="650">
        <v>2395.4689344026551</v>
      </c>
    </row>
    <row r="263" spans="1:4" ht="16.5" thickTop="1" thickBot="1">
      <c r="A263" s="666" t="s">
        <v>590</v>
      </c>
      <c r="B263" s="666" t="s">
        <v>233</v>
      </c>
      <c r="C263" s="667" t="s">
        <v>2291</v>
      </c>
      <c r="D263" s="650">
        <v>62615.29329819735</v>
      </c>
    </row>
    <row r="264" spans="1:4" ht="16.5" thickTop="1" thickBot="1">
      <c r="A264" s="666" t="s">
        <v>591</v>
      </c>
      <c r="B264" s="666" t="s">
        <v>377</v>
      </c>
      <c r="C264" s="667" t="s">
        <v>2292</v>
      </c>
      <c r="D264" s="650">
        <v>102690.75201077852</v>
      </c>
    </row>
    <row r="265" spans="1:4" ht="16.5" thickTop="1" thickBot="1">
      <c r="A265" s="666" t="s">
        <v>592</v>
      </c>
      <c r="B265" s="666" t="s">
        <v>144</v>
      </c>
      <c r="C265" s="667" t="s">
        <v>2293</v>
      </c>
      <c r="D265" s="650">
        <v>7986.7286867532293</v>
      </c>
    </row>
    <row r="266" spans="1:4" ht="16.5" thickTop="1" thickBot="1">
      <c r="A266" s="666" t="s">
        <v>593</v>
      </c>
      <c r="B266" s="666" t="s">
        <v>92</v>
      </c>
      <c r="C266" s="667" t="s">
        <v>2294</v>
      </c>
      <c r="D266" s="650">
        <v>22820.167113506337</v>
      </c>
    </row>
    <row r="267" spans="1:4" ht="16.5" thickTop="1" thickBot="1">
      <c r="A267" s="666" t="s">
        <v>594</v>
      </c>
      <c r="B267" s="666" t="s">
        <v>92</v>
      </c>
      <c r="C267" s="667" t="s">
        <v>2295</v>
      </c>
      <c r="D267" s="650">
        <v>39935.842120259404</v>
      </c>
    </row>
    <row r="268" spans="1:4" ht="16.5" thickTop="1" thickBot="1">
      <c r="A268" s="666" t="s">
        <v>595</v>
      </c>
      <c r="B268" s="666" t="s">
        <v>92</v>
      </c>
      <c r="C268" s="667" t="s">
        <v>2296</v>
      </c>
      <c r="D268" s="650">
        <v>51345.925677012572</v>
      </c>
    </row>
    <row r="269" spans="1:4" ht="16.5" thickTop="1" thickBot="1">
      <c r="A269" s="666" t="s">
        <v>596</v>
      </c>
      <c r="B269" s="666" t="s">
        <v>377</v>
      </c>
      <c r="C269" s="667" t="s">
        <v>597</v>
      </c>
      <c r="D269" s="650">
        <v>76425.243162339684</v>
      </c>
    </row>
    <row r="270" spans="1:4" ht="16.5" thickTop="1" thickBot="1">
      <c r="A270" s="666" t="s">
        <v>599</v>
      </c>
      <c r="B270" s="666" t="s">
        <v>144</v>
      </c>
      <c r="C270" s="667" t="s">
        <v>600</v>
      </c>
      <c r="D270" s="650">
        <v>211591.69402175923</v>
      </c>
    </row>
    <row r="271" spans="1:4" ht="16.5" thickTop="1" thickBot="1">
      <c r="A271" s="666" t="s">
        <v>601</v>
      </c>
      <c r="B271" s="666" t="s">
        <v>387</v>
      </c>
      <c r="C271" s="667" t="s">
        <v>1922</v>
      </c>
      <c r="D271" s="650">
        <v>15974.556716753088</v>
      </c>
    </row>
    <row r="272" spans="1:4" ht="16.5" thickTop="1" thickBot="1">
      <c r="A272" s="666" t="s">
        <v>598</v>
      </c>
      <c r="B272" s="666" t="s">
        <v>387</v>
      </c>
      <c r="C272" s="667" t="s">
        <v>2297</v>
      </c>
      <c r="D272" s="650">
        <v>15974.556716753088</v>
      </c>
    </row>
    <row r="273" spans="1:4" ht="16.5" thickTop="1" thickBot="1">
      <c r="A273" s="666" t="s">
        <v>602</v>
      </c>
      <c r="B273" s="666" t="s">
        <v>387</v>
      </c>
      <c r="C273" s="667" t="s">
        <v>2298</v>
      </c>
      <c r="D273" s="650">
        <v>24856.150806261601</v>
      </c>
    </row>
    <row r="274" spans="1:4" ht="16.5" thickTop="1" thickBot="1">
      <c r="A274" s="666" t="s">
        <v>603</v>
      </c>
      <c r="B274" s="666" t="s">
        <v>144</v>
      </c>
      <c r="C274" s="667" t="s">
        <v>2299</v>
      </c>
      <c r="D274" s="650">
        <v>11410.083556753169</v>
      </c>
    </row>
    <row r="275" spans="1:4" ht="16.5" thickTop="1" thickBot="1">
      <c r="A275" s="666" t="s">
        <v>604</v>
      </c>
      <c r="B275" s="666" t="s">
        <v>144</v>
      </c>
      <c r="C275" s="667" t="s">
        <v>2300</v>
      </c>
      <c r="D275" s="650">
        <v>25863.149220172949</v>
      </c>
    </row>
    <row r="276" spans="1:4" ht="16.5" thickTop="1" thickBot="1">
      <c r="A276" s="666" t="s">
        <v>605</v>
      </c>
      <c r="B276" s="666" t="s">
        <v>606</v>
      </c>
      <c r="C276" s="667" t="s">
        <v>2301</v>
      </c>
      <c r="D276" s="650">
        <v>71365.332645859366</v>
      </c>
    </row>
    <row r="277" spans="1:4" ht="16.5" thickTop="1" thickBot="1">
      <c r="A277" s="666" t="s">
        <v>607</v>
      </c>
      <c r="B277" s="666" t="s">
        <v>606</v>
      </c>
      <c r="C277" s="667" t="s">
        <v>1923</v>
      </c>
      <c r="D277" s="650">
        <v>57165.848824661793</v>
      </c>
    </row>
    <row r="278" spans="1:4" ht="16.5" thickTop="1" thickBot="1">
      <c r="A278" s="666" t="s">
        <v>608</v>
      </c>
      <c r="B278" s="666" t="s">
        <v>606</v>
      </c>
      <c r="C278" s="667" t="s">
        <v>609</v>
      </c>
      <c r="D278" s="650">
        <v>45904.5430539523</v>
      </c>
    </row>
    <row r="279" spans="1:4" ht="16.5" thickTop="1" thickBot="1">
      <c r="A279" s="666" t="s">
        <v>501</v>
      </c>
      <c r="B279" s="666" t="s">
        <v>141</v>
      </c>
      <c r="C279" s="667" t="s">
        <v>502</v>
      </c>
      <c r="D279" s="650">
        <v>79971.724475961964</v>
      </c>
    </row>
    <row r="280" spans="1:4" ht="16.5" thickTop="1" thickBot="1">
      <c r="A280" s="666" t="s">
        <v>503</v>
      </c>
      <c r="B280" s="666" t="s">
        <v>141</v>
      </c>
      <c r="C280" s="667" t="s">
        <v>504</v>
      </c>
      <c r="D280" s="650">
        <v>71457.311030827244</v>
      </c>
    </row>
    <row r="281" spans="1:4" ht="16.5" thickTop="1" thickBot="1">
      <c r="A281" s="666" t="s">
        <v>610</v>
      </c>
      <c r="B281" s="666" t="s">
        <v>92</v>
      </c>
      <c r="C281" s="667" t="s">
        <v>2302</v>
      </c>
      <c r="D281" s="650">
        <v>69181.670510307056</v>
      </c>
    </row>
    <row r="282" spans="1:4" ht="16.5" thickTop="1" thickBot="1">
      <c r="A282" s="666" t="s">
        <v>611</v>
      </c>
      <c r="B282" s="666" t="s">
        <v>377</v>
      </c>
      <c r="C282" s="667" t="s">
        <v>2303</v>
      </c>
      <c r="D282" s="650">
        <v>10670.22555177245</v>
      </c>
    </row>
    <row r="283" spans="1:4" ht="16.5" thickTop="1" thickBot="1">
      <c r="A283" s="666" t="s">
        <v>612</v>
      </c>
      <c r="B283" s="666" t="s">
        <v>144</v>
      </c>
      <c r="C283" s="667" t="s">
        <v>2304</v>
      </c>
      <c r="D283" s="650">
        <v>6725.7819828707852</v>
      </c>
    </row>
    <row r="284" spans="1:4" ht="16.5" thickTop="1" thickBot="1">
      <c r="A284" s="666" t="s">
        <v>613</v>
      </c>
      <c r="B284" s="666" t="s">
        <v>92</v>
      </c>
      <c r="C284" s="667" t="s">
        <v>614</v>
      </c>
      <c r="D284" s="650">
        <v>9127.8469767532097</v>
      </c>
    </row>
    <row r="285" spans="1:4" ht="16.5" thickTop="1" thickBot="1">
      <c r="A285" s="666" t="s">
        <v>615</v>
      </c>
      <c r="B285" s="666" t="s">
        <v>92</v>
      </c>
      <c r="C285" s="667" t="s">
        <v>2305</v>
      </c>
      <c r="D285" s="650">
        <v>132470.86121868741</v>
      </c>
    </row>
    <row r="286" spans="1:4" ht="16.5" thickTop="1" thickBot="1">
      <c r="A286" s="666" t="s">
        <v>616</v>
      </c>
      <c r="B286" s="666" t="s">
        <v>92</v>
      </c>
      <c r="C286" s="667" t="s">
        <v>617</v>
      </c>
      <c r="D286" s="650">
        <v>239611.75469181655</v>
      </c>
    </row>
    <row r="287" spans="1:4" ht="16.5" thickTop="1" thickBot="1">
      <c r="A287" s="666" t="s">
        <v>620</v>
      </c>
      <c r="B287" s="666" t="s">
        <v>92</v>
      </c>
      <c r="C287" s="667" t="s">
        <v>621</v>
      </c>
      <c r="D287" s="650">
        <v>17115.675006753067</v>
      </c>
    </row>
    <row r="288" spans="1:4" ht="16.5" thickTop="1" thickBot="1">
      <c r="A288" s="666" t="s">
        <v>618</v>
      </c>
      <c r="B288" s="666" t="s">
        <v>92</v>
      </c>
      <c r="C288" s="667" t="s">
        <v>2306</v>
      </c>
      <c r="D288" s="650">
        <v>22820.167113506337</v>
      </c>
    </row>
    <row r="289" spans="1:4" ht="16.5" thickTop="1" thickBot="1">
      <c r="A289" s="666" t="s">
        <v>619</v>
      </c>
      <c r="B289" s="666" t="s">
        <v>92</v>
      </c>
      <c r="C289" s="667" t="s">
        <v>2307</v>
      </c>
      <c r="D289" s="650">
        <v>142272.05593400035</v>
      </c>
    </row>
    <row r="290" spans="1:4" ht="16.5" thickTop="1" thickBot="1">
      <c r="A290" s="666" t="s">
        <v>622</v>
      </c>
      <c r="B290" s="666" t="s">
        <v>454</v>
      </c>
      <c r="C290" s="667" t="s">
        <v>623</v>
      </c>
      <c r="D290" s="650">
        <v>3078.1610905587122</v>
      </c>
    </row>
    <row r="291" spans="1:4" ht="16.5" thickTop="1" thickBot="1">
      <c r="A291" s="666" t="s">
        <v>624</v>
      </c>
      <c r="B291" s="666" t="s">
        <v>422</v>
      </c>
      <c r="C291" s="667" t="s">
        <v>1924</v>
      </c>
      <c r="D291" s="650">
        <v>58056.316854430559</v>
      </c>
    </row>
    <row r="292" spans="1:4" ht="16.5" thickTop="1" thickBot="1">
      <c r="A292" s="666" t="s">
        <v>625</v>
      </c>
      <c r="B292" s="666" t="s">
        <v>377</v>
      </c>
      <c r="C292" s="667" t="s">
        <v>2308</v>
      </c>
      <c r="D292" s="650">
        <v>3610.243221926718</v>
      </c>
    </row>
    <row r="293" spans="1:4" ht="16.5" thickTop="1" thickBot="1">
      <c r="A293" s="666" t="s">
        <v>626</v>
      </c>
      <c r="B293" s="666" t="s">
        <v>377</v>
      </c>
      <c r="C293" s="667" t="s">
        <v>1925</v>
      </c>
      <c r="D293" s="650">
        <v>9069.5817846819209</v>
      </c>
    </row>
    <row r="294" spans="1:4" ht="16.5" thickTop="1" thickBot="1">
      <c r="A294" s="666" t="s">
        <v>627</v>
      </c>
      <c r="B294" s="666" t="s">
        <v>92</v>
      </c>
      <c r="C294" s="667" t="s">
        <v>628</v>
      </c>
      <c r="D294" s="650">
        <v>2294.3293557128686</v>
      </c>
    </row>
    <row r="295" spans="1:4" ht="16.5" thickTop="1" thickBot="1">
      <c r="A295" s="666" t="s">
        <v>633</v>
      </c>
      <c r="B295" s="666" t="s">
        <v>92</v>
      </c>
      <c r="C295" s="667" t="s">
        <v>1926</v>
      </c>
      <c r="D295" s="650">
        <v>279880.148144181</v>
      </c>
    </row>
    <row r="296" spans="1:4" ht="16.5" thickTop="1" thickBot="1">
      <c r="A296" s="666" t="s">
        <v>629</v>
      </c>
      <c r="B296" s="666" t="s">
        <v>92</v>
      </c>
      <c r="C296" s="667" t="s">
        <v>630</v>
      </c>
      <c r="D296" s="650">
        <v>69258.624537571028</v>
      </c>
    </row>
    <row r="297" spans="1:4" ht="16.5" thickTop="1" thickBot="1">
      <c r="A297" s="666" t="s">
        <v>631</v>
      </c>
      <c r="B297" s="666" t="s">
        <v>92</v>
      </c>
      <c r="C297" s="667" t="s">
        <v>632</v>
      </c>
      <c r="D297" s="650">
        <v>71677.179680152869</v>
      </c>
    </row>
    <row r="298" spans="1:4" ht="16.5" thickTop="1" thickBot="1">
      <c r="A298" s="666" t="s">
        <v>646</v>
      </c>
      <c r="B298" s="666" t="s">
        <v>144</v>
      </c>
      <c r="C298" s="667" t="s">
        <v>647</v>
      </c>
      <c r="D298" s="650">
        <v>4580.9633086993408</v>
      </c>
    </row>
    <row r="299" spans="1:4" ht="16.5" thickTop="1" thickBot="1">
      <c r="A299" s="666" t="s">
        <v>634</v>
      </c>
      <c r="B299" s="666" t="s">
        <v>377</v>
      </c>
      <c r="C299" s="667" t="s">
        <v>635</v>
      </c>
      <c r="D299" s="650">
        <v>19788.178439306004</v>
      </c>
    </row>
    <row r="300" spans="1:4" ht="16.5" thickTop="1" thickBot="1">
      <c r="A300" s="666" t="s">
        <v>650</v>
      </c>
      <c r="B300" s="666" t="s">
        <v>377</v>
      </c>
      <c r="C300" s="667" t="s">
        <v>651</v>
      </c>
      <c r="D300" s="650">
        <v>35178.983892099568</v>
      </c>
    </row>
    <row r="301" spans="1:4" ht="31.5" thickTop="1" thickBot="1">
      <c r="A301" s="666" t="s">
        <v>652</v>
      </c>
      <c r="B301" s="666" t="s">
        <v>92</v>
      </c>
      <c r="C301" s="667" t="s">
        <v>2309</v>
      </c>
      <c r="D301" s="650">
        <v>308475.71500384808</v>
      </c>
    </row>
    <row r="302" spans="1:4" ht="31.5" thickTop="1" thickBot="1">
      <c r="A302" s="666" t="s">
        <v>653</v>
      </c>
      <c r="B302" s="666" t="s">
        <v>92</v>
      </c>
      <c r="C302" s="667" t="s">
        <v>2310</v>
      </c>
      <c r="D302" s="650">
        <v>231411.75341521745</v>
      </c>
    </row>
    <row r="303" spans="1:4" ht="31.5" thickTop="1" thickBot="1">
      <c r="A303" s="666" t="s">
        <v>654</v>
      </c>
      <c r="B303" s="666" t="s">
        <v>92</v>
      </c>
      <c r="C303" s="667" t="s">
        <v>2311</v>
      </c>
      <c r="D303" s="650">
        <v>242405.18588149856</v>
      </c>
    </row>
    <row r="304" spans="1:4" ht="31.5" thickTop="1" thickBot="1">
      <c r="A304" s="666" t="s">
        <v>655</v>
      </c>
      <c r="B304" s="666" t="s">
        <v>92</v>
      </c>
      <c r="C304" s="667" t="s">
        <v>2312</v>
      </c>
      <c r="D304" s="650">
        <v>324636.06072928134</v>
      </c>
    </row>
    <row r="305" spans="1:4" ht="31.5" thickTop="1" thickBot="1">
      <c r="A305" s="666" t="s">
        <v>656</v>
      </c>
      <c r="B305" s="666" t="s">
        <v>92</v>
      </c>
      <c r="C305" s="667" t="s">
        <v>2313</v>
      </c>
      <c r="D305" s="650">
        <v>220583.22243593057</v>
      </c>
    </row>
    <row r="306" spans="1:4" ht="31.5" thickTop="1" thickBot="1">
      <c r="A306" s="666" t="s">
        <v>657</v>
      </c>
      <c r="B306" s="666" t="s">
        <v>233</v>
      </c>
      <c r="C306" s="667" t="s">
        <v>2314</v>
      </c>
      <c r="D306" s="650">
        <v>294788.89158332808</v>
      </c>
    </row>
    <row r="307" spans="1:4" ht="16.5" thickTop="1" thickBot="1">
      <c r="A307" s="666" t="s">
        <v>658</v>
      </c>
      <c r="B307" s="666" t="s">
        <v>92</v>
      </c>
      <c r="C307" s="667" t="s">
        <v>659</v>
      </c>
      <c r="D307" s="650">
        <v>231521.68773988029</v>
      </c>
    </row>
    <row r="308" spans="1:4" ht="16.5" thickTop="1" thickBot="1">
      <c r="A308" s="666" t="s">
        <v>636</v>
      </c>
      <c r="B308" s="666" t="s">
        <v>377</v>
      </c>
      <c r="C308" s="667" t="s">
        <v>637</v>
      </c>
      <c r="D308" s="650">
        <v>25702.645106165244</v>
      </c>
    </row>
    <row r="309" spans="1:4" ht="16.5" thickTop="1" thickBot="1">
      <c r="A309" s="666" t="s">
        <v>642</v>
      </c>
      <c r="B309" s="666" t="s">
        <v>377</v>
      </c>
      <c r="C309" s="667" t="s">
        <v>643</v>
      </c>
      <c r="D309" s="650">
        <v>7315.0299630634536</v>
      </c>
    </row>
    <row r="310" spans="1:4" ht="16.5" thickTop="1" thickBot="1">
      <c r="A310" s="666" t="s">
        <v>640</v>
      </c>
      <c r="B310" s="666" t="s">
        <v>377</v>
      </c>
      <c r="C310" s="667" t="s">
        <v>641</v>
      </c>
      <c r="D310" s="650">
        <v>75247.84654520097</v>
      </c>
    </row>
    <row r="311" spans="1:4" ht="16.5" thickTop="1" thickBot="1">
      <c r="A311" s="666" t="s">
        <v>638</v>
      </c>
      <c r="B311" s="666" t="s">
        <v>377</v>
      </c>
      <c r="C311" s="667" t="s">
        <v>639</v>
      </c>
      <c r="D311" s="650">
        <v>78405.526797265789</v>
      </c>
    </row>
    <row r="312" spans="1:4" ht="16.5" thickTop="1" thickBot="1">
      <c r="A312" s="666" t="s">
        <v>644</v>
      </c>
      <c r="B312" s="666" t="s">
        <v>377</v>
      </c>
      <c r="C312" s="667" t="s">
        <v>645</v>
      </c>
      <c r="D312" s="650">
        <v>18194.130731695244</v>
      </c>
    </row>
    <row r="313" spans="1:4" ht="16.5" thickTop="1" thickBot="1">
      <c r="A313" s="666" t="s">
        <v>660</v>
      </c>
      <c r="B313" s="666" t="s">
        <v>377</v>
      </c>
      <c r="C313" s="667" t="s">
        <v>661</v>
      </c>
      <c r="D313" s="650">
        <v>13210.441346981139</v>
      </c>
    </row>
    <row r="314" spans="1:4" ht="16.5" thickTop="1" thickBot="1">
      <c r="A314" s="666" t="s">
        <v>662</v>
      </c>
      <c r="B314" s="666" t="s">
        <v>377</v>
      </c>
      <c r="C314" s="667" t="s">
        <v>663</v>
      </c>
      <c r="D314" s="650">
        <v>13961.659232177017</v>
      </c>
    </row>
    <row r="315" spans="1:4" ht="16.5" thickTop="1" thickBot="1">
      <c r="A315" s="666" t="s">
        <v>667</v>
      </c>
      <c r="B315" s="666" t="s">
        <v>377</v>
      </c>
      <c r="C315" s="667" t="s">
        <v>2315</v>
      </c>
      <c r="D315" s="650">
        <v>10307.442280385172</v>
      </c>
    </row>
    <row r="316" spans="1:4" ht="16.5" thickTop="1" thickBot="1">
      <c r="A316" s="666" t="s">
        <v>664</v>
      </c>
      <c r="B316" s="666" t="s">
        <v>92</v>
      </c>
      <c r="C316" s="667" t="s">
        <v>2316</v>
      </c>
      <c r="D316" s="650">
        <v>30781.61090558712</v>
      </c>
    </row>
    <row r="317" spans="1:4" ht="16.5" thickTop="1" thickBot="1">
      <c r="A317" s="666" t="s">
        <v>665</v>
      </c>
      <c r="B317" s="666" t="s">
        <v>377</v>
      </c>
      <c r="C317" s="667" t="s">
        <v>666</v>
      </c>
      <c r="D317" s="650">
        <v>23288.487336569913</v>
      </c>
    </row>
    <row r="318" spans="1:4" ht="16.5" thickTop="1" thickBot="1">
      <c r="A318" s="666" t="s">
        <v>668</v>
      </c>
      <c r="B318" s="666" t="s">
        <v>606</v>
      </c>
      <c r="C318" s="667" t="s">
        <v>2317</v>
      </c>
      <c r="D318" s="650">
        <v>48011.617609989516</v>
      </c>
    </row>
    <row r="319" spans="1:4" ht="16.5" thickTop="1" thickBot="1">
      <c r="A319" s="666" t="s">
        <v>669</v>
      </c>
      <c r="B319" s="666" t="s">
        <v>92</v>
      </c>
      <c r="C319" s="667" t="s">
        <v>2318</v>
      </c>
      <c r="D319" s="650">
        <v>17115.675006753067</v>
      </c>
    </row>
    <row r="320" spans="1:4" ht="16.5" thickTop="1" thickBot="1">
      <c r="A320" s="666" t="s">
        <v>673</v>
      </c>
      <c r="B320" s="666" t="s">
        <v>92</v>
      </c>
      <c r="C320" s="667" t="s">
        <v>2319</v>
      </c>
      <c r="D320" s="650">
        <v>289374.62609368458</v>
      </c>
    </row>
    <row r="321" spans="1:4" ht="16.5" thickTop="1" thickBot="1">
      <c r="A321" s="666" t="s">
        <v>674</v>
      </c>
      <c r="B321" s="666" t="s">
        <v>92</v>
      </c>
      <c r="C321" s="667" t="s">
        <v>2320</v>
      </c>
      <c r="D321" s="650">
        <v>324471.1592422871</v>
      </c>
    </row>
    <row r="322" spans="1:4" ht="16.5" thickTop="1" thickBot="1">
      <c r="A322" s="666" t="s">
        <v>672</v>
      </c>
      <c r="B322" s="666" t="s">
        <v>92</v>
      </c>
      <c r="C322" s="667" t="s">
        <v>2321</v>
      </c>
      <c r="D322" s="650">
        <v>176719.4268954689</v>
      </c>
    </row>
    <row r="323" spans="1:4" ht="31.5" thickTop="1" thickBot="1">
      <c r="A323" s="666" t="s">
        <v>671</v>
      </c>
      <c r="B323" s="666" t="s">
        <v>92</v>
      </c>
      <c r="C323" s="667" t="s">
        <v>2322</v>
      </c>
      <c r="D323" s="650">
        <v>247544.61555948498</v>
      </c>
    </row>
    <row r="324" spans="1:4" ht="16.5" thickTop="1" thickBot="1">
      <c r="A324" s="666" t="s">
        <v>675</v>
      </c>
      <c r="B324" s="666" t="s">
        <v>92</v>
      </c>
      <c r="C324" s="667" t="s">
        <v>676</v>
      </c>
      <c r="D324" s="650">
        <v>288275.28284705657</v>
      </c>
    </row>
    <row r="325" spans="1:4" ht="16.5" thickTop="1" thickBot="1">
      <c r="A325" s="666" t="s">
        <v>678</v>
      </c>
      <c r="B325" s="666" t="s">
        <v>92</v>
      </c>
      <c r="C325" s="667" t="s">
        <v>679</v>
      </c>
      <c r="D325" s="650">
        <v>14833.43842675311</v>
      </c>
    </row>
    <row r="326" spans="1:4" ht="16.5" thickTop="1" thickBot="1">
      <c r="A326" s="666" t="s">
        <v>670</v>
      </c>
      <c r="B326" s="666" t="s">
        <v>92</v>
      </c>
      <c r="C326" s="667" t="s">
        <v>2323</v>
      </c>
      <c r="D326" s="650">
        <v>27384.640273506255</v>
      </c>
    </row>
    <row r="327" spans="1:4" ht="16.5" thickTop="1" thickBot="1">
      <c r="A327" s="666" t="s">
        <v>677</v>
      </c>
      <c r="B327" s="666" t="s">
        <v>92</v>
      </c>
      <c r="C327" s="667" t="s">
        <v>2324</v>
      </c>
      <c r="D327" s="650">
        <v>31948.014090259545</v>
      </c>
    </row>
    <row r="328" spans="1:4" ht="16.5" thickTop="1" thickBot="1">
      <c r="A328" s="666" t="s">
        <v>680</v>
      </c>
      <c r="B328" s="666" t="s">
        <v>92</v>
      </c>
      <c r="C328" s="667" t="s">
        <v>2325</v>
      </c>
      <c r="D328" s="650">
        <v>91967.757983167918</v>
      </c>
    </row>
    <row r="329" spans="1:4" ht="16.5" thickTop="1" thickBot="1">
      <c r="A329" s="666" t="s">
        <v>681</v>
      </c>
      <c r="B329" s="666" t="s">
        <v>92</v>
      </c>
      <c r="C329" s="667" t="s">
        <v>682</v>
      </c>
      <c r="D329" s="650">
        <v>7310.6325900769416</v>
      </c>
    </row>
    <row r="330" spans="1:4" ht="16.5" thickTop="1" thickBot="1">
      <c r="A330" s="666" t="s">
        <v>683</v>
      </c>
      <c r="B330" s="666" t="s">
        <v>92</v>
      </c>
      <c r="C330" s="667" t="s">
        <v>2326</v>
      </c>
      <c r="D330" s="650">
        <v>68324.182777937138</v>
      </c>
    </row>
    <row r="331" spans="1:4" ht="16.5" thickTop="1" thickBot="1">
      <c r="A331" s="666" t="s">
        <v>684</v>
      </c>
      <c r="B331" s="666" t="s">
        <v>92</v>
      </c>
      <c r="C331" s="667" t="s">
        <v>2327</v>
      </c>
      <c r="D331" s="650">
        <v>1908.4598761464015</v>
      </c>
    </row>
    <row r="332" spans="1:4" ht="16.5" thickTop="1" thickBot="1">
      <c r="A332" s="666" t="s">
        <v>686</v>
      </c>
      <c r="B332" s="666" t="s">
        <v>387</v>
      </c>
      <c r="C332" s="667" t="s">
        <v>687</v>
      </c>
      <c r="D332" s="650">
        <v>54967.162331405576</v>
      </c>
    </row>
    <row r="333" spans="1:4" ht="16.5" thickTop="1" thickBot="1">
      <c r="A333" s="666" t="s">
        <v>685</v>
      </c>
      <c r="B333" s="666" t="s">
        <v>387</v>
      </c>
      <c r="C333" s="667" t="s">
        <v>2328</v>
      </c>
      <c r="D333" s="650">
        <v>46172.41635838068</v>
      </c>
    </row>
    <row r="334" spans="1:4" ht="16.5" thickTop="1" thickBot="1">
      <c r="A334" s="666" t="s">
        <v>690</v>
      </c>
      <c r="B334" s="666" t="s">
        <v>92</v>
      </c>
      <c r="C334" s="667" t="s">
        <v>1929</v>
      </c>
      <c r="D334" s="650">
        <v>4144.5240397879797</v>
      </c>
    </row>
    <row r="335" spans="1:4" ht="16.5" thickTop="1" thickBot="1">
      <c r="A335" s="666" t="s">
        <v>688</v>
      </c>
      <c r="B335" s="666" t="s">
        <v>92</v>
      </c>
      <c r="C335" s="667" t="s">
        <v>689</v>
      </c>
      <c r="D335" s="650">
        <v>1351.0928501059489</v>
      </c>
    </row>
    <row r="336" spans="1:4" ht="16.5" thickTop="1" thickBot="1">
      <c r="A336" s="666" t="s">
        <v>691</v>
      </c>
      <c r="B336" s="666" t="s">
        <v>377</v>
      </c>
      <c r="C336" s="667" t="s">
        <v>692</v>
      </c>
      <c r="D336" s="650">
        <v>7939.4569271482205</v>
      </c>
    </row>
    <row r="337" spans="1:4" ht="16.5" thickTop="1" thickBot="1">
      <c r="A337" s="666" t="s">
        <v>696</v>
      </c>
      <c r="B337" s="666" t="s">
        <v>92</v>
      </c>
      <c r="C337" s="667" t="s">
        <v>697</v>
      </c>
      <c r="D337" s="650">
        <v>224073.63724397481</v>
      </c>
    </row>
    <row r="338" spans="1:4" ht="16.5" thickTop="1" thickBot="1">
      <c r="A338" s="666" t="s">
        <v>694</v>
      </c>
      <c r="B338" s="666" t="s">
        <v>92</v>
      </c>
      <c r="C338" s="667" t="s">
        <v>695</v>
      </c>
      <c r="D338" s="650">
        <v>66510.266421000735</v>
      </c>
    </row>
    <row r="339" spans="1:4" ht="16.5" thickTop="1" thickBot="1">
      <c r="A339" s="666" t="s">
        <v>693</v>
      </c>
      <c r="B339" s="666" t="s">
        <v>144</v>
      </c>
      <c r="C339" s="667" t="s">
        <v>2329</v>
      </c>
      <c r="D339" s="650">
        <v>4091.755563949831</v>
      </c>
    </row>
    <row r="340" spans="1:4" ht="31.5" thickTop="1" thickBot="1">
      <c r="A340" s="666" t="s">
        <v>648</v>
      </c>
      <c r="B340" s="666" t="s">
        <v>92</v>
      </c>
      <c r="C340" s="667" t="s">
        <v>1927</v>
      </c>
      <c r="D340" s="650">
        <v>1725911.7313573104</v>
      </c>
    </row>
    <row r="341" spans="1:4" ht="31.5" thickTop="1" thickBot="1">
      <c r="A341" s="666" t="s">
        <v>698</v>
      </c>
      <c r="B341" s="666" t="s">
        <v>92</v>
      </c>
      <c r="C341" s="667" t="s">
        <v>699</v>
      </c>
      <c r="D341" s="650">
        <v>2422126.9087901399</v>
      </c>
    </row>
    <row r="342" spans="1:4" ht="31.5" thickTop="1" thickBot="1">
      <c r="A342" s="666" t="s">
        <v>649</v>
      </c>
      <c r="B342" s="666" t="s">
        <v>92</v>
      </c>
      <c r="C342" s="667" t="s">
        <v>1928</v>
      </c>
      <c r="D342" s="650">
        <v>1438597.2745078069</v>
      </c>
    </row>
    <row r="343" spans="1:4" ht="31.5" thickTop="1" thickBot="1">
      <c r="A343" s="666" t="s">
        <v>700</v>
      </c>
      <c r="B343" s="666" t="s">
        <v>92</v>
      </c>
      <c r="C343" s="667" t="s">
        <v>701</v>
      </c>
      <c r="D343" s="650">
        <v>1048266.6600465229</v>
      </c>
    </row>
    <row r="344" spans="1:4" ht="16.5" thickTop="1" thickBot="1">
      <c r="A344" s="666" t="s">
        <v>737</v>
      </c>
      <c r="B344" s="666" t="s">
        <v>387</v>
      </c>
      <c r="C344" s="667" t="s">
        <v>2330</v>
      </c>
      <c r="D344" s="650">
        <v>75876.670882272258</v>
      </c>
    </row>
    <row r="345" spans="1:4" ht="16.5" thickTop="1" thickBot="1">
      <c r="A345" s="666" t="s">
        <v>702</v>
      </c>
      <c r="B345" s="666" t="s">
        <v>377</v>
      </c>
      <c r="C345" s="667" t="s">
        <v>2331</v>
      </c>
      <c r="D345" s="650">
        <v>83691.902022551498</v>
      </c>
    </row>
    <row r="346" spans="1:4" ht="16.5" thickTop="1" thickBot="1">
      <c r="A346" s="666" t="s">
        <v>703</v>
      </c>
      <c r="B346" s="666" t="s">
        <v>144</v>
      </c>
      <c r="C346" s="667" t="s">
        <v>2332</v>
      </c>
      <c r="D346" s="650">
        <v>20557.718711945683</v>
      </c>
    </row>
    <row r="347" spans="1:4" ht="16.5" thickTop="1" thickBot="1">
      <c r="A347" s="666" t="s">
        <v>708</v>
      </c>
      <c r="B347" s="666" t="s">
        <v>92</v>
      </c>
      <c r="C347" s="667" t="s">
        <v>2333</v>
      </c>
      <c r="D347" s="650">
        <v>100426.10492272461</v>
      </c>
    </row>
    <row r="348" spans="1:4" ht="16.5" thickTop="1" thickBot="1">
      <c r="A348" s="666" t="s">
        <v>713</v>
      </c>
      <c r="B348" s="666" t="s">
        <v>144</v>
      </c>
      <c r="C348" s="667" t="s">
        <v>1931</v>
      </c>
      <c r="D348" s="650">
        <v>15145.651908795493</v>
      </c>
    </row>
    <row r="349" spans="1:4" ht="16.5" thickTop="1" thickBot="1">
      <c r="A349" s="666" t="s">
        <v>704</v>
      </c>
      <c r="B349" s="666" t="s">
        <v>144</v>
      </c>
      <c r="C349" s="667" t="s">
        <v>2334</v>
      </c>
      <c r="D349" s="650">
        <v>64982.179308187668</v>
      </c>
    </row>
    <row r="350" spans="1:4" ht="16.5" thickTop="1" thickBot="1">
      <c r="A350" s="666" t="s">
        <v>705</v>
      </c>
      <c r="B350" s="666" t="s">
        <v>144</v>
      </c>
      <c r="C350" s="667" t="s">
        <v>2335</v>
      </c>
      <c r="D350" s="650">
        <v>27777.105812552491</v>
      </c>
    </row>
    <row r="351" spans="1:4" ht="16.5" thickTop="1" thickBot="1">
      <c r="A351" s="666" t="s">
        <v>736</v>
      </c>
      <c r="B351" s="666" t="s">
        <v>144</v>
      </c>
      <c r="C351" s="667" t="s">
        <v>1933</v>
      </c>
      <c r="D351" s="650">
        <v>156465.12691959259</v>
      </c>
    </row>
    <row r="352" spans="1:4" ht="16.5" thickTop="1" thickBot="1">
      <c r="A352" s="666" t="s">
        <v>709</v>
      </c>
      <c r="B352" s="666" t="s">
        <v>144</v>
      </c>
      <c r="C352" s="667" t="s">
        <v>710</v>
      </c>
      <c r="D352" s="650">
        <v>411536.94568874023</v>
      </c>
    </row>
    <row r="353" spans="1:4" ht="16.5" thickTop="1" thickBot="1">
      <c r="A353" s="666" t="s">
        <v>711</v>
      </c>
      <c r="B353" s="666" t="s">
        <v>144</v>
      </c>
      <c r="C353" s="667" t="s">
        <v>712</v>
      </c>
      <c r="D353" s="650">
        <v>1506131.029491418</v>
      </c>
    </row>
    <row r="354" spans="1:4" ht="16.5" thickTop="1" thickBot="1">
      <c r="A354" s="666" t="s">
        <v>707</v>
      </c>
      <c r="B354" s="666" t="s">
        <v>144</v>
      </c>
      <c r="C354" s="667" t="s">
        <v>2336</v>
      </c>
      <c r="D354" s="650">
        <v>4237.9682157513698</v>
      </c>
    </row>
    <row r="355" spans="1:4" ht="16.5" thickTop="1" thickBot="1">
      <c r="A355" s="666" t="s">
        <v>706</v>
      </c>
      <c r="B355" s="666" t="s">
        <v>144</v>
      </c>
      <c r="C355" s="667" t="s">
        <v>1930</v>
      </c>
      <c r="D355" s="650">
        <v>15070.346896401466</v>
      </c>
    </row>
    <row r="356" spans="1:4" ht="16.5" thickTop="1" thickBot="1">
      <c r="A356" s="666" t="s">
        <v>716</v>
      </c>
      <c r="B356" s="666" t="s">
        <v>144</v>
      </c>
      <c r="C356" s="667" t="s">
        <v>717</v>
      </c>
      <c r="D356" s="650">
        <v>40736.164003804675</v>
      </c>
    </row>
    <row r="357" spans="1:4" ht="16.5" thickTop="1" thickBot="1">
      <c r="A357" s="666" t="s">
        <v>714</v>
      </c>
      <c r="B357" s="666" t="s">
        <v>144</v>
      </c>
      <c r="C357" s="667" t="s">
        <v>2337</v>
      </c>
      <c r="D357" s="650">
        <v>192385.06815991949</v>
      </c>
    </row>
    <row r="358" spans="1:4" ht="16.5" thickTop="1" thickBot="1">
      <c r="A358" s="666" t="s">
        <v>715</v>
      </c>
      <c r="B358" s="666" t="s">
        <v>144</v>
      </c>
      <c r="C358" s="667" t="s">
        <v>2338</v>
      </c>
      <c r="D358" s="650">
        <v>192385.06815991949</v>
      </c>
    </row>
    <row r="359" spans="1:4" ht="16.5" thickTop="1" thickBot="1">
      <c r="A359" s="666" t="s">
        <v>718</v>
      </c>
      <c r="B359" s="666" t="s">
        <v>144</v>
      </c>
      <c r="C359" s="667" t="s">
        <v>719</v>
      </c>
      <c r="D359" s="650">
        <v>148331.0862377912</v>
      </c>
    </row>
    <row r="360" spans="1:4" ht="16.5" thickTop="1" thickBot="1">
      <c r="A360" s="666" t="s">
        <v>720</v>
      </c>
      <c r="B360" s="666" t="s">
        <v>144</v>
      </c>
      <c r="C360" s="667" t="s">
        <v>721</v>
      </c>
      <c r="D360" s="650">
        <v>159741.16979454434</v>
      </c>
    </row>
    <row r="361" spans="1:4" ht="16.5" thickTop="1" thickBot="1">
      <c r="A361" s="666" t="s">
        <v>722</v>
      </c>
      <c r="B361" s="666" t="s">
        <v>144</v>
      </c>
      <c r="C361" s="667" t="s">
        <v>723</v>
      </c>
      <c r="D361" s="650">
        <v>171151.25335129752</v>
      </c>
    </row>
    <row r="362" spans="1:4" ht="16.5" thickTop="1" thickBot="1">
      <c r="A362" s="666" t="s">
        <v>724</v>
      </c>
      <c r="B362" s="666" t="s">
        <v>144</v>
      </c>
      <c r="C362" s="667" t="s">
        <v>725</v>
      </c>
      <c r="D362" s="650">
        <v>188266.92835805059</v>
      </c>
    </row>
    <row r="363" spans="1:4" ht="16.5" thickTop="1" thickBot="1">
      <c r="A363" s="666" t="s">
        <v>726</v>
      </c>
      <c r="B363" s="666" t="s">
        <v>144</v>
      </c>
      <c r="C363" s="667" t="s">
        <v>2339</v>
      </c>
      <c r="D363" s="650">
        <v>205518.92192738556</v>
      </c>
    </row>
    <row r="364" spans="1:4" ht="16.5" thickTop="1" thickBot="1">
      <c r="A364" s="666" t="s">
        <v>738</v>
      </c>
      <c r="B364" s="666" t="s">
        <v>144</v>
      </c>
      <c r="C364" s="667" t="s">
        <v>2340</v>
      </c>
      <c r="D364" s="650">
        <v>159795.03761362913</v>
      </c>
    </row>
    <row r="365" spans="1:4" ht="16.5" thickTop="1" thickBot="1">
      <c r="A365" s="666" t="s">
        <v>727</v>
      </c>
      <c r="B365" s="666" t="s">
        <v>144</v>
      </c>
      <c r="C365" s="667" t="s">
        <v>728</v>
      </c>
      <c r="D365" s="650">
        <v>90250.583831934811</v>
      </c>
    </row>
    <row r="366" spans="1:4" ht="16.5" thickTop="1" thickBot="1">
      <c r="A366" s="666" t="s">
        <v>729</v>
      </c>
      <c r="B366" s="666" t="s">
        <v>144</v>
      </c>
      <c r="C366" s="667" t="s">
        <v>1932</v>
      </c>
      <c r="D366" s="650">
        <v>68873.854401251185</v>
      </c>
    </row>
    <row r="367" spans="1:4" ht="16.5" thickTop="1" thickBot="1">
      <c r="A367" s="666" t="s">
        <v>730</v>
      </c>
      <c r="B367" s="666" t="s">
        <v>92</v>
      </c>
      <c r="C367" s="667" t="s">
        <v>2341</v>
      </c>
      <c r="D367" s="650">
        <v>13632.955601435211</v>
      </c>
    </row>
    <row r="368" spans="1:4" ht="16.5" thickTop="1" thickBot="1">
      <c r="A368" s="666" t="s">
        <v>732</v>
      </c>
      <c r="B368" s="666" t="s">
        <v>92</v>
      </c>
      <c r="C368" s="667" t="s">
        <v>733</v>
      </c>
      <c r="D368" s="650">
        <v>2624.1323297013018</v>
      </c>
    </row>
    <row r="369" spans="1:4" ht="16.5" thickTop="1" thickBot="1">
      <c r="A369" s="666" t="s">
        <v>731</v>
      </c>
      <c r="B369" s="666" t="s">
        <v>92</v>
      </c>
      <c r="C369" s="667" t="s">
        <v>2342</v>
      </c>
      <c r="D369" s="650">
        <v>1141.1182899999797</v>
      </c>
    </row>
    <row r="370" spans="1:4" ht="16.5" thickTop="1" thickBot="1">
      <c r="A370" s="666" t="s">
        <v>734</v>
      </c>
      <c r="B370" s="666" t="s">
        <v>92</v>
      </c>
      <c r="C370" s="667" t="s">
        <v>735</v>
      </c>
      <c r="D370" s="650">
        <v>45226.981166280508</v>
      </c>
    </row>
    <row r="371" spans="1:4" ht="16.5" thickTop="1" thickBot="1">
      <c r="A371" s="666" t="s">
        <v>741</v>
      </c>
      <c r="B371" s="666" t="s">
        <v>92</v>
      </c>
      <c r="C371" s="667" t="s">
        <v>1934</v>
      </c>
      <c r="D371" s="650">
        <v>32110.716890760508</v>
      </c>
    </row>
    <row r="372" spans="1:4" ht="16.5" thickTop="1" thickBot="1">
      <c r="A372" s="666" t="s">
        <v>739</v>
      </c>
      <c r="B372" s="666" t="s">
        <v>377</v>
      </c>
      <c r="C372" s="667" t="s">
        <v>740</v>
      </c>
      <c r="D372" s="650">
        <v>3610.243221926718</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1037.4605630797244</v>
      </c>
    </row>
    <row r="7" spans="1:5" ht="30" customHeight="1" thickTop="1" thickBot="1">
      <c r="A7" s="200" t="s">
        <v>1352</v>
      </c>
      <c r="B7" s="100" t="s">
        <v>339</v>
      </c>
      <c r="C7" s="102" t="s">
        <v>2025</v>
      </c>
      <c r="D7" s="652">
        <v>1181.2669777640426</v>
      </c>
      <c r="E7" s="103"/>
    </row>
    <row r="8" spans="1:5" ht="30" customHeight="1" thickTop="1" thickBot="1">
      <c r="A8" s="200" t="s">
        <v>1364</v>
      </c>
      <c r="B8" s="100" t="s">
        <v>339</v>
      </c>
      <c r="C8" s="102" t="s">
        <v>2027</v>
      </c>
      <c r="D8" s="652">
        <v>1181.2669777640426</v>
      </c>
    </row>
    <row r="9" spans="1:5" ht="30" customHeight="1" thickTop="1" thickBot="1">
      <c r="A9" s="200" t="s">
        <v>1225</v>
      </c>
      <c r="B9" s="100" t="s">
        <v>1223</v>
      </c>
      <c r="C9" s="102" t="s">
        <v>1226</v>
      </c>
      <c r="D9" s="652">
        <v>1037.4605630797244</v>
      </c>
    </row>
    <row r="10" spans="1:5" ht="30" customHeight="1" thickTop="1" thickBot="1">
      <c r="A10" s="200" t="s">
        <v>1388</v>
      </c>
      <c r="B10" s="100" t="s">
        <v>339</v>
      </c>
      <c r="C10" s="102" t="s">
        <v>1389</v>
      </c>
      <c r="D10" s="652">
        <v>1037.4605630797244</v>
      </c>
    </row>
    <row r="11" spans="1:5" ht="30" customHeight="1" thickTop="1" thickBot="1">
      <c r="A11" s="200" t="s">
        <v>1329</v>
      </c>
      <c r="B11" s="100" t="s">
        <v>339</v>
      </c>
      <c r="C11" s="102" t="s">
        <v>1330</v>
      </c>
      <c r="D11" s="652">
        <v>1037.4605630797244</v>
      </c>
    </row>
    <row r="12" spans="1:5" ht="30" customHeight="1" thickTop="1" thickBot="1">
      <c r="A12" s="200" t="s">
        <v>1331</v>
      </c>
      <c r="B12" s="100" t="s">
        <v>339</v>
      </c>
      <c r="C12" s="102" t="s">
        <v>1332</v>
      </c>
      <c r="D12" s="652">
        <v>1037.4605630797244</v>
      </c>
    </row>
    <row r="13" spans="1:5" ht="30" customHeight="1" thickTop="1" thickBot="1">
      <c r="A13" s="200" t="s">
        <v>1333</v>
      </c>
      <c r="B13" s="100" t="s">
        <v>339</v>
      </c>
      <c r="C13" s="102" t="s">
        <v>1334</v>
      </c>
      <c r="D13" s="652">
        <v>1037.4605630797244</v>
      </c>
    </row>
    <row r="14" spans="1:5" ht="30" customHeight="1" thickTop="1" thickBot="1">
      <c r="A14" s="200" t="s">
        <v>1335</v>
      </c>
      <c r="B14" s="100" t="s">
        <v>339</v>
      </c>
      <c r="C14" s="102" t="s">
        <v>1336</v>
      </c>
      <c r="D14" s="652">
        <v>1037.4605630797244</v>
      </c>
    </row>
    <row r="15" spans="1:5" ht="30" customHeight="1" thickTop="1" thickBot="1">
      <c r="A15" s="200" t="s">
        <v>1317</v>
      </c>
      <c r="B15" s="100" t="s">
        <v>339</v>
      </c>
      <c r="C15" s="102" t="s">
        <v>1860</v>
      </c>
      <c r="D15" s="652">
        <v>1037.4605630797244</v>
      </c>
    </row>
    <row r="16" spans="1:5" ht="30" customHeight="1" thickTop="1" thickBot="1">
      <c r="A16" s="200" t="s">
        <v>1227</v>
      </c>
      <c r="B16" s="100" t="s">
        <v>339</v>
      </c>
      <c r="C16" s="102" t="s">
        <v>1228</v>
      </c>
      <c r="D16" s="652">
        <v>1037.4605630797244</v>
      </c>
    </row>
    <row r="17" spans="1:4" ht="30" customHeight="1" thickTop="1" thickBot="1">
      <c r="A17" s="200" t="s">
        <v>1229</v>
      </c>
      <c r="B17" s="100" t="s">
        <v>339</v>
      </c>
      <c r="C17" s="102" t="s">
        <v>1230</v>
      </c>
      <c r="D17" s="652">
        <v>1037.4605630797244</v>
      </c>
    </row>
    <row r="18" spans="1:4" ht="30" customHeight="1" thickTop="1" thickBot="1">
      <c r="A18" s="200" t="s">
        <v>1231</v>
      </c>
      <c r="B18" s="100" t="s">
        <v>339</v>
      </c>
      <c r="C18" s="102" t="s">
        <v>1232</v>
      </c>
      <c r="D18" s="652">
        <v>1037.4605630797244</v>
      </c>
    </row>
    <row r="19" spans="1:4" ht="30" customHeight="1" thickTop="1" thickBot="1">
      <c r="A19" s="200" t="s">
        <v>1235</v>
      </c>
      <c r="B19" s="100" t="s">
        <v>339</v>
      </c>
      <c r="C19" s="102" t="s">
        <v>1236</v>
      </c>
      <c r="D19" s="652">
        <v>1037.4605630797244</v>
      </c>
    </row>
    <row r="20" spans="1:4" ht="30" customHeight="1" thickTop="1" thickBot="1">
      <c r="A20" s="200" t="s">
        <v>1407</v>
      </c>
      <c r="B20" s="100" t="s">
        <v>339</v>
      </c>
      <c r="C20" s="102" t="s">
        <v>1869</v>
      </c>
      <c r="D20" s="652">
        <v>1037.4605630797244</v>
      </c>
    </row>
    <row r="21" spans="1:4" ht="30" customHeight="1" thickTop="1" thickBot="1">
      <c r="A21" s="200" t="s">
        <v>1239</v>
      </c>
      <c r="B21" s="100" t="s">
        <v>339</v>
      </c>
      <c r="C21" s="102" t="s">
        <v>1240</v>
      </c>
      <c r="D21" s="652">
        <v>1848.9396173698058</v>
      </c>
    </row>
    <row r="22" spans="1:4" ht="30" customHeight="1" thickTop="1" thickBot="1">
      <c r="A22" s="200" t="s">
        <v>1390</v>
      </c>
      <c r="B22" s="100" t="s">
        <v>339</v>
      </c>
      <c r="C22" s="102" t="s">
        <v>1391</v>
      </c>
      <c r="D22" s="652">
        <v>1848.9396173698058</v>
      </c>
    </row>
    <row r="23" spans="1:4" ht="30" customHeight="1" thickTop="1" thickBot="1">
      <c r="A23" s="200" t="s">
        <v>1247</v>
      </c>
      <c r="B23" s="100" t="s">
        <v>339</v>
      </c>
      <c r="C23" s="102" t="s">
        <v>1248</v>
      </c>
      <c r="D23" s="652">
        <v>1037.4605630797244</v>
      </c>
    </row>
    <row r="24" spans="1:4" ht="30" customHeight="1" thickTop="1" thickBot="1">
      <c r="A24" s="200" t="s">
        <v>1269</v>
      </c>
      <c r="B24" s="100" t="s">
        <v>339</v>
      </c>
      <c r="C24" s="102" t="s">
        <v>1270</v>
      </c>
      <c r="D24" s="652">
        <v>1037.4605630797244</v>
      </c>
    </row>
    <row r="25" spans="1:4" ht="30" customHeight="1" thickTop="1" thickBot="1">
      <c r="A25" s="200" t="s">
        <v>1241</v>
      </c>
      <c r="B25" s="100" t="s">
        <v>339</v>
      </c>
      <c r="C25" s="102" t="s">
        <v>1242</v>
      </c>
      <c r="D25" s="652">
        <v>1037.4605630797244</v>
      </c>
    </row>
    <row r="26" spans="1:4" ht="30" customHeight="1" thickTop="1" thickBot="1">
      <c r="A26" s="200" t="s">
        <v>1246</v>
      </c>
      <c r="B26" s="100" t="s">
        <v>339</v>
      </c>
      <c r="C26" s="102" t="s">
        <v>1242</v>
      </c>
      <c r="D26" s="652">
        <v>1037.4605630797244</v>
      </c>
    </row>
    <row r="27" spans="1:4" ht="30" customHeight="1" thickTop="1" thickBot="1">
      <c r="A27" s="200" t="s">
        <v>1303</v>
      </c>
      <c r="B27" s="100" t="s">
        <v>339</v>
      </c>
      <c r="C27" s="102" t="s">
        <v>1304</v>
      </c>
      <c r="D27" s="652">
        <v>1037.4605630797244</v>
      </c>
    </row>
    <row r="28" spans="1:4" ht="30" customHeight="1" thickTop="1" thickBot="1">
      <c r="A28" s="200" t="s">
        <v>1249</v>
      </c>
      <c r="B28" s="100" t="s">
        <v>339</v>
      </c>
      <c r="C28" s="102" t="s">
        <v>1250</v>
      </c>
      <c r="D28" s="652">
        <v>1037.4605630797244</v>
      </c>
    </row>
    <row r="29" spans="1:4" ht="30" customHeight="1" thickTop="1" thickBot="1">
      <c r="A29" s="200" t="s">
        <v>1254</v>
      </c>
      <c r="B29" s="100" t="s">
        <v>339</v>
      </c>
      <c r="C29" s="102" t="s">
        <v>1255</v>
      </c>
      <c r="D29" s="652">
        <v>1037.4605630797244</v>
      </c>
    </row>
    <row r="30" spans="1:4" ht="30" customHeight="1" thickTop="1" thickBot="1">
      <c r="A30" s="200" t="s">
        <v>1252</v>
      </c>
      <c r="B30" s="100" t="s">
        <v>339</v>
      </c>
      <c r="C30" s="102" t="s">
        <v>1253</v>
      </c>
      <c r="D30" s="652">
        <v>1037.4605630797244</v>
      </c>
    </row>
    <row r="31" spans="1:4" ht="30" customHeight="1" thickTop="1" thickBot="1">
      <c r="A31" s="200" t="s">
        <v>1267</v>
      </c>
      <c r="B31" s="100" t="s">
        <v>339</v>
      </c>
      <c r="C31" s="102" t="s">
        <v>1268</v>
      </c>
      <c r="D31" s="652">
        <v>1037.4605630797244</v>
      </c>
    </row>
    <row r="32" spans="1:4" ht="30" customHeight="1" thickTop="1" thickBot="1">
      <c r="A32" s="200" t="s">
        <v>1256</v>
      </c>
      <c r="B32" s="100" t="s">
        <v>339</v>
      </c>
      <c r="C32" s="102" t="s">
        <v>1257</v>
      </c>
      <c r="D32" s="652">
        <v>1037.4605630797244</v>
      </c>
    </row>
    <row r="33" spans="1:4" ht="30" customHeight="1" thickTop="1" thickBot="1">
      <c r="A33" s="200" t="s">
        <v>1272</v>
      </c>
      <c r="B33" s="100" t="s">
        <v>339</v>
      </c>
      <c r="C33" s="102" t="s">
        <v>1257</v>
      </c>
      <c r="D33" s="652">
        <v>1037.4605630797244</v>
      </c>
    </row>
    <row r="34" spans="1:4" ht="30" customHeight="1" thickTop="1" thickBot="1">
      <c r="A34" s="200" t="s">
        <v>1273</v>
      </c>
      <c r="B34" s="100" t="s">
        <v>339</v>
      </c>
      <c r="C34" s="102" t="s">
        <v>1274</v>
      </c>
      <c r="D34" s="652">
        <v>1037.4605630797244</v>
      </c>
    </row>
    <row r="35" spans="1:4" ht="30" customHeight="1" thickTop="1" thickBot="1">
      <c r="A35" s="200" t="s">
        <v>1323</v>
      </c>
      <c r="B35" s="100" t="s">
        <v>339</v>
      </c>
      <c r="C35" s="102" t="s">
        <v>1864</v>
      </c>
      <c r="D35" s="652">
        <v>1037.4605630797244</v>
      </c>
    </row>
    <row r="36" spans="1:4" ht="30" customHeight="1" thickTop="1" thickBot="1">
      <c r="A36" s="200" t="s">
        <v>1404</v>
      </c>
      <c r="B36" s="100" t="s">
        <v>339</v>
      </c>
      <c r="C36" s="102" t="s">
        <v>1405</v>
      </c>
      <c r="D36" s="652">
        <v>1037.4605630797244</v>
      </c>
    </row>
    <row r="37" spans="1:4" ht="30" customHeight="1" thickTop="1" thickBot="1">
      <c r="A37" s="200" t="s">
        <v>1385</v>
      </c>
      <c r="B37" s="100" t="s">
        <v>339</v>
      </c>
      <c r="C37" s="102" t="s">
        <v>1386</v>
      </c>
      <c r="D37" s="652">
        <v>1037.4605630797244</v>
      </c>
    </row>
    <row r="38" spans="1:4" ht="30" customHeight="1" thickTop="1" thickBot="1">
      <c r="A38" s="200" t="s">
        <v>1264</v>
      </c>
      <c r="B38" s="100" t="s">
        <v>339</v>
      </c>
      <c r="C38" s="102" t="s">
        <v>1265</v>
      </c>
      <c r="D38" s="652">
        <v>1037.4605630797244</v>
      </c>
    </row>
    <row r="39" spans="1:4" ht="30" customHeight="1" thickTop="1" thickBot="1">
      <c r="A39" s="200" t="s">
        <v>1221</v>
      </c>
      <c r="B39" s="100" t="s">
        <v>1223</v>
      </c>
      <c r="C39" s="102" t="s">
        <v>1280</v>
      </c>
      <c r="D39" s="652">
        <v>1385.7802432186691</v>
      </c>
    </row>
    <row r="40" spans="1:4" ht="30" customHeight="1" thickTop="1" thickBot="1">
      <c r="A40" s="200" t="s">
        <v>1261</v>
      </c>
      <c r="B40" s="100" t="s">
        <v>339</v>
      </c>
      <c r="C40" s="102" t="s">
        <v>1262</v>
      </c>
      <c r="D40" s="652">
        <v>1037.4605630797244</v>
      </c>
    </row>
    <row r="41" spans="1:4" ht="30" customHeight="1" thickTop="1" thickBot="1">
      <c r="A41" s="200" t="s">
        <v>1259</v>
      </c>
      <c r="B41" s="100" t="s">
        <v>339</v>
      </c>
      <c r="C41" s="102" t="s">
        <v>1260</v>
      </c>
      <c r="D41" s="652">
        <v>1037.4605630797244</v>
      </c>
    </row>
    <row r="42" spans="1:4" ht="30" customHeight="1" thickTop="1" thickBot="1">
      <c r="A42" s="200" t="s">
        <v>1392</v>
      </c>
      <c r="B42" s="100" t="s">
        <v>339</v>
      </c>
      <c r="C42" s="102" t="s">
        <v>1260</v>
      </c>
      <c r="D42" s="652">
        <v>1037.4605630797244</v>
      </c>
    </row>
    <row r="43" spans="1:4" ht="30" customHeight="1" thickTop="1" thickBot="1">
      <c r="A43" s="200" t="s">
        <v>1233</v>
      </c>
      <c r="B43" s="100" t="s">
        <v>339</v>
      </c>
      <c r="C43" s="102" t="s">
        <v>1234</v>
      </c>
      <c r="D43" s="652">
        <v>1037.4605630797244</v>
      </c>
    </row>
    <row r="44" spans="1:4" ht="30" customHeight="1" thickTop="1" thickBot="1">
      <c r="A44" s="200" t="s">
        <v>1387</v>
      </c>
      <c r="B44" s="100" t="s">
        <v>339</v>
      </c>
      <c r="C44" s="102" t="s">
        <v>1234</v>
      </c>
      <c r="D44" s="652">
        <v>1037.4605630797244</v>
      </c>
    </row>
    <row r="45" spans="1:4" ht="30" customHeight="1" thickTop="1" thickBot="1">
      <c r="A45" s="200" t="s">
        <v>1278</v>
      </c>
      <c r="B45" s="100" t="s">
        <v>339</v>
      </c>
      <c r="C45" s="102" t="s">
        <v>1279</v>
      </c>
      <c r="D45" s="652">
        <v>1037.4605630797244</v>
      </c>
    </row>
    <row r="46" spans="1:4" ht="30" customHeight="1" thickTop="1" thickBot="1">
      <c r="A46" s="200" t="s">
        <v>1287</v>
      </c>
      <c r="B46" s="100" t="s">
        <v>339</v>
      </c>
      <c r="C46" s="102" t="s">
        <v>1288</v>
      </c>
      <c r="D46" s="652">
        <v>1037.4605630797244</v>
      </c>
    </row>
    <row r="47" spans="1:4" ht="30" customHeight="1" thickTop="1" thickBot="1">
      <c r="A47" s="200" t="s">
        <v>1291</v>
      </c>
      <c r="B47" s="100" t="s">
        <v>339</v>
      </c>
      <c r="C47" s="102" t="s">
        <v>1292</v>
      </c>
      <c r="D47" s="652">
        <v>1037.4605630797244</v>
      </c>
    </row>
    <row r="48" spans="1:4" ht="30" customHeight="1" thickTop="1" thickBot="1">
      <c r="A48" s="200" t="s">
        <v>1283</v>
      </c>
      <c r="B48" s="100" t="s">
        <v>1223</v>
      </c>
      <c r="C48" s="102" t="s">
        <v>1284</v>
      </c>
      <c r="D48" s="652">
        <v>1037.4605630797244</v>
      </c>
    </row>
    <row r="49" spans="1:4" ht="30" customHeight="1" thickTop="1" thickBot="1">
      <c r="A49" s="200" t="s">
        <v>1281</v>
      </c>
      <c r="B49" s="100" t="s">
        <v>339</v>
      </c>
      <c r="C49" s="102" t="s">
        <v>1282</v>
      </c>
      <c r="D49" s="652">
        <v>1037.4605630797244</v>
      </c>
    </row>
    <row r="50" spans="1:4" ht="30" customHeight="1" thickTop="1" thickBot="1">
      <c r="A50" s="200" t="s">
        <v>1285</v>
      </c>
      <c r="B50" s="100" t="s">
        <v>339</v>
      </c>
      <c r="C50" s="102" t="s">
        <v>1286</v>
      </c>
      <c r="D50" s="652">
        <v>1037.4605630797244</v>
      </c>
    </row>
    <row r="51" spans="1:4" ht="30" customHeight="1" thickTop="1" thickBot="1">
      <c r="A51" s="200" t="s">
        <v>1314</v>
      </c>
      <c r="B51" s="100" t="s">
        <v>1306</v>
      </c>
      <c r="C51" s="102" t="s">
        <v>1315</v>
      </c>
      <c r="D51" s="652">
        <v>1037.4605630797244</v>
      </c>
    </row>
    <row r="52" spans="1:4" ht="30" customHeight="1" thickTop="1" thickBot="1">
      <c r="A52" s="200" t="s">
        <v>1316</v>
      </c>
      <c r="B52" s="100" t="s">
        <v>1306</v>
      </c>
      <c r="C52" s="102" t="s">
        <v>1315</v>
      </c>
      <c r="D52" s="652">
        <v>1037.4605630797244</v>
      </c>
    </row>
    <row r="53" spans="1:4" ht="30" customHeight="1" thickTop="1" thickBot="1">
      <c r="A53" s="200" t="s">
        <v>1289</v>
      </c>
      <c r="B53" s="100" t="s">
        <v>339</v>
      </c>
      <c r="C53" s="102" t="s">
        <v>1290</v>
      </c>
      <c r="D53" s="652">
        <v>1037.4605630797244</v>
      </c>
    </row>
    <row r="54" spans="1:4" ht="30" customHeight="1" thickTop="1" thickBot="1">
      <c r="A54" s="200" t="s">
        <v>1293</v>
      </c>
      <c r="B54" s="100" t="s">
        <v>339</v>
      </c>
      <c r="C54" s="102" t="s">
        <v>1294</v>
      </c>
      <c r="D54" s="652">
        <v>1129.9075439482144</v>
      </c>
    </row>
    <row r="55" spans="1:4" ht="30" customHeight="1" thickTop="1" thickBot="1">
      <c r="A55" s="200" t="s">
        <v>1378</v>
      </c>
      <c r="B55" s="100" t="s">
        <v>339</v>
      </c>
      <c r="C55" s="102" t="s">
        <v>2029</v>
      </c>
      <c r="D55" s="652">
        <v>1129.9075439482144</v>
      </c>
    </row>
    <row r="56" spans="1:4" ht="30" customHeight="1" thickTop="1" thickBot="1">
      <c r="A56" s="200" t="s">
        <v>1379</v>
      </c>
      <c r="B56" s="100" t="s">
        <v>339</v>
      </c>
      <c r="C56" s="102" t="s">
        <v>2030</v>
      </c>
      <c r="D56" s="652">
        <v>1129.9075439482144</v>
      </c>
    </row>
    <row r="57" spans="1:4" ht="30" customHeight="1" thickTop="1" thickBot="1">
      <c r="A57" s="200" t="s">
        <v>1380</v>
      </c>
      <c r="B57" s="100" t="s">
        <v>339</v>
      </c>
      <c r="C57" s="102" t="s">
        <v>2031</v>
      </c>
      <c r="D57" s="652">
        <v>1129.9075439482144</v>
      </c>
    </row>
    <row r="58" spans="1:4" ht="30" customHeight="1" thickTop="1" thickBot="1">
      <c r="A58" s="200" t="s">
        <v>1357</v>
      </c>
      <c r="B58" s="100" t="s">
        <v>339</v>
      </c>
      <c r="C58" s="102" t="s">
        <v>1867</v>
      </c>
      <c r="D58" s="652">
        <v>1129.9075439482144</v>
      </c>
    </row>
    <row r="59" spans="1:4" ht="30" customHeight="1" thickTop="1" thickBot="1">
      <c r="A59" s="200" t="s">
        <v>1295</v>
      </c>
      <c r="B59" s="100" t="s">
        <v>339</v>
      </c>
      <c r="C59" s="102" t="s">
        <v>1296</v>
      </c>
      <c r="D59" s="652">
        <v>1129.9075439482144</v>
      </c>
    </row>
    <row r="60" spans="1:4" ht="30" customHeight="1" thickTop="1" thickBot="1">
      <c r="A60" s="200" t="s">
        <v>1376</v>
      </c>
      <c r="B60" s="100" t="s">
        <v>339</v>
      </c>
      <c r="C60" s="102" t="s">
        <v>1377</v>
      </c>
      <c r="D60" s="652">
        <v>1129.9075439482144</v>
      </c>
    </row>
    <row r="61" spans="1:4" ht="30" customHeight="1" thickTop="1" thickBot="1">
      <c r="A61" s="200" t="s">
        <v>1362</v>
      </c>
      <c r="B61" s="100" t="s">
        <v>339</v>
      </c>
      <c r="C61" s="102" t="s">
        <v>1363</v>
      </c>
      <c r="D61" s="652">
        <v>1129.9075439482144</v>
      </c>
    </row>
    <row r="62" spans="1:4" ht="30" customHeight="1" thickTop="1" thickBot="1">
      <c r="A62" s="200" t="s">
        <v>1369</v>
      </c>
      <c r="B62" s="100" t="s">
        <v>339</v>
      </c>
      <c r="C62" s="102" t="s">
        <v>1370</v>
      </c>
      <c r="D62" s="652">
        <v>1129.9075439482144</v>
      </c>
    </row>
    <row r="63" spans="1:4" ht="30" customHeight="1" thickTop="1" thickBot="1">
      <c r="A63" s="200" t="s">
        <v>1373</v>
      </c>
      <c r="B63" s="100" t="s">
        <v>339</v>
      </c>
      <c r="C63" s="102" t="s">
        <v>1374</v>
      </c>
      <c r="D63" s="652">
        <v>1129.9075439482144</v>
      </c>
    </row>
    <row r="64" spans="1:4" ht="30" customHeight="1" thickTop="1" thickBot="1">
      <c r="A64" s="200" t="s">
        <v>1360</v>
      </c>
      <c r="B64" s="100" t="s">
        <v>339</v>
      </c>
      <c r="C64" s="102" t="s">
        <v>1361</v>
      </c>
      <c r="D64" s="652">
        <v>1129.9075439482144</v>
      </c>
    </row>
    <row r="65" spans="1:4" ht="30" customHeight="1" thickTop="1" thickBot="1">
      <c r="A65" s="200" t="s">
        <v>1297</v>
      </c>
      <c r="B65" s="100" t="s">
        <v>339</v>
      </c>
      <c r="C65" s="102" t="s">
        <v>1298</v>
      </c>
      <c r="D65" s="652">
        <v>1129.9075439482144</v>
      </c>
    </row>
    <row r="66" spans="1:4" ht="30" customHeight="1" thickTop="1" thickBot="1">
      <c r="A66" s="200" t="s">
        <v>1367</v>
      </c>
      <c r="B66" s="100" t="s">
        <v>339</v>
      </c>
      <c r="C66" s="102" t="s">
        <v>1368</v>
      </c>
      <c r="D66" s="652">
        <v>1129.9075439482144</v>
      </c>
    </row>
    <row r="67" spans="1:4" ht="30" customHeight="1" thickTop="1" thickBot="1">
      <c r="A67" s="200" t="s">
        <v>1371</v>
      </c>
      <c r="B67" s="100" t="s">
        <v>339</v>
      </c>
      <c r="C67" s="102" t="s">
        <v>1372</v>
      </c>
      <c r="D67" s="652">
        <v>1129.9075439482144</v>
      </c>
    </row>
    <row r="68" spans="1:4" ht="30" customHeight="1" thickTop="1" thickBot="1">
      <c r="A68" s="200" t="s">
        <v>1343</v>
      </c>
      <c r="B68" s="100" t="s">
        <v>339</v>
      </c>
      <c r="C68" s="102" t="s">
        <v>1344</v>
      </c>
      <c r="D68" s="652">
        <v>1129.9075439482144</v>
      </c>
    </row>
    <row r="69" spans="1:4" ht="30" customHeight="1" thickTop="1" thickBot="1">
      <c r="A69" s="200" t="s">
        <v>1383</v>
      </c>
      <c r="B69" s="100" t="s">
        <v>339</v>
      </c>
      <c r="C69" s="102" t="s">
        <v>2033</v>
      </c>
      <c r="D69" s="652">
        <v>1129.9075439482144</v>
      </c>
    </row>
    <row r="70" spans="1:4" ht="30" customHeight="1" thickTop="1" thickBot="1">
      <c r="A70" s="200" t="s">
        <v>1384</v>
      </c>
      <c r="B70" s="100" t="s">
        <v>339</v>
      </c>
      <c r="C70" s="102" t="s">
        <v>2034</v>
      </c>
      <c r="D70" s="652">
        <v>1129.9075439482144</v>
      </c>
    </row>
    <row r="71" spans="1:4" ht="30" customHeight="1" thickTop="1" thickBot="1">
      <c r="A71" s="200" t="s">
        <v>1381</v>
      </c>
      <c r="B71" s="100" t="s">
        <v>339</v>
      </c>
      <c r="C71" s="102" t="s">
        <v>2035</v>
      </c>
      <c r="D71" s="652">
        <v>1129.9075439482144</v>
      </c>
    </row>
    <row r="72" spans="1:4" ht="30" customHeight="1" thickTop="1" thickBot="1">
      <c r="A72" s="200" t="s">
        <v>1382</v>
      </c>
      <c r="B72" s="100" t="s">
        <v>339</v>
      </c>
      <c r="C72" s="102" t="s">
        <v>2036</v>
      </c>
      <c r="D72" s="652">
        <v>1129.9075439482144</v>
      </c>
    </row>
    <row r="73" spans="1:4" ht="30" customHeight="1" thickTop="1" thickBot="1">
      <c r="A73" s="200" t="s">
        <v>1350</v>
      </c>
      <c r="B73" s="100" t="s">
        <v>339</v>
      </c>
      <c r="C73" s="102" t="s">
        <v>1351</v>
      </c>
      <c r="D73" s="652">
        <v>1129.9075439482144</v>
      </c>
    </row>
    <row r="74" spans="1:4" ht="30" customHeight="1" thickTop="1" thickBot="1">
      <c r="A74" s="200" t="s">
        <v>1349</v>
      </c>
      <c r="B74" s="100" t="s">
        <v>339</v>
      </c>
      <c r="C74" s="102" t="s">
        <v>1866</v>
      </c>
      <c r="D74" s="652">
        <v>1129.9075439482144</v>
      </c>
    </row>
    <row r="75" spans="1:4" ht="30" customHeight="1" thickTop="1" thickBot="1">
      <c r="A75" s="200" t="s">
        <v>1347</v>
      </c>
      <c r="B75" s="100" t="s">
        <v>339</v>
      </c>
      <c r="C75" s="102" t="s">
        <v>1348</v>
      </c>
      <c r="D75" s="652">
        <v>1129.9075439482144</v>
      </c>
    </row>
    <row r="76" spans="1:4" ht="30" customHeight="1" thickTop="1" thickBot="1">
      <c r="A76" s="200" t="s">
        <v>1375</v>
      </c>
      <c r="B76" s="100" t="s">
        <v>339</v>
      </c>
      <c r="C76" s="102" t="s">
        <v>2028</v>
      </c>
      <c r="D76" s="652">
        <v>1129.9075439482144</v>
      </c>
    </row>
    <row r="77" spans="1:4" ht="30" customHeight="1" thickTop="1" thickBot="1">
      <c r="A77" s="200" t="s">
        <v>1353</v>
      </c>
      <c r="B77" s="100" t="s">
        <v>339</v>
      </c>
      <c r="C77" s="102" t="s">
        <v>1354</v>
      </c>
      <c r="D77" s="652">
        <v>1129.9075439482144</v>
      </c>
    </row>
    <row r="78" spans="1:4" ht="30" customHeight="1" thickTop="1" thickBot="1">
      <c r="A78" s="200" t="s">
        <v>1355</v>
      </c>
      <c r="B78" s="100" t="s">
        <v>339</v>
      </c>
      <c r="C78" s="102" t="s">
        <v>1356</v>
      </c>
      <c r="D78" s="652">
        <v>1129.9075439482144</v>
      </c>
    </row>
    <row r="79" spans="1:4" ht="30" customHeight="1" thickTop="1" thickBot="1">
      <c r="A79" s="200" t="s">
        <v>1358</v>
      </c>
      <c r="B79" s="100" t="s">
        <v>339</v>
      </c>
      <c r="C79" s="102" t="s">
        <v>1359</v>
      </c>
      <c r="D79" s="652">
        <v>1129.9075439482144</v>
      </c>
    </row>
    <row r="80" spans="1:4" ht="30" customHeight="1" thickTop="1" thickBot="1">
      <c r="A80" s="200" t="s">
        <v>1337</v>
      </c>
      <c r="B80" s="100" t="s">
        <v>339</v>
      </c>
      <c r="C80" s="102" t="s">
        <v>1338</v>
      </c>
      <c r="D80" s="652">
        <v>1129.9075439482144</v>
      </c>
    </row>
    <row r="81" spans="1:4" ht="30" customHeight="1" thickTop="1" thickBot="1">
      <c r="A81" s="200" t="s">
        <v>1341</v>
      </c>
      <c r="B81" s="100" t="s">
        <v>339</v>
      </c>
      <c r="C81" s="102" t="s">
        <v>1342</v>
      </c>
      <c r="D81" s="652">
        <v>1129.9075439482144</v>
      </c>
    </row>
    <row r="82" spans="1:4" ht="30" customHeight="1" thickTop="1" thickBot="1">
      <c r="A82" s="200" t="s">
        <v>1345</v>
      </c>
      <c r="B82" s="100" t="s">
        <v>339</v>
      </c>
      <c r="C82" s="102" t="s">
        <v>1346</v>
      </c>
      <c r="D82" s="652">
        <v>1129.9075439482144</v>
      </c>
    </row>
    <row r="83" spans="1:4" ht="30" customHeight="1" thickTop="1" thickBot="1">
      <c r="A83" s="200" t="s">
        <v>1339</v>
      </c>
      <c r="B83" s="100" t="s">
        <v>339</v>
      </c>
      <c r="C83" s="102" t="s">
        <v>1340</v>
      </c>
      <c r="D83" s="652">
        <v>1129.9075439482144</v>
      </c>
    </row>
    <row r="84" spans="1:4" ht="30" customHeight="1" thickTop="1" thickBot="1">
      <c r="A84" s="200" t="s">
        <v>1305</v>
      </c>
      <c r="B84" s="100" t="s">
        <v>339</v>
      </c>
      <c r="C84" s="102" t="s">
        <v>1307</v>
      </c>
      <c r="D84" s="652">
        <v>1037.4605630797244</v>
      </c>
    </row>
    <row r="85" spans="1:4" ht="30" customHeight="1" thickTop="1" thickBot="1">
      <c r="A85" s="200" t="s">
        <v>1308</v>
      </c>
      <c r="B85" s="100" t="s">
        <v>339</v>
      </c>
      <c r="C85" s="102" t="s">
        <v>1859</v>
      </c>
      <c r="D85" s="652">
        <v>1037.4605630797244</v>
      </c>
    </row>
    <row r="86" spans="1:4" ht="30" customHeight="1" thickTop="1" thickBot="1">
      <c r="A86" s="200" t="s">
        <v>1309</v>
      </c>
      <c r="B86" s="100" t="s">
        <v>1306</v>
      </c>
      <c r="C86" s="102" t="s">
        <v>1310</v>
      </c>
      <c r="D86" s="652">
        <v>1037.4605630797244</v>
      </c>
    </row>
    <row r="87" spans="1:4" ht="30" customHeight="1" thickTop="1" thickBot="1">
      <c r="A87" s="200" t="s">
        <v>1311</v>
      </c>
      <c r="B87" s="100" t="s">
        <v>339</v>
      </c>
      <c r="C87" s="102" t="s">
        <v>1312</v>
      </c>
      <c r="D87" s="652">
        <v>1037.4605630797244</v>
      </c>
    </row>
    <row r="88" spans="1:4" ht="30" customHeight="1" thickTop="1" thickBot="1">
      <c r="A88" s="200" t="s">
        <v>1313</v>
      </c>
      <c r="B88" s="100" t="s">
        <v>339</v>
      </c>
      <c r="C88" s="102" t="s">
        <v>1312</v>
      </c>
      <c r="D88" s="652">
        <v>1037.4605630797244</v>
      </c>
    </row>
    <row r="89" spans="1:4" ht="30" customHeight="1" thickTop="1" thickBot="1">
      <c r="A89" s="200" t="s">
        <v>1243</v>
      </c>
      <c r="B89" s="100" t="s">
        <v>339</v>
      </c>
      <c r="C89" s="102" t="s">
        <v>1852</v>
      </c>
      <c r="D89" s="652">
        <v>1037.4605630797244</v>
      </c>
    </row>
    <row r="90" spans="1:4" ht="30" customHeight="1" thickTop="1" thickBot="1">
      <c r="A90" s="200" t="s">
        <v>1365</v>
      </c>
      <c r="B90" s="100" t="s">
        <v>339</v>
      </c>
      <c r="C90" s="102" t="s">
        <v>1366</v>
      </c>
      <c r="D90" s="652">
        <v>1037.4605630797244</v>
      </c>
    </row>
    <row r="91" spans="1:4" ht="30" customHeight="1" thickTop="1" thickBot="1">
      <c r="A91" s="200" t="s">
        <v>1244</v>
      </c>
      <c r="B91" s="100" t="s">
        <v>339</v>
      </c>
      <c r="C91" s="102" t="s">
        <v>1245</v>
      </c>
      <c r="D91" s="652">
        <v>1037.4605630797244</v>
      </c>
    </row>
    <row r="92" spans="1:4" ht="30" customHeight="1" thickTop="1" thickBot="1">
      <c r="A92" s="200" t="s">
        <v>1277</v>
      </c>
      <c r="B92" s="100" t="s">
        <v>339</v>
      </c>
      <c r="C92" s="102" t="s">
        <v>1858</v>
      </c>
      <c r="D92" s="652">
        <v>1037.4605630797244</v>
      </c>
    </row>
    <row r="93" spans="1:4" ht="30" customHeight="1" thickTop="1" thickBot="1">
      <c r="A93" s="200" t="s">
        <v>1408</v>
      </c>
      <c r="B93" s="100" t="s">
        <v>1406</v>
      </c>
      <c r="C93" s="102" t="s">
        <v>1870</v>
      </c>
      <c r="D93" s="652">
        <v>1385.7802432186691</v>
      </c>
    </row>
    <row r="94" spans="1:4" ht="30" customHeight="1" thickTop="1" thickBot="1">
      <c r="A94" s="200" t="s">
        <v>1399</v>
      </c>
      <c r="B94" s="100" t="s">
        <v>92</v>
      </c>
      <c r="C94" s="102" t="s">
        <v>1868</v>
      </c>
      <c r="D94" s="652">
        <v>379764.26962362591</v>
      </c>
    </row>
    <row r="95" spans="1:4" ht="30" customHeight="1" thickTop="1" thickBot="1">
      <c r="A95" s="200" t="s">
        <v>1222</v>
      </c>
      <c r="B95" s="100" t="s">
        <v>1223</v>
      </c>
      <c r="C95" s="102" t="s">
        <v>1224</v>
      </c>
      <c r="D95" s="652">
        <v>0.44371735203681989</v>
      </c>
    </row>
    <row r="96" spans="1:4" ht="30" customHeight="1" thickTop="1" thickBot="1">
      <c r="A96" s="200" t="s">
        <v>1631</v>
      </c>
      <c r="B96" s="100" t="s">
        <v>339</v>
      </c>
      <c r="C96" s="102" t="s">
        <v>1851</v>
      </c>
      <c r="D96" s="652">
        <v>1037.4605630797244</v>
      </c>
    </row>
    <row r="97" spans="1:4" ht="30" customHeight="1" thickTop="1" thickBot="1">
      <c r="A97" s="200" t="s">
        <v>1412</v>
      </c>
      <c r="B97" s="100" t="s">
        <v>339</v>
      </c>
      <c r="C97" s="102" t="s">
        <v>1411</v>
      </c>
      <c r="D97" s="652">
        <v>1037.4605630797244</v>
      </c>
    </row>
    <row r="98" spans="1:4" ht="30" customHeight="1" thickTop="1" thickBot="1">
      <c r="A98" s="200" t="s">
        <v>1237</v>
      </c>
      <c r="B98" s="100" t="s">
        <v>92</v>
      </c>
      <c r="C98" s="102" t="s">
        <v>1238</v>
      </c>
      <c r="D98" s="652">
        <v>24548.945036635425</v>
      </c>
    </row>
    <row r="99" spans="1:4" ht="30" customHeight="1" thickTop="1" thickBot="1">
      <c r="A99" s="200" t="s">
        <v>1251</v>
      </c>
      <c r="B99" s="100" t="s">
        <v>339</v>
      </c>
      <c r="C99" s="102" t="s">
        <v>1853</v>
      </c>
      <c r="D99" s="652">
        <v>1328.0296785810608</v>
      </c>
    </row>
    <row r="100" spans="1:4" ht="30" customHeight="1" thickTop="1" thickBot="1">
      <c r="A100" s="200" t="s">
        <v>1320</v>
      </c>
      <c r="B100" s="100" t="s">
        <v>1306</v>
      </c>
      <c r="C100" s="102" t="s">
        <v>1863</v>
      </c>
      <c r="D100" s="652">
        <v>1037.4605630797244</v>
      </c>
    </row>
    <row r="101" spans="1:4" ht="30" customHeight="1" thickTop="1" thickBot="1">
      <c r="A101" s="200" t="s">
        <v>1393</v>
      </c>
      <c r="B101" s="100" t="s">
        <v>339</v>
      </c>
      <c r="C101" s="102" t="s">
        <v>1394</v>
      </c>
      <c r="D101" s="652">
        <v>1037.4605630797244</v>
      </c>
    </row>
    <row r="102" spans="1:4" ht="30" customHeight="1" thickTop="1" thickBot="1">
      <c r="A102" s="200" t="s">
        <v>1395</v>
      </c>
      <c r="B102" s="100" t="s">
        <v>141</v>
      </c>
      <c r="C102" s="102" t="s">
        <v>1396</v>
      </c>
      <c r="D102" s="652">
        <v>145331.78537258747</v>
      </c>
    </row>
    <row r="103" spans="1:4" ht="30" customHeight="1" thickTop="1" thickBot="1">
      <c r="A103" s="200" t="s">
        <v>1327</v>
      </c>
      <c r="B103" s="100" t="s">
        <v>344</v>
      </c>
      <c r="C103" s="102" t="s">
        <v>1328</v>
      </c>
      <c r="D103" s="652">
        <v>0.66944270179147836</v>
      </c>
    </row>
    <row r="104" spans="1:4" ht="30" customHeight="1" thickTop="1" thickBot="1">
      <c r="A104" s="200" t="s">
        <v>1325</v>
      </c>
      <c r="B104" s="100" t="s">
        <v>344</v>
      </c>
      <c r="C104" s="102" t="s">
        <v>1326</v>
      </c>
      <c r="D104" s="652">
        <v>0.44371735203681989</v>
      </c>
    </row>
    <row r="105" spans="1:4" ht="30" customHeight="1" thickTop="1" thickBot="1">
      <c r="A105" s="200" t="s">
        <v>1275</v>
      </c>
      <c r="B105" s="100" t="s">
        <v>339</v>
      </c>
      <c r="C105" s="102" t="s">
        <v>1276</v>
      </c>
      <c r="D105" s="652">
        <v>1037.4605630797244</v>
      </c>
    </row>
    <row r="106" spans="1:4" ht="30" customHeight="1" thickTop="1" thickBot="1">
      <c r="A106" s="200" t="s">
        <v>1402</v>
      </c>
      <c r="B106" s="100" t="s">
        <v>92</v>
      </c>
      <c r="C106" s="102" t="s">
        <v>1403</v>
      </c>
      <c r="D106" s="652">
        <v>137535.73741795117</v>
      </c>
    </row>
    <row r="107" spans="1:4" ht="30" customHeight="1" thickTop="1" thickBot="1">
      <c r="A107" s="200" t="s">
        <v>1301</v>
      </c>
      <c r="B107" s="100" t="s">
        <v>339</v>
      </c>
      <c r="C107" s="102" t="s">
        <v>1302</v>
      </c>
      <c r="D107" s="652">
        <v>1129.9075439482144</v>
      </c>
    </row>
    <row r="108" spans="1:4" ht="30" customHeight="1" thickTop="1" thickBot="1">
      <c r="A108" s="200" t="s">
        <v>1263</v>
      </c>
      <c r="B108" s="100" t="s">
        <v>339</v>
      </c>
      <c r="C108" s="102" t="s">
        <v>1855</v>
      </c>
      <c r="D108" s="652">
        <v>1031.8542391799474</v>
      </c>
    </row>
    <row r="109" spans="1:4" ht="30" customHeight="1" thickTop="1" thickBot="1">
      <c r="A109" s="200" t="s">
        <v>1258</v>
      </c>
      <c r="B109" s="100" t="s">
        <v>339</v>
      </c>
      <c r="C109" s="102" t="s">
        <v>1854</v>
      </c>
      <c r="D109" s="652">
        <v>1031.8542391799474</v>
      </c>
    </row>
    <row r="110" spans="1:4" ht="30" customHeight="1" thickTop="1" thickBot="1">
      <c r="A110" s="200" t="s">
        <v>1397</v>
      </c>
      <c r="B110" s="100" t="s">
        <v>339</v>
      </c>
      <c r="C110" s="102" t="s">
        <v>1398</v>
      </c>
      <c r="D110" s="652">
        <v>1031.8542391799474</v>
      </c>
    </row>
    <row r="111" spans="1:4" ht="30" customHeight="1" thickTop="1" thickBot="1">
      <c r="A111" s="200" t="s">
        <v>1318</v>
      </c>
      <c r="B111" s="100" t="s">
        <v>1306</v>
      </c>
      <c r="C111" s="102" t="s">
        <v>1861</v>
      </c>
      <c r="D111" s="652">
        <v>1031.8542391799474</v>
      </c>
    </row>
    <row r="112" spans="1:4" ht="30" customHeight="1" thickTop="1" thickBot="1">
      <c r="A112" s="200" t="s">
        <v>1319</v>
      </c>
      <c r="B112" s="100" t="s">
        <v>344</v>
      </c>
      <c r="C112" s="102" t="s">
        <v>1862</v>
      </c>
      <c r="D112" s="652">
        <v>2.9981915822835261</v>
      </c>
    </row>
    <row r="113" spans="1:4" ht="30" customHeight="1" thickTop="1" thickBot="1">
      <c r="A113" s="200" t="s">
        <v>1324</v>
      </c>
      <c r="B113" s="100" t="s">
        <v>1306</v>
      </c>
      <c r="C113" s="102" t="s">
        <v>1865</v>
      </c>
      <c r="D113" s="652">
        <v>1031.8542391799474</v>
      </c>
    </row>
    <row r="114" spans="1:4" ht="30" customHeight="1" thickTop="1" thickBot="1">
      <c r="A114" s="200" t="s">
        <v>1400</v>
      </c>
      <c r="B114" s="100" t="s">
        <v>92</v>
      </c>
      <c r="C114" s="102" t="s">
        <v>1401</v>
      </c>
      <c r="D114" s="652">
        <v>1189490.4887027696</v>
      </c>
    </row>
    <row r="115" spans="1:4" ht="30" customHeight="1" thickTop="1" thickBot="1">
      <c r="A115" s="200" t="s">
        <v>1321</v>
      </c>
      <c r="B115" s="100" t="s">
        <v>92</v>
      </c>
      <c r="C115" s="102" t="s">
        <v>1322</v>
      </c>
      <c r="D115" s="652">
        <v>1057.6357884928123</v>
      </c>
    </row>
    <row r="116" spans="1:4" ht="30" customHeight="1" thickTop="1" thickBot="1">
      <c r="A116" s="200" t="s">
        <v>1271</v>
      </c>
      <c r="B116" s="100" t="s">
        <v>339</v>
      </c>
      <c r="C116" s="102" t="s">
        <v>1857</v>
      </c>
      <c r="D116" s="652">
        <v>1031.8542391799474</v>
      </c>
    </row>
    <row r="117" spans="1:4" ht="30" customHeight="1" thickTop="1" thickBot="1">
      <c r="A117" s="200" t="s">
        <v>1299</v>
      </c>
      <c r="B117" s="100" t="s">
        <v>92</v>
      </c>
      <c r="C117" s="102" t="s">
        <v>1300</v>
      </c>
      <c r="D117" s="652">
        <v>548900.15534270322</v>
      </c>
    </row>
    <row r="118" spans="1:4" ht="15.75" thickTop="1"/>
  </sheetData>
  <sortState xmlns:xlrd2="http://schemas.microsoft.com/office/spreadsheetml/2017/richdata2" ref="A6:D259">
    <sortCondition ref="C6:C259"/>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9"/>
      <c r="B1" s="702"/>
      <c r="C1" s="703"/>
      <c r="D1" s="703"/>
      <c r="E1" s="703"/>
      <c r="F1" s="703"/>
      <c r="G1" s="703"/>
      <c r="H1" s="703"/>
      <c r="I1" s="704"/>
      <c r="J1" s="711" t="s">
        <v>933</v>
      </c>
      <c r="K1" s="718" t="s">
        <v>2198</v>
      </c>
      <c r="L1" s="719"/>
      <c r="M1" s="720"/>
    </row>
    <row r="2" spans="1:13" s="489" customFormat="1">
      <c r="A2" s="700"/>
      <c r="B2" s="724" t="s">
        <v>934</v>
      </c>
      <c r="C2" s="725"/>
      <c r="D2" s="725"/>
      <c r="E2" s="725"/>
      <c r="F2" s="725"/>
      <c r="G2" s="725"/>
      <c r="H2" s="725"/>
      <c r="I2" s="726"/>
      <c r="J2" s="712"/>
      <c r="K2" s="721"/>
      <c r="L2" s="722"/>
      <c r="M2" s="723"/>
    </row>
    <row r="3" spans="1:13" s="489" customFormat="1">
      <c r="A3" s="700"/>
      <c r="B3" s="705" t="s">
        <v>2199</v>
      </c>
      <c r="C3" s="706"/>
      <c r="D3" s="706"/>
      <c r="E3" s="706"/>
      <c r="F3" s="706"/>
      <c r="G3" s="706"/>
      <c r="H3" s="706"/>
      <c r="I3" s="707"/>
      <c r="J3" s="716" t="s">
        <v>935</v>
      </c>
      <c r="K3" s="728">
        <v>1</v>
      </c>
      <c r="L3" s="729"/>
      <c r="M3" s="730"/>
    </row>
    <row r="4" spans="1:13" s="489" customFormat="1">
      <c r="A4" s="700"/>
      <c r="B4" s="705" t="s">
        <v>2200</v>
      </c>
      <c r="C4" s="706"/>
      <c r="D4" s="706"/>
      <c r="E4" s="706"/>
      <c r="F4" s="706"/>
      <c r="G4" s="706"/>
      <c r="H4" s="706"/>
      <c r="I4" s="707"/>
      <c r="J4" s="727"/>
      <c r="K4" s="731"/>
      <c r="L4" s="732"/>
      <c r="M4" s="733"/>
    </row>
    <row r="5" spans="1:13" s="489" customFormat="1">
      <c r="A5" s="700"/>
      <c r="B5" s="713" t="s">
        <v>2201</v>
      </c>
      <c r="C5" s="714"/>
      <c r="D5" s="714"/>
      <c r="E5" s="714"/>
      <c r="F5" s="714"/>
      <c r="G5" s="714"/>
      <c r="H5" s="714"/>
      <c r="I5" s="715"/>
      <c r="J5" s="716" t="s">
        <v>936</v>
      </c>
      <c r="K5" s="734"/>
      <c r="L5" s="734" t="s">
        <v>937</v>
      </c>
      <c r="M5" s="736"/>
    </row>
    <row r="6" spans="1:13" s="489" customFormat="1" ht="13.5" customHeight="1" thickBot="1">
      <c r="A6" s="701"/>
      <c r="B6" s="708"/>
      <c r="C6" s="709"/>
      <c r="D6" s="709"/>
      <c r="E6" s="709"/>
      <c r="F6" s="709"/>
      <c r="G6" s="709"/>
      <c r="H6" s="709"/>
      <c r="I6" s="710"/>
      <c r="J6" s="717"/>
      <c r="K6" s="735"/>
      <c r="L6" s="735"/>
      <c r="M6" s="73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6" t="s">
        <v>2205</v>
      </c>
      <c r="B10" s="697"/>
      <c r="C10" s="697"/>
      <c r="D10" s="697"/>
      <c r="E10" s="508" t="s">
        <v>2206</v>
      </c>
      <c r="F10" s="509"/>
      <c r="H10" s="698" t="s">
        <v>2207</v>
      </c>
      <c r="I10" s="698"/>
      <c r="J10" s="510" t="s">
        <v>2206</v>
      </c>
      <c r="K10" s="511"/>
      <c r="L10" s="511"/>
      <c r="M10" s="512"/>
    </row>
    <row r="11" spans="1:13" s="489" customFormat="1" ht="24" customHeight="1">
      <c r="A11" s="513" t="s">
        <v>939</v>
      </c>
      <c r="B11" s="514"/>
      <c r="C11" s="695"/>
      <c r="D11" s="69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8"/>
      <c r="L12" s="738"/>
      <c r="M12" s="739"/>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0" t="s">
        <v>2202</v>
      </c>
      <c r="F25" s="740"/>
      <c r="G25" s="740"/>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1" t="s">
        <v>942</v>
      </c>
      <c r="B27" s="742"/>
      <c r="C27" s="742"/>
      <c r="D27" s="742"/>
      <c r="E27" s="742"/>
      <c r="F27" s="742"/>
      <c r="G27" s="742"/>
      <c r="H27" s="742"/>
      <c r="I27" s="742"/>
      <c r="J27" s="742"/>
      <c r="K27" s="742"/>
      <c r="L27" s="742"/>
      <c r="M27" s="743"/>
    </row>
    <row r="28" spans="1:13" ht="13.5" thickBot="1">
      <c r="A28" s="555"/>
      <c r="B28" s="556"/>
      <c r="C28" s="556"/>
      <c r="D28" s="556"/>
      <c r="E28" s="556"/>
      <c r="F28" s="556"/>
      <c r="G28" s="556"/>
      <c r="H28" s="556"/>
      <c r="I28" s="556"/>
      <c r="J28" s="556"/>
      <c r="K28" s="556"/>
      <c r="L28" s="556"/>
      <c r="M28" s="557"/>
    </row>
    <row r="29" spans="1:13" ht="25.5">
      <c r="A29" s="558" t="s">
        <v>943</v>
      </c>
      <c r="B29" s="744" t="s">
        <v>944</v>
      </c>
      <c r="C29" s="745"/>
      <c r="D29" s="745"/>
      <c r="E29" s="745"/>
      <c r="F29" s="745"/>
      <c r="G29" s="745"/>
      <c r="H29" s="745"/>
      <c r="I29" s="746"/>
      <c r="J29" s="559" t="s">
        <v>2215</v>
      </c>
      <c r="K29" s="747" t="s">
        <v>945</v>
      </c>
      <c r="L29" s="748"/>
      <c r="M29" s="558" t="s">
        <v>946</v>
      </c>
    </row>
    <row r="30" spans="1:13" ht="13.5" thickBot="1">
      <c r="A30" s="560"/>
      <c r="B30" s="561"/>
      <c r="C30" s="562"/>
      <c r="D30" s="562"/>
      <c r="E30" s="562"/>
      <c r="F30" s="562"/>
      <c r="G30" s="562"/>
      <c r="H30" s="562"/>
      <c r="I30" s="562"/>
      <c r="J30" s="563"/>
      <c r="K30" s="749"/>
      <c r="L30" s="750"/>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1" t="s">
        <v>944</v>
      </c>
      <c r="B34" s="752"/>
      <c r="C34" s="752"/>
      <c r="D34" s="752"/>
      <c r="E34" s="752"/>
      <c r="F34" s="752"/>
      <c r="G34" s="753"/>
      <c r="H34" s="754" t="s">
        <v>948</v>
      </c>
      <c r="I34" s="755"/>
      <c r="J34" s="571" t="s">
        <v>949</v>
      </c>
      <c r="K34" s="756" t="s">
        <v>950</v>
      </c>
      <c r="L34" s="753"/>
      <c r="M34" s="572" t="s">
        <v>951</v>
      </c>
    </row>
    <row r="35" spans="1:13" s="573" customFormat="1" ht="12">
      <c r="A35" s="757"/>
      <c r="B35" s="758"/>
      <c r="C35" s="758"/>
      <c r="D35" s="758"/>
      <c r="E35" s="758"/>
      <c r="F35" s="758"/>
      <c r="G35" s="759"/>
      <c r="H35" s="760"/>
      <c r="I35" s="761"/>
      <c r="J35" s="574"/>
      <c r="K35" s="762"/>
      <c r="L35" s="759"/>
      <c r="M35" s="575"/>
    </row>
    <row r="36" spans="1:13" s="573" customFormat="1" thickBot="1">
      <c r="A36" s="763"/>
      <c r="B36" s="764"/>
      <c r="C36" s="764"/>
      <c r="D36" s="764"/>
      <c r="E36" s="764"/>
      <c r="F36" s="764"/>
      <c r="G36" s="765"/>
      <c r="H36" s="766"/>
      <c r="I36" s="767"/>
      <c r="J36" s="576"/>
      <c r="K36" s="768"/>
      <c r="L36" s="765"/>
      <c r="M36" s="577"/>
    </row>
    <row r="37" spans="1:13" s="573" customFormat="1" thickBot="1">
      <c r="A37" s="769" t="s">
        <v>953</v>
      </c>
      <c r="B37" s="770"/>
      <c r="C37" s="770"/>
      <c r="D37" s="770"/>
      <c r="E37" s="770"/>
      <c r="F37" s="770"/>
      <c r="G37" s="770"/>
      <c r="H37" s="770"/>
      <c r="I37" s="770"/>
      <c r="J37" s="770"/>
      <c r="K37" s="770"/>
      <c r="L37" s="77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1" t="s">
        <v>944</v>
      </c>
      <c r="B41" s="752"/>
      <c r="C41" s="752"/>
      <c r="D41" s="752"/>
      <c r="E41" s="752"/>
      <c r="F41" s="752"/>
      <c r="G41" s="752"/>
      <c r="H41" s="753"/>
      <c r="I41" s="587" t="s">
        <v>945</v>
      </c>
      <c r="J41" s="571" t="s">
        <v>946</v>
      </c>
      <c r="K41" s="756" t="s">
        <v>955</v>
      </c>
      <c r="L41" s="753"/>
      <c r="M41" s="572" t="s">
        <v>951</v>
      </c>
    </row>
    <row r="42" spans="1:13" s="573" customFormat="1" ht="12">
      <c r="A42" s="772"/>
      <c r="B42" s="773"/>
      <c r="C42" s="773"/>
      <c r="D42" s="773"/>
      <c r="E42" s="773"/>
      <c r="F42" s="773"/>
      <c r="G42" s="773"/>
      <c r="H42" s="761"/>
      <c r="I42" s="588"/>
      <c r="J42" s="574"/>
      <c r="K42" s="762"/>
      <c r="L42" s="759"/>
      <c r="M42" s="575"/>
    </row>
    <row r="43" spans="1:13" s="573" customFormat="1" thickBot="1">
      <c r="A43" s="774"/>
      <c r="B43" s="775"/>
      <c r="C43" s="775"/>
      <c r="D43" s="775"/>
      <c r="E43" s="775"/>
      <c r="F43" s="775"/>
      <c r="G43" s="775"/>
      <c r="H43" s="767"/>
      <c r="I43" s="589"/>
      <c r="J43" s="590"/>
      <c r="K43" s="768"/>
      <c r="L43" s="765"/>
      <c r="M43" s="591"/>
    </row>
    <row r="44" spans="1:13" s="573" customFormat="1" thickBot="1">
      <c r="A44" s="769" t="s">
        <v>953</v>
      </c>
      <c r="B44" s="770"/>
      <c r="C44" s="770"/>
      <c r="D44" s="770"/>
      <c r="E44" s="770"/>
      <c r="F44" s="770"/>
      <c r="G44" s="770"/>
      <c r="H44" s="770"/>
      <c r="I44" s="770"/>
      <c r="J44" s="770"/>
      <c r="K44" s="770"/>
      <c r="L44" s="77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6" t="s">
        <v>957</v>
      </c>
      <c r="B48" s="777"/>
      <c r="C48" s="777"/>
      <c r="D48" s="777"/>
      <c r="E48" s="778"/>
      <c r="F48" s="594"/>
      <c r="G48" s="595" t="s">
        <v>945</v>
      </c>
      <c r="H48" s="596" t="s">
        <v>958</v>
      </c>
      <c r="I48" s="597" t="s">
        <v>2233</v>
      </c>
      <c r="J48" s="596" t="s">
        <v>2234</v>
      </c>
      <c r="K48" s="779" t="s">
        <v>961</v>
      </c>
      <c r="L48" s="778"/>
      <c r="M48" s="598" t="s">
        <v>951</v>
      </c>
    </row>
    <row r="49" spans="1:13" s="573" customFormat="1" ht="12">
      <c r="A49" s="599"/>
      <c r="B49" s="600"/>
      <c r="C49" s="600"/>
      <c r="D49" s="600"/>
      <c r="E49" s="600"/>
      <c r="F49" s="600"/>
      <c r="G49" s="601"/>
      <c r="H49" s="574"/>
      <c r="I49" s="588"/>
      <c r="J49" s="574"/>
      <c r="K49" s="762"/>
      <c r="L49" s="759"/>
      <c r="M49" s="575"/>
    </row>
    <row r="50" spans="1:13" s="573" customFormat="1" thickBot="1">
      <c r="A50" s="602"/>
      <c r="B50" s="603"/>
      <c r="C50" s="603"/>
      <c r="D50" s="603"/>
      <c r="E50" s="603"/>
      <c r="F50" s="603"/>
      <c r="G50" s="604"/>
      <c r="H50" s="576"/>
      <c r="I50" s="586"/>
      <c r="J50" s="576"/>
      <c r="K50" s="768"/>
      <c r="L50" s="765"/>
      <c r="M50" s="577"/>
    </row>
    <row r="51" spans="1:13" s="573" customFormat="1" thickBot="1">
      <c r="A51" s="780" t="s">
        <v>953</v>
      </c>
      <c r="B51" s="781"/>
      <c r="C51" s="781"/>
      <c r="D51" s="781"/>
      <c r="E51" s="781"/>
      <c r="F51" s="781"/>
      <c r="G51" s="781"/>
      <c r="H51" s="781"/>
      <c r="I51" s="781"/>
      <c r="J51" s="781"/>
      <c r="K51" s="781"/>
      <c r="L51" s="78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6" t="s">
        <v>944</v>
      </c>
      <c r="B55" s="777"/>
      <c r="C55" s="777"/>
      <c r="D55" s="777"/>
      <c r="E55" s="777"/>
      <c r="F55" s="777"/>
      <c r="G55" s="778"/>
      <c r="H55" s="595" t="s">
        <v>964</v>
      </c>
      <c r="I55" s="597" t="s">
        <v>965</v>
      </c>
      <c r="J55" s="596" t="s">
        <v>966</v>
      </c>
      <c r="K55" s="783" t="s">
        <v>950</v>
      </c>
      <c r="L55" s="784"/>
      <c r="M55" s="606" t="s">
        <v>951</v>
      </c>
    </row>
    <row r="56" spans="1:13" s="573" customFormat="1" ht="12">
      <c r="A56" s="772"/>
      <c r="B56" s="773"/>
      <c r="C56" s="773"/>
      <c r="D56" s="773"/>
      <c r="E56" s="773"/>
      <c r="F56" s="773"/>
      <c r="G56" s="773"/>
      <c r="H56" s="574"/>
      <c r="I56" s="588"/>
      <c r="J56" s="574"/>
      <c r="K56" s="762"/>
      <c r="L56" s="759"/>
      <c r="M56" s="575"/>
    </row>
    <row r="57" spans="1:13" s="573" customFormat="1" thickBot="1">
      <c r="A57" s="774"/>
      <c r="B57" s="775"/>
      <c r="C57" s="775"/>
      <c r="D57" s="775"/>
      <c r="E57" s="775"/>
      <c r="F57" s="775"/>
      <c r="G57" s="775"/>
      <c r="H57" s="576"/>
      <c r="I57" s="586"/>
      <c r="J57" s="576"/>
      <c r="K57" s="768"/>
      <c r="L57" s="765"/>
      <c r="M57" s="577"/>
    </row>
    <row r="58" spans="1:13" s="573" customFormat="1" thickBot="1">
      <c r="A58" s="769" t="s">
        <v>953</v>
      </c>
      <c r="B58" s="770"/>
      <c r="C58" s="770"/>
      <c r="D58" s="770"/>
      <c r="E58" s="770"/>
      <c r="F58" s="770"/>
      <c r="G58" s="770"/>
      <c r="H58" s="770"/>
      <c r="I58" s="770"/>
      <c r="J58" s="770"/>
      <c r="K58" s="770"/>
      <c r="L58" s="77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9" t="s">
        <v>967</v>
      </c>
      <c r="B60" s="770"/>
      <c r="C60" s="770"/>
      <c r="D60" s="770"/>
      <c r="E60" s="770"/>
      <c r="F60" s="770"/>
      <c r="G60" s="770"/>
      <c r="H60" s="770"/>
      <c r="I60" s="770"/>
      <c r="J60" s="770"/>
      <c r="K60" s="770"/>
      <c r="L60" s="77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1" t="s">
        <v>944</v>
      </c>
      <c r="B64" s="752"/>
      <c r="C64" s="752"/>
      <c r="D64" s="752"/>
      <c r="E64" s="752"/>
      <c r="F64" s="752"/>
      <c r="G64" s="752"/>
      <c r="H64" s="607"/>
      <c r="I64" s="608"/>
      <c r="J64" s="609" t="s">
        <v>970</v>
      </c>
      <c r="K64" s="785" t="s">
        <v>971</v>
      </c>
      <c r="L64" s="786"/>
      <c r="M64" s="610"/>
    </row>
    <row r="65" spans="1:13" s="573" customFormat="1" ht="12">
      <c r="A65" s="772" t="s">
        <v>2235</v>
      </c>
      <c r="B65" s="773"/>
      <c r="C65" s="773"/>
      <c r="D65" s="773"/>
      <c r="E65" s="773"/>
      <c r="F65" s="773"/>
      <c r="G65" s="773"/>
      <c r="H65" s="611"/>
      <c r="I65" s="612"/>
      <c r="J65" s="613"/>
      <c r="K65" s="797"/>
      <c r="L65" s="798"/>
      <c r="M65" s="614"/>
    </row>
    <row r="66" spans="1:13" s="573" customFormat="1" ht="12">
      <c r="A66" s="615" t="s">
        <v>973</v>
      </c>
      <c r="B66" s="616"/>
      <c r="C66" s="616"/>
      <c r="D66" s="616"/>
      <c r="E66" s="616"/>
      <c r="F66" s="616"/>
      <c r="G66" s="616"/>
      <c r="H66" s="611"/>
      <c r="I66" s="612"/>
      <c r="J66" s="613"/>
      <c r="K66" s="797"/>
      <c r="L66" s="798"/>
      <c r="M66" s="614"/>
    </row>
    <row r="67" spans="1:13" s="573" customFormat="1" thickBot="1">
      <c r="A67" s="602" t="s">
        <v>974</v>
      </c>
      <c r="B67" s="603"/>
      <c r="C67" s="603"/>
      <c r="D67" s="603"/>
      <c r="E67" s="603"/>
      <c r="F67" s="603"/>
      <c r="G67" s="603"/>
      <c r="H67" s="617"/>
      <c r="I67" s="618"/>
      <c r="J67" s="613"/>
      <c r="K67" s="799"/>
      <c r="L67" s="800"/>
      <c r="M67" s="614"/>
    </row>
    <row r="68" spans="1:13" s="573" customFormat="1" thickBot="1">
      <c r="A68" s="769" t="s">
        <v>953</v>
      </c>
      <c r="B68" s="770"/>
      <c r="C68" s="770"/>
      <c r="D68" s="770"/>
      <c r="E68" s="770"/>
      <c r="F68" s="770"/>
      <c r="G68" s="770"/>
      <c r="H68" s="770"/>
      <c r="I68" s="770"/>
      <c r="J68" s="770"/>
      <c r="K68" s="770"/>
      <c r="L68" s="77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9" t="s">
        <v>2236</v>
      </c>
      <c r="B70" s="770"/>
      <c r="C70" s="770"/>
      <c r="D70" s="770"/>
      <c r="E70" s="770"/>
      <c r="F70" s="770"/>
      <c r="G70" s="770"/>
      <c r="H70" s="770"/>
      <c r="I70" s="770"/>
      <c r="J70" s="770"/>
      <c r="K70" s="770"/>
      <c r="L70" s="77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7" t="s">
        <v>2218</v>
      </c>
      <c r="B87" s="788"/>
      <c r="C87" s="788"/>
      <c r="D87" s="788"/>
      <c r="E87" s="788"/>
      <c r="F87" s="788"/>
      <c r="G87" s="788"/>
      <c r="H87" s="788"/>
      <c r="I87" s="788"/>
      <c r="J87" s="788"/>
      <c r="K87" s="788"/>
      <c r="L87" s="788"/>
      <c r="M87" s="789"/>
    </row>
    <row r="88" spans="1:13" ht="17.25" customHeight="1">
      <c r="A88" s="787"/>
      <c r="B88" s="788"/>
      <c r="C88" s="788"/>
      <c r="D88" s="788"/>
      <c r="E88" s="788"/>
      <c r="F88" s="788"/>
      <c r="G88" s="788"/>
      <c r="H88" s="788"/>
      <c r="I88" s="788"/>
      <c r="J88" s="788"/>
      <c r="K88" s="788"/>
      <c r="L88" s="788"/>
      <c r="M88" s="789"/>
    </row>
    <row r="89" spans="1:13" ht="18.75" customHeight="1">
      <c r="A89" s="790" t="s">
        <v>2219</v>
      </c>
      <c r="B89" s="791"/>
      <c r="C89" s="791"/>
      <c r="D89" s="791"/>
      <c r="E89" s="791"/>
      <c r="F89" s="791"/>
      <c r="G89" s="791"/>
      <c r="H89" s="791"/>
      <c r="I89" s="791"/>
      <c r="J89" s="791"/>
      <c r="K89" s="791"/>
      <c r="L89" s="791"/>
      <c r="M89" s="792"/>
    </row>
    <row r="90" spans="1:13" ht="21.75" customHeight="1">
      <c r="A90" s="790"/>
      <c r="B90" s="791"/>
      <c r="C90" s="791"/>
      <c r="D90" s="791"/>
      <c r="E90" s="791"/>
      <c r="F90" s="791"/>
      <c r="G90" s="791"/>
      <c r="H90" s="791"/>
      <c r="I90" s="791"/>
      <c r="J90" s="791"/>
      <c r="K90" s="791"/>
      <c r="L90" s="791"/>
      <c r="M90" s="792"/>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3"/>
      <c r="J100" s="793"/>
      <c r="K100" s="793"/>
      <c r="L100" s="793"/>
      <c r="M100" s="794"/>
    </row>
    <row r="101" spans="1:13" ht="13.5" thickBot="1">
      <c r="A101" s="643" t="s">
        <v>2221</v>
      </c>
      <c r="B101" s="644"/>
      <c r="C101" s="644"/>
      <c r="D101" s="645"/>
      <c r="E101" s="645"/>
      <c r="F101" s="645"/>
      <c r="G101" s="645"/>
      <c r="H101" s="645"/>
      <c r="I101" s="795"/>
      <c r="J101" s="795"/>
      <c r="K101" s="795"/>
      <c r="L101" s="795"/>
      <c r="M101" s="79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5" t="s">
        <v>2205</v>
      </c>
      <c r="C10" s="816"/>
      <c r="D10" s="816"/>
      <c r="E10" s="816"/>
      <c r="F10" s="358" t="s">
        <v>2206</v>
      </c>
      <c r="G10" s="79"/>
      <c r="H10" s="359"/>
      <c r="I10" s="817" t="s">
        <v>2207</v>
      </c>
      <c r="J10" s="817"/>
      <c r="K10" s="360"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8" t="s">
        <v>2222</v>
      </c>
      <c r="G25" s="819"/>
      <c r="H25" s="81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VLOOKUP(A36,EQUIPOS!A6:D161,4,FALSE)</f>
        <v>176523.00387889484</v>
      </c>
      <c r="L36" s="270"/>
      <c r="M36" s="271">
        <v>0.15</v>
      </c>
      <c r="N36" s="272">
        <f>K36/M36</f>
        <v>1176820.0258592991</v>
      </c>
    </row>
    <row r="37" spans="1:14">
      <c r="A37" t="s">
        <v>150</v>
      </c>
      <c r="B37" s="874" t="str">
        <f>VLOOKUP(A37,EQUIPOS!A7:D154,3,FALSE)</f>
        <v>Cargador : Potencia en el volante 125 hp, Clasificación de RPM del motor 2300.</v>
      </c>
      <c r="C37" s="875"/>
      <c r="D37" s="875"/>
      <c r="E37" s="875"/>
      <c r="F37" s="875"/>
      <c r="G37" s="875"/>
      <c r="H37" s="876"/>
      <c r="I37" s="267"/>
      <c r="J37" s="268"/>
      <c r="K37" s="269">
        <f>VLOOKUP(A37,EQUIPOS!A7:D162,4,FALSE)</f>
        <v>170957.92391649066</v>
      </c>
      <c r="L37" s="270"/>
      <c r="M37" s="271">
        <v>0.15</v>
      </c>
      <c r="N37" s="272">
        <f>K37/M37</f>
        <v>1139719.4927766044</v>
      </c>
    </row>
    <row r="38" spans="1:14">
      <c r="A38" t="s">
        <v>273</v>
      </c>
      <c r="B38" s="874" t="str">
        <f>VLOOKUP(A38,EQUIPOS!A8:D154,3,FALSE)</f>
        <v>Motosierra, 93.6 cm3 - 7.1 HP, 45-90 cm - 7.9 kg</v>
      </c>
      <c r="C38" s="875"/>
      <c r="D38" s="875"/>
      <c r="E38" s="875"/>
      <c r="F38" s="875"/>
      <c r="G38" s="875"/>
      <c r="H38" s="876"/>
      <c r="I38" s="267"/>
      <c r="J38" s="268"/>
      <c r="K38" s="269">
        <f>VLOOKUP(A38,EQUIPOS!A8:D163,4,FALSE)</f>
        <v>4501.3455124672873</v>
      </c>
      <c r="L38" s="270"/>
      <c r="M38" s="271">
        <v>0.15</v>
      </c>
      <c r="N38" s="273">
        <f>K38/M38</f>
        <v>30008.970083115251</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10431.749166666668</v>
      </c>
    </row>
    <row r="43" spans="1:14" ht="15.75" thickBot="1">
      <c r="B43" s="825" t="s">
        <v>953</v>
      </c>
      <c r="C43" s="826"/>
      <c r="D43" s="826"/>
      <c r="E43" s="826"/>
      <c r="F43" s="826"/>
      <c r="G43" s="826"/>
      <c r="H43" s="826"/>
      <c r="I43" s="826"/>
      <c r="J43" s="826"/>
      <c r="K43" s="826"/>
      <c r="L43" s="826"/>
      <c r="M43" s="827"/>
      <c r="N43" s="99">
        <f>SUM(N36:N42)</f>
        <v>2356980.2378856852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8" t="s">
        <v>957</v>
      </c>
      <c r="C58" s="889"/>
      <c r="D58" s="889"/>
      <c r="E58" s="889"/>
      <c r="F58" s="889"/>
      <c r="G58" s="890"/>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35</v>
      </c>
      <c r="J59" s="286">
        <v>1</v>
      </c>
      <c r="K59" s="279">
        <f>I59*J59</f>
        <v>35</v>
      </c>
      <c r="L59" s="912">
        <v>983.54</v>
      </c>
      <c r="M59" s="91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3"/>
      <c r="M64" s="904"/>
      <c r="N64" s="296"/>
    </row>
    <row r="65" spans="1:15" ht="15.75" thickBot="1">
      <c r="B65" s="914" t="s">
        <v>953</v>
      </c>
      <c r="C65" s="868"/>
      <c r="D65" s="868"/>
      <c r="E65" s="868"/>
      <c r="F65" s="868"/>
      <c r="G65" s="868"/>
      <c r="H65" s="868"/>
      <c r="I65" s="868"/>
      <c r="J65" s="868"/>
      <c r="K65" s="868"/>
      <c r="L65" s="868"/>
      <c r="M65" s="869"/>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48"/>
      <c r="J75" s="48"/>
      <c r="K75" s="48"/>
      <c r="L75" s="903"/>
      <c r="M75" s="904"/>
      <c r="N75" s="296"/>
    </row>
    <row r="76" spans="1:15" ht="15.75" thickBot="1">
      <c r="B76" s="825" t="s">
        <v>953</v>
      </c>
      <c r="C76" s="826"/>
      <c r="D76" s="826"/>
      <c r="E76" s="826"/>
      <c r="F76" s="826"/>
      <c r="G76" s="826"/>
      <c r="H76" s="826"/>
      <c r="I76" s="868"/>
      <c r="J76" s="868"/>
      <c r="K76" s="868"/>
      <c r="L76" s="868"/>
      <c r="M76" s="869"/>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2600039.1212190185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520007.82424380374</v>
      </c>
      <c r="M83" s="861"/>
      <c r="N83" s="51"/>
    </row>
    <row r="84" spans="1:14">
      <c r="B84" s="89" t="s">
        <v>973</v>
      </c>
      <c r="C84" s="90"/>
      <c r="D84" s="90"/>
      <c r="E84" s="90"/>
      <c r="F84" s="90"/>
      <c r="G84" s="90"/>
      <c r="H84" s="90"/>
      <c r="I84" s="87"/>
      <c r="J84" s="88"/>
      <c r="K84" s="304">
        <v>0.05</v>
      </c>
      <c r="L84" s="860">
        <f>N78*K84</f>
        <v>130001.95606095094</v>
      </c>
      <c r="M84" s="861"/>
      <c r="N84" s="51"/>
    </row>
    <row r="85" spans="1:14" ht="15.75" thickBot="1">
      <c r="B85" s="91" t="s">
        <v>974</v>
      </c>
      <c r="C85" s="92"/>
      <c r="D85" s="92"/>
      <c r="E85" s="92"/>
      <c r="F85" s="92"/>
      <c r="G85" s="92"/>
      <c r="H85" s="92"/>
      <c r="I85" s="93"/>
      <c r="J85" s="94"/>
      <c r="K85" s="305">
        <v>0.05</v>
      </c>
      <c r="L85" s="862">
        <f>N78*K85</f>
        <v>130001.95606095094</v>
      </c>
      <c r="M85" s="863"/>
      <c r="N85" s="51"/>
    </row>
    <row r="86" spans="1:14" ht="15.75" thickBot="1">
      <c r="B86" s="825" t="s">
        <v>953</v>
      </c>
      <c r="C86" s="826"/>
      <c r="D86" s="826"/>
      <c r="E86" s="826"/>
      <c r="F86" s="826"/>
      <c r="G86" s="826"/>
      <c r="H86" s="826"/>
      <c r="I86" s="826"/>
      <c r="J86" s="826"/>
      <c r="K86" s="826"/>
      <c r="L86" s="826"/>
      <c r="M86" s="827"/>
      <c r="N86" s="52">
        <f>L83+L84+L85</f>
        <v>780011.7363657055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3380050.8575847242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4"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249</v>
      </c>
      <c r="B36" s="874" t="str">
        <f>VLOOKUP(A36,EQUIPOS!A6:D154,3,FALSE)</f>
        <v>Guadañadora, Cilindraje 41.5 cm3, Longitud del mango 1450 mm, Peso 7.4 kg</v>
      </c>
      <c r="C36" s="875"/>
      <c r="D36" s="875"/>
      <c r="E36" s="875"/>
      <c r="F36" s="875"/>
      <c r="G36" s="875"/>
      <c r="H36" s="876"/>
      <c r="I36" s="267"/>
      <c r="J36" s="268"/>
      <c r="K36" s="269">
        <f>VLOOKUP(A36,EQUIPOS!A6:D161,4,FALSE)</f>
        <v>4282.7012400504145</v>
      </c>
      <c r="L36" s="270"/>
      <c r="M36" s="271">
        <v>0.36</v>
      </c>
      <c r="N36" s="272">
        <f>K36/M36</f>
        <v>11896.392333473374</v>
      </c>
    </row>
    <row r="37" spans="1:14">
      <c r="A37" t="s">
        <v>273</v>
      </c>
      <c r="B37" s="874" t="str">
        <f>VLOOKUP(A37,EQUIPOS!A7:D154,3,FALSE)</f>
        <v>Motosierra, 93.6 cm3 - 7.1 HP, 45-90 cm - 7.9 kg</v>
      </c>
      <c r="C37" s="875"/>
      <c r="D37" s="875"/>
      <c r="E37" s="875"/>
      <c r="F37" s="875"/>
      <c r="G37" s="875"/>
      <c r="H37" s="876"/>
      <c r="I37" s="267"/>
      <c r="J37" s="268"/>
      <c r="K37" s="269">
        <f>VLOOKUP(A37,EQUIPOS!A7:D162,4,FALSE)</f>
        <v>4501.3455124672873</v>
      </c>
      <c r="L37" s="270"/>
      <c r="M37" s="271">
        <v>0.10299999999999999</v>
      </c>
      <c r="N37" s="272">
        <f>K37/M37</f>
        <v>43702.38361618726</v>
      </c>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2173.2810763888888</v>
      </c>
    </row>
    <row r="43" spans="1:14" ht="15.75" thickBot="1">
      <c r="B43" s="825" t="s">
        <v>953</v>
      </c>
      <c r="C43" s="826"/>
      <c r="D43" s="826"/>
      <c r="E43" s="826"/>
      <c r="F43" s="826"/>
      <c r="G43" s="826"/>
      <c r="H43" s="826"/>
      <c r="I43" s="826"/>
      <c r="J43" s="826"/>
      <c r="K43" s="826"/>
      <c r="L43" s="826"/>
      <c r="M43" s="827"/>
      <c r="N43" s="99">
        <f>SUM(N36:N42)</f>
        <v>57772.057026049522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50</v>
      </c>
      <c r="J59" s="286">
        <v>1</v>
      </c>
      <c r="K59" s="279">
        <f>I59*J59</f>
        <v>50</v>
      </c>
      <c r="L59" s="912">
        <f>'900.2'!N78</f>
        <v>1290.9561175692882</v>
      </c>
      <c r="M59" s="913"/>
      <c r="N59" s="287">
        <f>K59*L59</f>
        <v>64547.805878464409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64547.805878464409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165785.48443229171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33157.096886458341</v>
      </c>
      <c r="M83" s="861"/>
      <c r="N83" s="51"/>
    </row>
    <row r="84" spans="1:14">
      <c r="B84" s="89" t="s">
        <v>973</v>
      </c>
      <c r="C84" s="90"/>
      <c r="D84" s="90"/>
      <c r="E84" s="90"/>
      <c r="F84" s="90"/>
      <c r="G84" s="90"/>
      <c r="H84" s="90"/>
      <c r="I84" s="87"/>
      <c r="J84" s="88"/>
      <c r="K84" s="304">
        <v>0.05</v>
      </c>
      <c r="L84" s="860">
        <f>N78*K84</f>
        <v>8289.2742216145853</v>
      </c>
      <c r="M84" s="861"/>
      <c r="N84" s="51"/>
    </row>
    <row r="85" spans="1:14" ht="15.75" thickBot="1">
      <c r="B85" s="91" t="s">
        <v>974</v>
      </c>
      <c r="C85" s="92"/>
      <c r="D85" s="92"/>
      <c r="E85" s="92"/>
      <c r="F85" s="92"/>
      <c r="G85" s="92"/>
      <c r="H85" s="92"/>
      <c r="I85" s="93"/>
      <c r="J85" s="94"/>
      <c r="K85" s="305">
        <v>0.05</v>
      </c>
      <c r="L85" s="862">
        <f>N78*K85</f>
        <v>8289.2742216145853</v>
      </c>
      <c r="M85" s="863"/>
      <c r="N85" s="51"/>
    </row>
    <row r="86" spans="1:14" ht="15.75" thickBot="1">
      <c r="B86" s="825" t="s">
        <v>953</v>
      </c>
      <c r="C86" s="826"/>
      <c r="D86" s="826"/>
      <c r="E86" s="826"/>
      <c r="F86" s="826"/>
      <c r="G86" s="826"/>
      <c r="H86" s="826"/>
      <c r="I86" s="826"/>
      <c r="J86" s="826"/>
      <c r="K86" s="826"/>
      <c r="L86" s="826"/>
      <c r="M86" s="827"/>
      <c r="N86" s="52">
        <f>L83+L84+L85</f>
        <v>49735.645329687512</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215521.12976197922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170957.92391649066</v>
      </c>
      <c r="L36" s="270"/>
      <c r="M36" s="271">
        <v>2.375</v>
      </c>
      <c r="N36" s="272">
        <f>K36/M36</f>
        <v>71982.283754311851</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2.375</v>
      </c>
      <c r="N37" s="272">
        <f>K37/M37</f>
        <v>42439.906101580222</v>
      </c>
    </row>
    <row r="38" spans="1:14">
      <c r="A38" t="s">
        <v>195</v>
      </c>
      <c r="B38" s="874" t="str">
        <f>VLOOKUP(A38,EQUIPOS!A7:D154,3,FALSE)</f>
        <v xml:space="preserve">Equipo de oxicorte, Capacidad de corte: hasta 6´´ (152mm) </v>
      </c>
      <c r="C38" s="875"/>
      <c r="D38" s="875"/>
      <c r="E38" s="875"/>
      <c r="F38" s="875"/>
      <c r="G38" s="875"/>
      <c r="H38" s="876"/>
      <c r="I38" s="267"/>
      <c r="J38" s="268"/>
      <c r="K38" s="269">
        <f>VLOOKUP(A38,EQUIPOS!A7:D162,4,FALSE)</f>
        <v>6554.0849045825389</v>
      </c>
      <c r="L38" s="270"/>
      <c r="M38" s="271">
        <v>2.375</v>
      </c>
      <c r="N38" s="273">
        <f>K38/M38</f>
        <v>2759.6146966663323</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1549.7775190231998</v>
      </c>
    </row>
    <row r="43" spans="1:14" ht="15.75" thickBot="1">
      <c r="B43" s="825" t="s">
        <v>953</v>
      </c>
      <c r="C43" s="826"/>
      <c r="D43" s="826"/>
      <c r="E43" s="826"/>
      <c r="F43" s="826"/>
      <c r="G43" s="826"/>
      <c r="H43" s="826"/>
      <c r="I43" s="826"/>
      <c r="J43" s="826"/>
      <c r="K43" s="826"/>
      <c r="L43" s="826"/>
      <c r="M43" s="827"/>
      <c r="N43" s="99">
        <f>SUM(N36:N42)</f>
        <v>118731.58207158161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135520.31337938289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27104.062675876579</v>
      </c>
      <c r="M83" s="861"/>
      <c r="N83" s="51"/>
    </row>
    <row r="84" spans="1:14">
      <c r="B84" s="89" t="s">
        <v>973</v>
      </c>
      <c r="C84" s="90"/>
      <c r="D84" s="90"/>
      <c r="E84" s="90"/>
      <c r="F84" s="90"/>
      <c r="G84" s="90"/>
      <c r="H84" s="90"/>
      <c r="I84" s="87"/>
      <c r="J84" s="88"/>
      <c r="K84" s="304">
        <v>0.05</v>
      </c>
      <c r="L84" s="860">
        <f>N78*K84</f>
        <v>6776.0156689691448</v>
      </c>
      <c r="M84" s="861"/>
      <c r="N84" s="51"/>
    </row>
    <row r="85" spans="1:14" ht="15.75" thickBot="1">
      <c r="B85" s="91" t="s">
        <v>974</v>
      </c>
      <c r="C85" s="92"/>
      <c r="D85" s="92"/>
      <c r="E85" s="92"/>
      <c r="F85" s="92"/>
      <c r="G85" s="92"/>
      <c r="H85" s="92"/>
      <c r="I85" s="93"/>
      <c r="J85" s="94"/>
      <c r="K85" s="305">
        <v>0.05</v>
      </c>
      <c r="L85" s="862">
        <f>N78*K85</f>
        <v>6776.0156689691448</v>
      </c>
      <c r="M85" s="863"/>
      <c r="N85" s="51"/>
    </row>
    <row r="86" spans="1:14" ht="15.75" thickBot="1">
      <c r="B86" s="825" t="s">
        <v>953</v>
      </c>
      <c r="C86" s="826"/>
      <c r="D86" s="826"/>
      <c r="E86" s="826"/>
      <c r="F86" s="826"/>
      <c r="G86" s="826"/>
      <c r="H86" s="826"/>
      <c r="I86" s="826"/>
      <c r="J86" s="826"/>
      <c r="K86" s="826"/>
      <c r="L86" s="826"/>
      <c r="M86" s="827"/>
      <c r="N86" s="52">
        <f>L83+L84+L85</f>
        <v>40656.094013814865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176176.40739319776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146811.50186264887</v>
      </c>
      <c r="L36" s="270"/>
      <c r="M36" s="271">
        <v>2.5</v>
      </c>
      <c r="N36" s="272">
        <f>K36/M36</f>
        <v>58724.60074505955</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2.5</v>
      </c>
      <c r="N37" s="272">
        <f>K37/M37</f>
        <v>40317.910796501215</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6554.0849045825389</v>
      </c>
      <c r="L38" s="270"/>
      <c r="M38" s="271">
        <v>2.5</v>
      </c>
      <c r="N38" s="272">
        <f>K38/M38</f>
        <v>2621.6339618330157</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294.45772861440798</v>
      </c>
    </row>
    <row r="43" spans="1:14" ht="15.75" thickBot="1">
      <c r="B43" s="825" t="s">
        <v>953</v>
      </c>
      <c r="C43" s="826"/>
      <c r="D43" s="826"/>
      <c r="E43" s="826"/>
      <c r="F43" s="826"/>
      <c r="G43" s="826"/>
      <c r="H43" s="826"/>
      <c r="I43" s="826"/>
      <c r="J43" s="826"/>
      <c r="K43" s="826"/>
      <c r="L43" s="826"/>
      <c r="M43" s="827"/>
      <c r="N43" s="99">
        <f>SUM(N36:N42)</f>
        <v>101958.60323200817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117972.44578029786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23594.489156059572</v>
      </c>
      <c r="M83" s="861"/>
      <c r="N83" s="51"/>
    </row>
    <row r="84" spans="1:14">
      <c r="B84" s="89" t="s">
        <v>973</v>
      </c>
      <c r="C84" s="90"/>
      <c r="D84" s="90"/>
      <c r="E84" s="90"/>
      <c r="F84" s="90"/>
      <c r="G84" s="90"/>
      <c r="H84" s="90"/>
      <c r="I84" s="87"/>
      <c r="J84" s="88"/>
      <c r="K84" s="304">
        <v>0.05</v>
      </c>
      <c r="L84" s="860">
        <f>N78*K84</f>
        <v>5898.6222890148929</v>
      </c>
      <c r="M84" s="861"/>
      <c r="N84" s="51"/>
    </row>
    <row r="85" spans="1:14" ht="15.75" thickBot="1">
      <c r="B85" s="91" t="s">
        <v>974</v>
      </c>
      <c r="C85" s="92"/>
      <c r="D85" s="92"/>
      <c r="E85" s="92"/>
      <c r="F85" s="92"/>
      <c r="G85" s="92"/>
      <c r="H85" s="92"/>
      <c r="I85" s="93"/>
      <c r="J85" s="94"/>
      <c r="K85" s="305">
        <v>0.05</v>
      </c>
      <c r="L85" s="862">
        <f>N78*K85</f>
        <v>5898.6222890148929</v>
      </c>
      <c r="M85" s="863"/>
      <c r="N85" s="51"/>
    </row>
    <row r="86" spans="1:14" ht="15.75" thickBot="1">
      <c r="B86" s="825" t="s">
        <v>953</v>
      </c>
      <c r="C86" s="826"/>
      <c r="D86" s="826"/>
      <c r="E86" s="826"/>
      <c r="F86" s="826"/>
      <c r="G86" s="826"/>
      <c r="H86" s="826"/>
      <c r="I86" s="826"/>
      <c r="J86" s="826"/>
      <c r="K86" s="826"/>
      <c r="L86" s="826"/>
      <c r="M86" s="827"/>
      <c r="N86" s="52">
        <f>L83+L84+L85</f>
        <v>35391.733734089357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153364.17951438722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170957.92391649066</v>
      </c>
      <c r="L36" s="270"/>
      <c r="M36" s="271">
        <v>9.25</v>
      </c>
      <c r="N36" s="272">
        <f>K36/M36</f>
        <v>18481.937720701691</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9.25</v>
      </c>
      <c r="N37" s="272">
        <f>K37/M37</f>
        <v>10896.732647703031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62.666819895785942</v>
      </c>
    </row>
    <row r="43" spans="1:14" ht="15.75" thickBot="1">
      <c r="B43" s="825" t="s">
        <v>953</v>
      </c>
      <c r="C43" s="826"/>
      <c r="D43" s="826"/>
      <c r="E43" s="826"/>
      <c r="F43" s="826"/>
      <c r="G43" s="826"/>
      <c r="H43" s="826"/>
      <c r="I43" s="826"/>
      <c r="J43" s="826"/>
      <c r="K43" s="826"/>
      <c r="L43" s="826"/>
      <c r="M43" s="827"/>
      <c r="N43" s="99">
        <f>SUM(N36:N42)</f>
        <v>29441.337188300509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33865.634300659091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6773.1268601318188</v>
      </c>
      <c r="M83" s="861"/>
      <c r="N83" s="51"/>
    </row>
    <row r="84" spans="1:14">
      <c r="B84" s="89" t="s">
        <v>973</v>
      </c>
      <c r="C84" s="90"/>
      <c r="D84" s="90"/>
      <c r="E84" s="90"/>
      <c r="F84" s="90"/>
      <c r="G84" s="90"/>
      <c r="H84" s="90"/>
      <c r="I84" s="87"/>
      <c r="J84" s="88"/>
      <c r="K84" s="304">
        <v>0.05</v>
      </c>
      <c r="L84" s="860">
        <f>N78*K84</f>
        <v>1693.2817150329547</v>
      </c>
      <c r="M84" s="861"/>
      <c r="N84" s="51"/>
    </row>
    <row r="85" spans="1:14" ht="15.75" thickBot="1">
      <c r="B85" s="91" t="s">
        <v>974</v>
      </c>
      <c r="C85" s="92"/>
      <c r="D85" s="92"/>
      <c r="E85" s="92"/>
      <c r="F85" s="92"/>
      <c r="G85" s="92"/>
      <c r="H85" s="92"/>
      <c r="I85" s="93"/>
      <c r="J85" s="94"/>
      <c r="K85" s="305">
        <v>0.05</v>
      </c>
      <c r="L85" s="862">
        <f>N78*K85</f>
        <v>1693.2817150329547</v>
      </c>
      <c r="M85" s="863"/>
      <c r="N85" s="51"/>
    </row>
    <row r="86" spans="1:14" ht="15.75" thickBot="1">
      <c r="B86" s="825" t="s">
        <v>953</v>
      </c>
      <c r="C86" s="826"/>
      <c r="D86" s="826"/>
      <c r="E86" s="826"/>
      <c r="F86" s="826"/>
      <c r="G86" s="826"/>
      <c r="H86" s="826"/>
      <c r="I86" s="826"/>
      <c r="J86" s="826"/>
      <c r="K86" s="826"/>
      <c r="L86" s="826"/>
      <c r="M86" s="827"/>
      <c r="N86" s="52">
        <f>L83+L84+L85</f>
        <v>10159.690290197726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44025.324590856821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100794.77699125303</v>
      </c>
      <c r="L36" s="270"/>
      <c r="M36" s="271">
        <v>2.5</v>
      </c>
      <c r="N36" s="272">
        <f>K36/M36</f>
        <v>40317.910796501215</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1251.8099</v>
      </c>
    </row>
    <row r="43" spans="1:14" ht="15.75" thickBot="1">
      <c r="B43" s="825" t="s">
        <v>953</v>
      </c>
      <c r="C43" s="826"/>
      <c r="D43" s="826"/>
      <c r="E43" s="826"/>
      <c r="F43" s="826"/>
      <c r="G43" s="826"/>
      <c r="H43" s="826"/>
      <c r="I43" s="826"/>
      <c r="J43" s="826"/>
      <c r="K43" s="826"/>
      <c r="L43" s="826"/>
      <c r="M43" s="827"/>
      <c r="N43" s="99">
        <f>SUM(N36:N42)</f>
        <v>41569.720696501216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55378.775814070497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11075.755162814101</v>
      </c>
      <c r="M83" s="861"/>
      <c r="N83" s="51"/>
    </row>
    <row r="84" spans="1:14">
      <c r="B84" s="89" t="s">
        <v>973</v>
      </c>
      <c r="C84" s="90"/>
      <c r="D84" s="90"/>
      <c r="E84" s="90"/>
      <c r="F84" s="90"/>
      <c r="G84" s="90"/>
      <c r="H84" s="90"/>
      <c r="I84" s="87"/>
      <c r="J84" s="88"/>
      <c r="K84" s="304">
        <v>0.05</v>
      </c>
      <c r="L84" s="860">
        <f>N78*K84</f>
        <v>2768.9387907035252</v>
      </c>
      <c r="M84" s="861"/>
      <c r="N84" s="51"/>
    </row>
    <row r="85" spans="1:14" ht="15.75" thickBot="1">
      <c r="B85" s="91" t="s">
        <v>974</v>
      </c>
      <c r="C85" s="92"/>
      <c r="D85" s="92"/>
      <c r="E85" s="92"/>
      <c r="F85" s="92"/>
      <c r="G85" s="92"/>
      <c r="H85" s="92"/>
      <c r="I85" s="93"/>
      <c r="J85" s="94"/>
      <c r="K85" s="305">
        <v>0.05</v>
      </c>
      <c r="L85" s="862">
        <f>N78*K85</f>
        <v>2768.9387907035252</v>
      </c>
      <c r="M85" s="863"/>
      <c r="N85" s="51"/>
    </row>
    <row r="86" spans="1:14" ht="15.75" thickBot="1">
      <c r="B86" s="825" t="s">
        <v>953</v>
      </c>
      <c r="C86" s="826"/>
      <c r="D86" s="826"/>
      <c r="E86" s="826"/>
      <c r="F86" s="826"/>
      <c r="G86" s="826"/>
      <c r="H86" s="826"/>
      <c r="I86" s="826"/>
      <c r="J86" s="826"/>
      <c r="K86" s="826"/>
      <c r="L86" s="826"/>
      <c r="M86" s="827"/>
      <c r="N86" s="52">
        <f>L83+L84+L85</f>
        <v>16613.632744221151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71992.408558291645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170957.92391649066</v>
      </c>
      <c r="L36" s="270"/>
      <c r="M36" s="271">
        <v>2.375</v>
      </c>
      <c r="N36" s="272">
        <f>K36/M36</f>
        <v>71982.283754311851</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2.375</v>
      </c>
      <c r="N37" s="272">
        <f>K37/M37</f>
        <v>42439.906101580222</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6554.0849045825389</v>
      </c>
      <c r="L38" s="270"/>
      <c r="M38" s="271">
        <v>2.375</v>
      </c>
      <c r="N38" s="272">
        <f>K38/M38</f>
        <v>2759.6146966663323</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1549.7775190231998</v>
      </c>
    </row>
    <row r="43" spans="1:14" ht="15.75" thickBot="1">
      <c r="B43" s="825" t="s">
        <v>953</v>
      </c>
      <c r="C43" s="826"/>
      <c r="D43" s="826"/>
      <c r="E43" s="826"/>
      <c r="F43" s="826"/>
      <c r="G43" s="826"/>
      <c r="H43" s="826"/>
      <c r="I43" s="826"/>
      <c r="J43" s="826"/>
      <c r="K43" s="826"/>
      <c r="L43" s="826"/>
      <c r="M43" s="827"/>
      <c r="N43" s="99">
        <f>SUM(N36:N42)</f>
        <v>118731.58207158161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135520.31337938289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27104.062675876579</v>
      </c>
      <c r="M83" s="861"/>
      <c r="N83" s="51"/>
    </row>
    <row r="84" spans="1:14">
      <c r="B84" s="89" t="s">
        <v>973</v>
      </c>
      <c r="C84" s="90"/>
      <c r="D84" s="90"/>
      <c r="E84" s="90"/>
      <c r="F84" s="90"/>
      <c r="G84" s="90"/>
      <c r="H84" s="90"/>
      <c r="I84" s="87"/>
      <c r="J84" s="88"/>
      <c r="K84" s="304">
        <v>0.05</v>
      </c>
      <c r="L84" s="860">
        <f>N78*K84</f>
        <v>6776.0156689691448</v>
      </c>
      <c r="M84" s="861"/>
      <c r="N84" s="51"/>
    </row>
    <row r="85" spans="1:14" ht="15.75" thickBot="1">
      <c r="B85" s="91" t="s">
        <v>974</v>
      </c>
      <c r="C85" s="92"/>
      <c r="D85" s="92"/>
      <c r="E85" s="92"/>
      <c r="F85" s="92"/>
      <c r="G85" s="92"/>
      <c r="H85" s="92"/>
      <c r="I85" s="93"/>
      <c r="J85" s="94"/>
      <c r="K85" s="305">
        <v>0.05</v>
      </c>
      <c r="L85" s="862">
        <f>N78*K85</f>
        <v>6776.0156689691448</v>
      </c>
      <c r="M85" s="863"/>
      <c r="N85" s="51"/>
    </row>
    <row r="86" spans="1:14" ht="15.75" thickBot="1">
      <c r="B86" s="825" t="s">
        <v>953</v>
      </c>
      <c r="C86" s="826"/>
      <c r="D86" s="826"/>
      <c r="E86" s="826"/>
      <c r="F86" s="826"/>
      <c r="G86" s="826"/>
      <c r="H86" s="826"/>
      <c r="I86" s="826"/>
      <c r="J86" s="826"/>
      <c r="K86" s="826"/>
      <c r="L86" s="826"/>
      <c r="M86" s="827"/>
      <c r="N86" s="52">
        <f>L83+L84+L85</f>
        <v>40656.094013814865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176176.40739319776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146811.50186264887</v>
      </c>
      <c r="L36" s="270"/>
      <c r="M36" s="271">
        <v>2.5</v>
      </c>
      <c r="N36" s="272">
        <f>K36/M36</f>
        <v>58724.60074505955</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2.5</v>
      </c>
      <c r="N37" s="272">
        <f>K37/M37</f>
        <v>40317.910796501215</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6554.0849045825389</v>
      </c>
      <c r="L38" s="270"/>
      <c r="M38" s="271">
        <v>2.5</v>
      </c>
      <c r="N38" s="272">
        <f>K38/M38</f>
        <v>2621.6339618330157</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294.45772861440798</v>
      </c>
    </row>
    <row r="43" spans="1:14" ht="15.75" thickBot="1">
      <c r="B43" s="825" t="s">
        <v>953</v>
      </c>
      <c r="C43" s="826"/>
      <c r="D43" s="826"/>
      <c r="E43" s="826"/>
      <c r="F43" s="826"/>
      <c r="G43" s="826"/>
      <c r="H43" s="826"/>
      <c r="I43" s="826"/>
      <c r="J43" s="826"/>
      <c r="K43" s="826"/>
      <c r="L43" s="826"/>
      <c r="M43" s="827"/>
      <c r="N43" s="99">
        <f>SUM(N36:N42)</f>
        <v>101958.60323200817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912">
        <f>'900.2'!N78</f>
        <v>1290.9561175692882</v>
      </c>
      <c r="M59" s="913"/>
      <c r="N59" s="287">
        <f>K59*L59</f>
        <v>1290.9561175692882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1290.9561175692882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117972.44578029786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23594.489156059572</v>
      </c>
      <c r="M83" s="861"/>
      <c r="N83" s="51"/>
    </row>
    <row r="84" spans="1:14">
      <c r="B84" s="89" t="s">
        <v>973</v>
      </c>
      <c r="C84" s="90"/>
      <c r="D84" s="90"/>
      <c r="E84" s="90"/>
      <c r="F84" s="90"/>
      <c r="G84" s="90"/>
      <c r="H84" s="90"/>
      <c r="I84" s="87"/>
      <c r="J84" s="88"/>
      <c r="K84" s="304">
        <v>0.05</v>
      </c>
      <c r="L84" s="860">
        <f>N78*K84</f>
        <v>5898.6222890148929</v>
      </c>
      <c r="M84" s="861"/>
      <c r="N84" s="51"/>
    </row>
    <row r="85" spans="1:14" ht="15.75" thickBot="1">
      <c r="B85" s="91" t="s">
        <v>974</v>
      </c>
      <c r="C85" s="92"/>
      <c r="D85" s="92"/>
      <c r="E85" s="92"/>
      <c r="F85" s="92"/>
      <c r="G85" s="92"/>
      <c r="H85" s="92"/>
      <c r="I85" s="93"/>
      <c r="J85" s="94"/>
      <c r="K85" s="305">
        <v>0.05</v>
      </c>
      <c r="L85" s="862">
        <f>N78*K85</f>
        <v>5898.6222890148929</v>
      </c>
      <c r="M85" s="863"/>
      <c r="N85" s="51"/>
    </row>
    <row r="86" spans="1:14" ht="15.75" thickBot="1">
      <c r="B86" s="825" t="s">
        <v>953</v>
      </c>
      <c r="C86" s="826"/>
      <c r="D86" s="826"/>
      <c r="E86" s="826"/>
      <c r="F86" s="826"/>
      <c r="G86" s="826"/>
      <c r="H86" s="826"/>
      <c r="I86" s="826"/>
      <c r="J86" s="826"/>
      <c r="K86" s="826"/>
      <c r="L86" s="826"/>
      <c r="M86" s="827"/>
      <c r="N86" s="52">
        <f>L83+L84+L85</f>
        <v>35391.733734089357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153364.17951438722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146811.50186264887</v>
      </c>
      <c r="L36" s="270"/>
      <c r="M36" s="271">
        <v>2.5</v>
      </c>
      <c r="N36" s="272">
        <f>K36/M36</f>
        <v>58724.60074505955</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2.5</v>
      </c>
      <c r="N37" s="272">
        <f>K37/M37</f>
        <v>40317.910796501215</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6554.0849045825389</v>
      </c>
      <c r="L38" s="270"/>
      <c r="M38" s="271">
        <v>2.5</v>
      </c>
      <c r="N38" s="272">
        <f>K38/M38</f>
        <v>2621.6339618330157</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231.86723361440795</v>
      </c>
    </row>
    <row r="43" spans="1:14" ht="15.75" thickBot="1">
      <c r="B43" s="825" t="s">
        <v>953</v>
      </c>
      <c r="C43" s="826"/>
      <c r="D43" s="826"/>
      <c r="E43" s="826"/>
      <c r="F43" s="826"/>
      <c r="G43" s="826"/>
      <c r="H43" s="826"/>
      <c r="I43" s="826"/>
      <c r="J43" s="826"/>
      <c r="K43" s="826"/>
      <c r="L43" s="826"/>
      <c r="M43" s="827"/>
      <c r="N43" s="99">
        <f>SUM(N36:N42)</f>
        <v>101896.01273700818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1.4</v>
      </c>
      <c r="J59" s="286">
        <v>1</v>
      </c>
      <c r="K59" s="279">
        <f>I59*J59</f>
        <v>1.4</v>
      </c>
      <c r="L59" s="912">
        <f>'900.2'!N78</f>
        <v>1290.9561175692882</v>
      </c>
      <c r="M59" s="913"/>
      <c r="N59" s="287">
        <f>K59*L59</f>
        <v>1807.3385645970034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1807.3385645970034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11593.361680720398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115296.71298232557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23059.342596465114</v>
      </c>
      <c r="M83" s="861"/>
      <c r="N83" s="51"/>
    </row>
    <row r="84" spans="1:14">
      <c r="B84" s="89" t="s">
        <v>973</v>
      </c>
      <c r="C84" s="90"/>
      <c r="D84" s="90"/>
      <c r="E84" s="90"/>
      <c r="F84" s="90"/>
      <c r="G84" s="90"/>
      <c r="H84" s="90"/>
      <c r="I84" s="87"/>
      <c r="J84" s="88"/>
      <c r="K84" s="304">
        <v>0.05</v>
      </c>
      <c r="L84" s="860">
        <f>N78*K84</f>
        <v>5764.8356491162785</v>
      </c>
      <c r="M84" s="861"/>
      <c r="N84" s="51"/>
    </row>
    <row r="85" spans="1:14" ht="15.75" thickBot="1">
      <c r="B85" s="91" t="s">
        <v>974</v>
      </c>
      <c r="C85" s="92"/>
      <c r="D85" s="92"/>
      <c r="E85" s="92"/>
      <c r="F85" s="92"/>
      <c r="G85" s="92"/>
      <c r="H85" s="92"/>
      <c r="I85" s="93"/>
      <c r="J85" s="94"/>
      <c r="K85" s="305">
        <v>0.05</v>
      </c>
      <c r="L85" s="862">
        <f>N78*K85</f>
        <v>5764.8356491162785</v>
      </c>
      <c r="M85" s="863"/>
      <c r="N85" s="51"/>
    </row>
    <row r="86" spans="1:14" ht="15.75" thickBot="1">
      <c r="B86" s="825" t="s">
        <v>953</v>
      </c>
      <c r="C86" s="826"/>
      <c r="D86" s="826"/>
      <c r="E86" s="826"/>
      <c r="F86" s="826"/>
      <c r="G86" s="826"/>
      <c r="H86" s="826"/>
      <c r="I86" s="826"/>
      <c r="J86" s="826"/>
      <c r="K86" s="826"/>
      <c r="L86" s="826"/>
      <c r="M86" s="827"/>
      <c r="N86" s="52">
        <f>L83+L84+L85</f>
        <v>34589.013894697673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149885.72687702323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170957.92391649066</v>
      </c>
      <c r="L36" s="270"/>
      <c r="M36" s="271">
        <v>22</v>
      </c>
      <c r="N36" s="272">
        <f>K36/M36</f>
        <v>7770.8147234768485</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22</v>
      </c>
      <c r="N37" s="272">
        <f>K37/M37</f>
        <v>4581.580772329683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26.34854927436454</v>
      </c>
    </row>
    <row r="43" spans="1:14" ht="15.75" thickBot="1">
      <c r="B43" s="825" t="s">
        <v>953</v>
      </c>
      <c r="C43" s="826"/>
      <c r="D43" s="826"/>
      <c r="E43" s="826"/>
      <c r="F43" s="826"/>
      <c r="G43" s="826"/>
      <c r="H43" s="826"/>
      <c r="I43" s="826"/>
      <c r="J43" s="826"/>
      <c r="K43" s="826"/>
      <c r="L43" s="826"/>
      <c r="M43" s="827"/>
      <c r="N43" s="99">
        <f>SUM(N36:N42)</f>
        <v>12378.744045080895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0.42</v>
      </c>
      <c r="J59" s="286">
        <v>1</v>
      </c>
      <c r="K59" s="279">
        <f>I59*J59</f>
        <v>0.42</v>
      </c>
      <c r="L59" s="912">
        <f>'900.2'!N78</f>
        <v>1290.9561175692882</v>
      </c>
      <c r="M59" s="913"/>
      <c r="N59" s="287">
        <f>K59*L59</f>
        <v>542.20156937910099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542.20156937910099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14238.373078178225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2847.6746156356453</v>
      </c>
      <c r="M83" s="861"/>
      <c r="N83" s="51"/>
    </row>
    <row r="84" spans="1:14">
      <c r="B84" s="89" t="s">
        <v>973</v>
      </c>
      <c r="C84" s="90"/>
      <c r="D84" s="90"/>
      <c r="E84" s="90"/>
      <c r="F84" s="90"/>
      <c r="G84" s="90"/>
      <c r="H84" s="90"/>
      <c r="I84" s="87"/>
      <c r="J84" s="88"/>
      <c r="K84" s="304">
        <v>0.05</v>
      </c>
      <c r="L84" s="860">
        <f>N78*K84</f>
        <v>711.91865390891132</v>
      </c>
      <c r="M84" s="861"/>
      <c r="N84" s="51"/>
    </row>
    <row r="85" spans="1:14" ht="15.75" thickBot="1">
      <c r="B85" s="91" t="s">
        <v>974</v>
      </c>
      <c r="C85" s="92"/>
      <c r="D85" s="92"/>
      <c r="E85" s="92"/>
      <c r="F85" s="92"/>
      <c r="G85" s="92"/>
      <c r="H85" s="92"/>
      <c r="I85" s="93"/>
      <c r="J85" s="94"/>
      <c r="K85" s="305">
        <v>0.05</v>
      </c>
      <c r="L85" s="862">
        <f>N78*K85</f>
        <v>711.91865390891132</v>
      </c>
      <c r="M85" s="863"/>
      <c r="N85" s="51"/>
    </row>
    <row r="86" spans="1:14" ht="15.75" thickBot="1">
      <c r="B86" s="825" t="s">
        <v>953</v>
      </c>
      <c r="C86" s="826"/>
      <c r="D86" s="826"/>
      <c r="E86" s="826"/>
      <c r="F86" s="826"/>
      <c r="G86" s="826"/>
      <c r="H86" s="826"/>
      <c r="I86" s="826"/>
      <c r="J86" s="826"/>
      <c r="K86" s="826"/>
      <c r="L86" s="826"/>
      <c r="M86" s="827"/>
      <c r="N86" s="52">
        <f>L83+L84+L85</f>
        <v>4271.5119234534677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18509.885001631694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170957.92391649066</v>
      </c>
      <c r="L36" s="270"/>
      <c r="M36" s="271">
        <v>22</v>
      </c>
      <c r="N36" s="272">
        <f>K36/M36</f>
        <v>7770.8147234768485</v>
      </c>
    </row>
    <row r="37" spans="1:14">
      <c r="A37" t="s">
        <v>180</v>
      </c>
      <c r="B37" s="874" t="str">
        <f>VLOOKUP(A37,EQUIPOS!A7:D154,3,FALSE)</f>
        <v>Compresor 120 HP, con martillo.</v>
      </c>
      <c r="C37" s="875"/>
      <c r="D37" s="875"/>
      <c r="E37" s="875"/>
      <c r="F37" s="875"/>
      <c r="G37" s="875"/>
      <c r="H37" s="876"/>
      <c r="I37" s="267"/>
      <c r="J37" s="268"/>
      <c r="K37" s="269">
        <f>VLOOKUP(A37,EQUIPOS!A7:D162,4,FALSE)</f>
        <v>100794.77699125303</v>
      </c>
      <c r="L37" s="270"/>
      <c r="M37" s="271">
        <v>22</v>
      </c>
      <c r="N37" s="272">
        <f>K37/M37</f>
        <v>4581.580772329683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26.34854927436454</v>
      </c>
    </row>
    <row r="43" spans="1:14" ht="15.75" thickBot="1">
      <c r="B43" s="825" t="s">
        <v>953</v>
      </c>
      <c r="C43" s="826"/>
      <c r="D43" s="826"/>
      <c r="E43" s="826"/>
      <c r="F43" s="826"/>
      <c r="G43" s="826"/>
      <c r="H43" s="826"/>
      <c r="I43" s="826"/>
      <c r="J43" s="826"/>
      <c r="K43" s="826"/>
      <c r="L43" s="826"/>
      <c r="M43" s="827"/>
      <c r="N43" s="99">
        <f>SUM(N36:N42)</f>
        <v>12378.744045080895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0.21</v>
      </c>
      <c r="J59" s="286">
        <v>1</v>
      </c>
      <c r="K59" s="279">
        <f>I59*J59</f>
        <v>0.21</v>
      </c>
      <c r="L59" s="912">
        <f>'900.2'!N78</f>
        <v>1290.9561175692882</v>
      </c>
      <c r="M59" s="913"/>
      <c r="N59" s="287">
        <f>K59*L59</f>
        <v>271.10078468955049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271.10078468955049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13967.272293488673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2793.4544586977349</v>
      </c>
      <c r="M83" s="861"/>
      <c r="N83" s="51"/>
    </row>
    <row r="84" spans="1:14">
      <c r="B84" s="89" t="s">
        <v>973</v>
      </c>
      <c r="C84" s="90"/>
      <c r="D84" s="90"/>
      <c r="E84" s="90"/>
      <c r="F84" s="90"/>
      <c r="G84" s="90"/>
      <c r="H84" s="90"/>
      <c r="I84" s="87"/>
      <c r="J84" s="88"/>
      <c r="K84" s="304">
        <v>0.05</v>
      </c>
      <c r="L84" s="860">
        <f>N78*K84</f>
        <v>698.36361467443373</v>
      </c>
      <c r="M84" s="861"/>
      <c r="N84" s="51"/>
    </row>
    <row r="85" spans="1:14" ht="15.75" thickBot="1">
      <c r="B85" s="91" t="s">
        <v>974</v>
      </c>
      <c r="C85" s="92"/>
      <c r="D85" s="92"/>
      <c r="E85" s="92"/>
      <c r="F85" s="92"/>
      <c r="G85" s="92"/>
      <c r="H85" s="92"/>
      <c r="I85" s="93"/>
      <c r="J85" s="94"/>
      <c r="K85" s="305">
        <v>0.05</v>
      </c>
      <c r="L85" s="862">
        <f>N78*K85</f>
        <v>698.36361467443373</v>
      </c>
      <c r="M85" s="863"/>
      <c r="N85" s="51"/>
    </row>
    <row r="86" spans="1:14" ht="15.75" thickBot="1">
      <c r="B86" s="825" t="s">
        <v>953</v>
      </c>
      <c r="C86" s="826"/>
      <c r="D86" s="826"/>
      <c r="E86" s="826"/>
      <c r="F86" s="826"/>
      <c r="G86" s="826"/>
      <c r="H86" s="826"/>
      <c r="I86" s="826"/>
      <c r="J86" s="826"/>
      <c r="K86" s="826"/>
      <c r="L86" s="826"/>
      <c r="M86" s="827"/>
      <c r="N86" s="52">
        <f>L83+L84+L85</f>
        <v>4190.1816880466022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18157.453981535276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100794.77699125303</v>
      </c>
      <c r="L36" s="270"/>
      <c r="M36" s="271">
        <v>20</v>
      </c>
      <c r="N36" s="272">
        <f>K36/M36</f>
        <v>5039.7388495626519</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78.238118749999998</v>
      </c>
    </row>
    <row r="43" spans="1:14" ht="15.75" thickBot="1">
      <c r="B43" s="825" t="s">
        <v>953</v>
      </c>
      <c r="C43" s="826"/>
      <c r="D43" s="826"/>
      <c r="E43" s="826"/>
      <c r="F43" s="826"/>
      <c r="G43" s="826"/>
      <c r="H43" s="826"/>
      <c r="I43" s="826"/>
      <c r="J43" s="826"/>
      <c r="K43" s="826"/>
      <c r="L43" s="826"/>
      <c r="M43" s="827"/>
      <c r="N43" s="99">
        <f>SUM(N36:N42)</f>
        <v>5117.9769683126515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0.08</v>
      </c>
      <c r="J59" s="286">
        <v>1</v>
      </c>
      <c r="K59" s="279">
        <f>I59*J59</f>
        <v>0.08</v>
      </c>
      <c r="L59" s="912">
        <f>'900.2'!N78</f>
        <v>1290.9561175692882</v>
      </c>
      <c r="M59" s="913"/>
      <c r="N59" s="287">
        <f>K59*L59</f>
        <v>103.27648940554306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103.27648940554306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782.3811874999999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6003.6346452181942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1200.7269290436388</v>
      </c>
      <c r="M83" s="861"/>
      <c r="N83" s="51"/>
    </row>
    <row r="84" spans="1:14">
      <c r="B84" s="89" t="s">
        <v>973</v>
      </c>
      <c r="C84" s="90"/>
      <c r="D84" s="90"/>
      <c r="E84" s="90"/>
      <c r="F84" s="90"/>
      <c r="G84" s="90"/>
      <c r="H84" s="90"/>
      <c r="I84" s="87"/>
      <c r="J84" s="88"/>
      <c r="K84" s="304">
        <v>0.05</v>
      </c>
      <c r="L84" s="860">
        <f>N78*K84</f>
        <v>300.18173226090971</v>
      </c>
      <c r="M84" s="861"/>
      <c r="N84" s="51"/>
    </row>
    <row r="85" spans="1:14" ht="15.75" thickBot="1">
      <c r="B85" s="91" t="s">
        <v>974</v>
      </c>
      <c r="C85" s="92"/>
      <c r="D85" s="92"/>
      <c r="E85" s="92"/>
      <c r="F85" s="92"/>
      <c r="G85" s="92"/>
      <c r="H85" s="92"/>
      <c r="I85" s="93"/>
      <c r="J85" s="94"/>
      <c r="K85" s="305">
        <v>0.05</v>
      </c>
      <c r="L85" s="862">
        <f>N78*K85</f>
        <v>300.18173226090971</v>
      </c>
      <c r="M85" s="863"/>
      <c r="N85" s="51"/>
    </row>
    <row r="86" spans="1:14" ht="15.75" thickBot="1">
      <c r="B86" s="825" t="s">
        <v>953</v>
      </c>
      <c r="C86" s="826"/>
      <c r="D86" s="826"/>
      <c r="E86" s="826"/>
      <c r="F86" s="826"/>
      <c r="G86" s="826"/>
      <c r="H86" s="826"/>
      <c r="I86" s="826"/>
      <c r="J86" s="826"/>
      <c r="K86" s="826"/>
      <c r="L86" s="826"/>
      <c r="M86" s="827"/>
      <c r="N86" s="52">
        <f>L83+L84+L85</f>
        <v>1801.0903935654583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7804.7250387836521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195</v>
      </c>
      <c r="B36" s="874" t="str">
        <f>VLOOKUP(A36,EQUIPOS!A6:D154,3,FALSE)</f>
        <v xml:space="preserve">Equipo de oxicorte, Capacidad de corte: hasta 6´´ (152mm) </v>
      </c>
      <c r="C36" s="875"/>
      <c r="D36" s="875"/>
      <c r="E36" s="875"/>
      <c r="F36" s="875"/>
      <c r="G36" s="875"/>
      <c r="H36" s="876"/>
      <c r="I36" s="267"/>
      <c r="J36" s="268"/>
      <c r="K36" s="269">
        <f>VLOOKUP(A36,EQUIPOS!A6:D161,4,FALSE)</f>
        <v>6554.0849045825389</v>
      </c>
      <c r="L36" s="270"/>
      <c r="M36" s="271">
        <v>321</v>
      </c>
      <c r="N36" s="272">
        <f>K36/M36</f>
        <v>20.417709983123174</v>
      </c>
    </row>
    <row r="37" spans="1:14">
      <c r="A37" t="s">
        <v>248</v>
      </c>
      <c r="B37" s="874" t="str">
        <f>VLOOKUP(A37,EQUIPOS!A7:D154,3,FALSE)</f>
        <v>Grúa telescópica de 50 Ton.</v>
      </c>
      <c r="C37" s="875"/>
      <c r="D37" s="875"/>
      <c r="E37" s="875"/>
      <c r="F37" s="875"/>
      <c r="G37" s="875"/>
      <c r="H37" s="876"/>
      <c r="I37" s="267"/>
      <c r="J37" s="268"/>
      <c r="K37" s="269">
        <f>VLOOKUP(A37,EQUIPOS!A7:D162,4,FALSE)</f>
        <v>339363.17578419071</v>
      </c>
      <c r="L37" s="270"/>
      <c r="M37" s="271">
        <v>321</v>
      </c>
      <c r="N37" s="272">
        <f>K37/M37</f>
        <v>1057.2061550909368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19.498596573208722</v>
      </c>
    </row>
    <row r="43" spans="1:14" ht="15.75" thickBot="1">
      <c r="B43" s="825" t="s">
        <v>953</v>
      </c>
      <c r="C43" s="826"/>
      <c r="D43" s="826"/>
      <c r="E43" s="826"/>
      <c r="F43" s="826"/>
      <c r="G43" s="826"/>
      <c r="H43" s="826"/>
      <c r="I43" s="826"/>
      <c r="J43" s="826"/>
      <c r="K43" s="826"/>
      <c r="L43" s="826"/>
      <c r="M43" s="827"/>
      <c r="N43" s="99">
        <f>SUM(N36:N42)</f>
        <v>1097.1224616472687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1222</v>
      </c>
      <c r="B59" s="46" t="str">
        <f>VLOOKUP(A59,TRANSPORTE!A5:D117,3,FALSE)</f>
        <v>Transporte de acero</v>
      </c>
      <c r="C59" s="317"/>
      <c r="D59" s="317"/>
      <c r="E59" s="317"/>
      <c r="F59" s="317"/>
      <c r="G59" s="317"/>
      <c r="H59" s="311" t="str">
        <f>VLOOKUP(A59,TRANSPORTE!A6:D119,2,FALSE)</f>
        <v>tkm</v>
      </c>
      <c r="I59" s="279">
        <v>1</v>
      </c>
      <c r="J59" s="286">
        <v>1</v>
      </c>
      <c r="K59" s="279">
        <f>I59*J59</f>
        <v>1</v>
      </c>
      <c r="L59" s="912">
        <f>VLOOKUP(A59,TRANSPORTE!A5:D119,4,FALSE)</f>
        <v>0.44371735203681989</v>
      </c>
      <c r="M59" s="913"/>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194.98596573208721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1292.5521447313927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258.51042894627852</v>
      </c>
      <c r="M83" s="861"/>
      <c r="N83" s="51"/>
    </row>
    <row r="84" spans="1:14">
      <c r="B84" s="89" t="s">
        <v>973</v>
      </c>
      <c r="C84" s="90"/>
      <c r="D84" s="90"/>
      <c r="E84" s="90"/>
      <c r="F84" s="90"/>
      <c r="G84" s="90"/>
      <c r="H84" s="90"/>
      <c r="I84" s="87"/>
      <c r="J84" s="88"/>
      <c r="K84" s="304">
        <v>0.05</v>
      </c>
      <c r="L84" s="860">
        <f>N78*K84</f>
        <v>64.627607236569631</v>
      </c>
      <c r="M84" s="861"/>
      <c r="N84" s="51"/>
    </row>
    <row r="85" spans="1:14" ht="15.75" thickBot="1">
      <c r="B85" s="91" t="s">
        <v>974</v>
      </c>
      <c r="C85" s="92"/>
      <c r="D85" s="92"/>
      <c r="E85" s="92"/>
      <c r="F85" s="92"/>
      <c r="G85" s="92"/>
      <c r="H85" s="92"/>
      <c r="I85" s="93"/>
      <c r="J85" s="94"/>
      <c r="K85" s="305">
        <v>0.05</v>
      </c>
      <c r="L85" s="862">
        <f>N78*K85</f>
        <v>64.627607236569631</v>
      </c>
      <c r="M85" s="863"/>
      <c r="N85" s="51"/>
    </row>
    <row r="86" spans="1:14" ht="15.75" thickBot="1">
      <c r="B86" s="825" t="s">
        <v>953</v>
      </c>
      <c r="C86" s="826"/>
      <c r="D86" s="826"/>
      <c r="E86" s="826"/>
      <c r="F86" s="826"/>
      <c r="G86" s="826"/>
      <c r="H86" s="826"/>
      <c r="I86" s="826"/>
      <c r="J86" s="826"/>
      <c r="K86" s="826"/>
      <c r="L86" s="826"/>
      <c r="M86" s="827"/>
      <c r="N86" s="52">
        <f>L83+L84+L85</f>
        <v>387.76564341941781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1680.3177881508104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273</v>
      </c>
      <c r="B36" s="874" t="str">
        <f>VLOOKUP(A36,EQUIPOS!A6:D154,3,FALSE)</f>
        <v>Motosierra, 93.6 cm3 - 7.1 HP, 45-90 cm - 7.9 kg</v>
      </c>
      <c r="C36" s="875"/>
      <c r="D36" s="875"/>
      <c r="E36" s="875"/>
      <c r="F36" s="875"/>
      <c r="G36" s="875"/>
      <c r="H36" s="876"/>
      <c r="I36" s="267"/>
      <c r="J36" s="268"/>
      <c r="K36" s="269">
        <f>VLOOKUP(A36,EQUIPOS!A6:D161,4,FALSE)</f>
        <v>4501.3455124672873</v>
      </c>
      <c r="L36" s="270"/>
      <c r="M36" s="271">
        <v>3</v>
      </c>
      <c r="N36" s="272">
        <f>K36/M36</f>
        <v>1500.4485041557625</v>
      </c>
    </row>
    <row r="37" spans="1:14">
      <c r="A37" s="205" t="s">
        <v>312</v>
      </c>
      <c r="B37" s="874" t="str">
        <f>VLOOKUP(A37,EQUIPOS!A7:D154,3,FALSE)</f>
        <v>Retroexcavadora sobre oruga, potencia 138 HP, balde de 1,5 m3.</v>
      </c>
      <c r="C37" s="875"/>
      <c r="D37" s="875"/>
      <c r="E37" s="875"/>
      <c r="F37" s="875"/>
      <c r="G37" s="875"/>
      <c r="H37" s="876"/>
      <c r="I37" s="267"/>
      <c r="J37" s="268"/>
      <c r="K37" s="269">
        <f>VLOOKUP(A37,EQUIPOS!A7:D162,4,FALSE)</f>
        <v>146811.50186264887</v>
      </c>
      <c r="L37" s="270"/>
      <c r="M37" s="271">
        <v>3</v>
      </c>
      <c r="N37" s="272">
        <f>K37/M37</f>
        <v>48937.167287549622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743.85046586335</v>
      </c>
    </row>
    <row r="43" spans="1:14" ht="15.75" thickBot="1">
      <c r="B43" s="825" t="s">
        <v>953</v>
      </c>
      <c r="C43" s="826"/>
      <c r="D43" s="826"/>
      <c r="E43" s="826"/>
      <c r="F43" s="826"/>
      <c r="G43" s="826"/>
      <c r="H43" s="826"/>
      <c r="I43" s="826"/>
      <c r="J43" s="826"/>
      <c r="K43" s="826"/>
      <c r="L43" s="826"/>
      <c r="M43" s="827"/>
      <c r="N43" s="99">
        <f>SUM(N36:N42)</f>
        <v>51181.466257568733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6</v>
      </c>
      <c r="J59" s="286">
        <v>1</v>
      </c>
      <c r="K59" s="279">
        <f>I59*J59</f>
        <v>6</v>
      </c>
      <c r="L59" s="912">
        <f>VLOOKUP(A59,TRANSPORTE!A5:D94,4,FALSE)</f>
        <v>1037.4605630797244</v>
      </c>
      <c r="M59" s="913"/>
      <c r="N59" s="287">
        <f>K59*L59</f>
        <v>6224.7633784783466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6224.7633784783466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14877.009317266999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72283.238953314081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14456.647790662817</v>
      </c>
      <c r="M83" s="861"/>
      <c r="N83" s="51"/>
    </row>
    <row r="84" spans="1:14">
      <c r="B84" s="89" t="s">
        <v>973</v>
      </c>
      <c r="C84" s="90"/>
      <c r="D84" s="90"/>
      <c r="E84" s="90"/>
      <c r="F84" s="90"/>
      <c r="G84" s="90"/>
      <c r="H84" s="90"/>
      <c r="I84" s="87"/>
      <c r="J84" s="88"/>
      <c r="K84" s="304">
        <v>0.05</v>
      </c>
      <c r="L84" s="860">
        <f>N78*K84</f>
        <v>3614.1619476657042</v>
      </c>
      <c r="M84" s="861"/>
      <c r="N84" s="51"/>
    </row>
    <row r="85" spans="1:14" ht="15.75" thickBot="1">
      <c r="B85" s="91" t="s">
        <v>974</v>
      </c>
      <c r="C85" s="92"/>
      <c r="D85" s="92"/>
      <c r="E85" s="92"/>
      <c r="F85" s="92"/>
      <c r="G85" s="92"/>
      <c r="H85" s="92"/>
      <c r="I85" s="93"/>
      <c r="J85" s="94"/>
      <c r="K85" s="305">
        <v>0.05</v>
      </c>
      <c r="L85" s="862">
        <f>N78*K85</f>
        <v>3614.1619476657042</v>
      </c>
      <c r="M85" s="863"/>
      <c r="N85" s="51"/>
    </row>
    <row r="86" spans="1:14" ht="15.75" thickBot="1">
      <c r="B86" s="825" t="s">
        <v>953</v>
      </c>
      <c r="C86" s="826"/>
      <c r="D86" s="826"/>
      <c r="E86" s="826"/>
      <c r="F86" s="826"/>
      <c r="G86" s="826"/>
      <c r="H86" s="826"/>
      <c r="I86" s="826"/>
      <c r="J86" s="826"/>
      <c r="K86" s="826"/>
      <c r="L86" s="826"/>
      <c r="M86" s="827"/>
      <c r="N86" s="52">
        <f>L83+L84+L85</f>
        <v>21684.971685994224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93968.210639308309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195</v>
      </c>
      <c r="B36" s="874" t="str">
        <f>VLOOKUP(A36,EQUIPOS!A6:D154,3,FALSE)</f>
        <v xml:space="preserve">Equipo de oxicorte, Capacidad de corte: hasta 6´´ (152mm) </v>
      </c>
      <c r="C36" s="875"/>
      <c r="D36" s="875"/>
      <c r="E36" s="875"/>
      <c r="F36" s="875"/>
      <c r="G36" s="875"/>
      <c r="H36" s="876"/>
      <c r="I36" s="267"/>
      <c r="J36" s="268"/>
      <c r="K36" s="269">
        <f>VLOOKUP(A36,EQUIPOS!A6:D161,4,FALSE)</f>
        <v>6554.0849045825389</v>
      </c>
      <c r="L36" s="270"/>
      <c r="M36" s="271">
        <v>4</v>
      </c>
      <c r="N36" s="272">
        <f>K36/M36</f>
        <v>1638.5212261456347</v>
      </c>
    </row>
    <row r="37" spans="1:14">
      <c r="A37" s="108" t="s">
        <v>248</v>
      </c>
      <c r="B37" s="874" t="str">
        <f>VLOOKUP(A37,EQUIPOS!A7:D154,3,FALSE)</f>
        <v>Grúa telescópica de 50 Ton.</v>
      </c>
      <c r="C37" s="875"/>
      <c r="D37" s="875"/>
      <c r="E37" s="875"/>
      <c r="F37" s="875"/>
      <c r="G37" s="875"/>
      <c r="H37" s="876"/>
      <c r="I37" s="267"/>
      <c r="J37" s="268"/>
      <c r="K37" s="269">
        <f>VLOOKUP(A37,EQUIPOS!A7:D162,4,FALSE)</f>
        <v>339363.17578419071</v>
      </c>
      <c r="L37" s="270"/>
      <c r="M37" s="271">
        <v>4</v>
      </c>
      <c r="N37" s="272">
        <f>K37/M37</f>
        <v>84840.793946047677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1115.7756987950249</v>
      </c>
    </row>
    <row r="43" spans="1:14" ht="15.75" thickBot="1">
      <c r="B43" s="825" t="s">
        <v>953</v>
      </c>
      <c r="C43" s="826"/>
      <c r="D43" s="826"/>
      <c r="E43" s="826"/>
      <c r="F43" s="826"/>
      <c r="G43" s="826"/>
      <c r="H43" s="826"/>
      <c r="I43" s="826"/>
      <c r="J43" s="826"/>
      <c r="K43" s="826"/>
      <c r="L43" s="826"/>
      <c r="M43" s="827"/>
      <c r="N43" s="99">
        <f>SUM(N36:N42)</f>
        <v>87595.090870988337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VLOOKUP(A59,TRANSPORTE!A6:D119,2,FALSE)</f>
        <v>kgk</v>
      </c>
      <c r="I59" s="279">
        <v>1</v>
      </c>
      <c r="J59" s="286">
        <v>1</v>
      </c>
      <c r="K59" s="279">
        <f>I59*J59</f>
        <v>1</v>
      </c>
      <c r="L59" s="912">
        <f>VLOOKUP(A59,TRANSPORTE!A5:D117,4,FALSE)</f>
        <v>0.44371735203681989</v>
      </c>
      <c r="M59" s="913"/>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11157.756987950248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98753.29157629062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19750.658315258126</v>
      </c>
      <c r="M83" s="861"/>
      <c r="N83" s="51"/>
    </row>
    <row r="84" spans="1:14">
      <c r="B84" s="89" t="s">
        <v>973</v>
      </c>
      <c r="C84" s="90"/>
      <c r="D84" s="90"/>
      <c r="E84" s="90"/>
      <c r="F84" s="90"/>
      <c r="G84" s="90"/>
      <c r="H84" s="90"/>
      <c r="I84" s="87"/>
      <c r="J84" s="88"/>
      <c r="K84" s="304">
        <v>0.05</v>
      </c>
      <c r="L84" s="860">
        <f>N78*K84</f>
        <v>4937.6645788145315</v>
      </c>
      <c r="M84" s="861"/>
      <c r="N84" s="51"/>
    </row>
    <row r="85" spans="1:14" ht="15.75" thickBot="1">
      <c r="B85" s="91" t="s">
        <v>974</v>
      </c>
      <c r="C85" s="92"/>
      <c r="D85" s="92"/>
      <c r="E85" s="92"/>
      <c r="F85" s="92"/>
      <c r="G85" s="92"/>
      <c r="H85" s="92"/>
      <c r="I85" s="93"/>
      <c r="J85" s="94"/>
      <c r="K85" s="305">
        <v>0.05</v>
      </c>
      <c r="L85" s="862">
        <f>N78*K85</f>
        <v>4937.6645788145315</v>
      </c>
      <c r="M85" s="863"/>
      <c r="N85" s="51"/>
    </row>
    <row r="86" spans="1:14" ht="15.75" thickBot="1">
      <c r="B86" s="825" t="s">
        <v>953</v>
      </c>
      <c r="C86" s="826"/>
      <c r="D86" s="826"/>
      <c r="E86" s="826"/>
      <c r="F86" s="826"/>
      <c r="G86" s="826"/>
      <c r="H86" s="826"/>
      <c r="I86" s="826"/>
      <c r="J86" s="826"/>
      <c r="K86" s="826"/>
      <c r="L86" s="826"/>
      <c r="M86" s="827"/>
      <c r="N86" s="52">
        <f>L83+L84+L85</f>
        <v>29625.987472887191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128379.27904917781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146811.50186264887</v>
      </c>
      <c r="L36" s="270"/>
      <c r="M36" s="271">
        <v>5</v>
      </c>
      <c r="N36" s="272">
        <f>K36/M36</f>
        <v>29362.300372529775</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115.93361680720398</v>
      </c>
    </row>
    <row r="43" spans="1:14" ht="15.75" thickBot="1">
      <c r="B43" s="825" t="s">
        <v>953</v>
      </c>
      <c r="C43" s="826"/>
      <c r="D43" s="826"/>
      <c r="E43" s="826"/>
      <c r="F43" s="826"/>
      <c r="G43" s="826"/>
      <c r="H43" s="826"/>
      <c r="I43" s="826"/>
      <c r="J43" s="826"/>
      <c r="K43" s="826"/>
      <c r="L43" s="826"/>
      <c r="M43" s="827"/>
      <c r="N43" s="99">
        <f>SUM(N36:N42)</f>
        <v>29478.233989336979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0.70199999999999996</v>
      </c>
      <c r="J59" s="286">
        <v>1</v>
      </c>
      <c r="K59" s="279">
        <f>I59*J59</f>
        <v>0.70199999999999996</v>
      </c>
      <c r="L59" s="912">
        <f>VLOOKUP(A59,TRANSPORTE!A5:D94,4,FALSE)</f>
        <v>1037.4605630797244</v>
      </c>
      <c r="M59" s="913"/>
      <c r="N59" s="287">
        <f>K59*L59</f>
        <v>728.29731528196646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728.29731528196646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5796.680840360199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36003.212144979145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7200.6424289958295</v>
      </c>
      <c r="M83" s="861"/>
      <c r="N83" s="51"/>
    </row>
    <row r="84" spans="1:14">
      <c r="B84" s="89" t="s">
        <v>973</v>
      </c>
      <c r="C84" s="90"/>
      <c r="D84" s="90"/>
      <c r="E84" s="90"/>
      <c r="F84" s="90"/>
      <c r="G84" s="90"/>
      <c r="H84" s="90"/>
      <c r="I84" s="87"/>
      <c r="J84" s="88"/>
      <c r="K84" s="304">
        <v>0.05</v>
      </c>
      <c r="L84" s="860">
        <f>N78*K84</f>
        <v>1800.1606072489574</v>
      </c>
      <c r="M84" s="861"/>
      <c r="N84" s="51"/>
    </row>
    <row r="85" spans="1:14" ht="15.75" thickBot="1">
      <c r="B85" s="91" t="s">
        <v>974</v>
      </c>
      <c r="C85" s="92"/>
      <c r="D85" s="92"/>
      <c r="E85" s="92"/>
      <c r="F85" s="92"/>
      <c r="G85" s="92"/>
      <c r="H85" s="92"/>
      <c r="I85" s="93"/>
      <c r="J85" s="94"/>
      <c r="K85" s="305">
        <v>0.05</v>
      </c>
      <c r="L85" s="862">
        <f>N78*K85</f>
        <v>1800.1606072489574</v>
      </c>
      <c r="M85" s="863"/>
      <c r="N85" s="51"/>
    </row>
    <row r="86" spans="1:14" ht="15.75" thickBot="1">
      <c r="B86" s="825" t="s">
        <v>953</v>
      </c>
      <c r="C86" s="826"/>
      <c r="D86" s="826"/>
      <c r="E86" s="826"/>
      <c r="F86" s="826"/>
      <c r="G86" s="826"/>
      <c r="H86" s="826"/>
      <c r="I86" s="826"/>
      <c r="J86" s="826"/>
      <c r="K86" s="826"/>
      <c r="L86" s="826"/>
      <c r="M86" s="827"/>
      <c r="N86" s="52">
        <f>L83+L84+L85</f>
        <v>10800.963643493744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46804.175788472887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146811.50186264887</v>
      </c>
      <c r="L36" s="270"/>
      <c r="M36" s="271">
        <v>4</v>
      </c>
      <c r="N36" s="272">
        <f>K36/M36</f>
        <v>36702.875465662219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78.238118749999998</v>
      </c>
    </row>
    <row r="43" spans="1:14" ht="15.75" thickBot="1">
      <c r="B43" s="825" t="s">
        <v>953</v>
      </c>
      <c r="C43" s="826"/>
      <c r="D43" s="826"/>
      <c r="E43" s="826"/>
      <c r="F43" s="826"/>
      <c r="G43" s="826"/>
      <c r="H43" s="826"/>
      <c r="I43" s="826"/>
      <c r="J43" s="826"/>
      <c r="K43" s="826"/>
      <c r="L43" s="826"/>
      <c r="M43" s="827"/>
      <c r="N43" s="99">
        <f>SUM(N36:N42)</f>
        <v>36781.113584412218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3.03</v>
      </c>
      <c r="J59" s="286">
        <v>1</v>
      </c>
      <c r="K59" s="279">
        <f>I59*J59</f>
        <v>3.03</v>
      </c>
      <c r="L59" s="912">
        <f>VLOOKUP(A59,TRANSPORTE!A5:D94,4,FALSE)</f>
        <v>1037.4605630797244</v>
      </c>
      <c r="M59" s="913"/>
      <c r="N59" s="287">
        <f>K59*L59</f>
        <v>3143.5055061315647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3143.5055061315647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3911.9059374999997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43836.525028043783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8767.3050056087577</v>
      </c>
      <c r="M83" s="861"/>
      <c r="N83" s="51"/>
    </row>
    <row r="84" spans="1:14">
      <c r="B84" s="89" t="s">
        <v>973</v>
      </c>
      <c r="C84" s="90"/>
      <c r="D84" s="90"/>
      <c r="E84" s="90"/>
      <c r="F84" s="90"/>
      <c r="G84" s="90"/>
      <c r="H84" s="90"/>
      <c r="I84" s="87"/>
      <c r="J84" s="88"/>
      <c r="K84" s="304">
        <v>0.05</v>
      </c>
      <c r="L84" s="860">
        <f>N78*K84</f>
        <v>2191.8262514021894</v>
      </c>
      <c r="M84" s="861"/>
      <c r="N84" s="51"/>
    </row>
    <row r="85" spans="1:14" ht="15.75" thickBot="1">
      <c r="B85" s="91" t="s">
        <v>974</v>
      </c>
      <c r="C85" s="92"/>
      <c r="D85" s="92"/>
      <c r="E85" s="92"/>
      <c r="F85" s="92"/>
      <c r="G85" s="92"/>
      <c r="H85" s="92"/>
      <c r="I85" s="93"/>
      <c r="J85" s="94"/>
      <c r="K85" s="305">
        <v>0.05</v>
      </c>
      <c r="L85" s="862">
        <f>N78*K85</f>
        <v>2191.8262514021894</v>
      </c>
      <c r="M85" s="863"/>
      <c r="N85" s="51"/>
    </row>
    <row r="86" spans="1:14" ht="15.75" thickBot="1">
      <c r="B86" s="825" t="s">
        <v>953</v>
      </c>
      <c r="C86" s="826"/>
      <c r="D86" s="826"/>
      <c r="E86" s="826"/>
      <c r="F86" s="826"/>
      <c r="G86" s="826"/>
      <c r="H86" s="826"/>
      <c r="I86" s="826"/>
      <c r="J86" s="826"/>
      <c r="K86" s="826"/>
      <c r="L86" s="826"/>
      <c r="M86" s="827"/>
      <c r="N86" s="52">
        <f>L83+L84+L85</f>
        <v>13150.957508413137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56987.482536456919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166.90798666666666</v>
      </c>
    </row>
    <row r="43" spans="1:14" ht="15.75" thickBot="1">
      <c r="B43" s="825" t="s">
        <v>953</v>
      </c>
      <c r="C43" s="826"/>
      <c r="D43" s="826"/>
      <c r="E43" s="826"/>
      <c r="F43" s="826"/>
      <c r="G43" s="826"/>
      <c r="H43" s="826"/>
      <c r="I43" s="826"/>
      <c r="J43" s="826"/>
      <c r="K43" s="826"/>
      <c r="L43" s="826"/>
      <c r="M43" s="827"/>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1669.0798666666665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367.19757066666665</v>
      </c>
      <c r="M83" s="861"/>
      <c r="N83" s="51"/>
    </row>
    <row r="84" spans="1:14">
      <c r="B84" s="89" t="s">
        <v>973</v>
      </c>
      <c r="C84" s="90"/>
      <c r="D84" s="90"/>
      <c r="E84" s="90"/>
      <c r="F84" s="90"/>
      <c r="G84" s="90"/>
      <c r="H84" s="90"/>
      <c r="I84" s="87"/>
      <c r="J84" s="88"/>
      <c r="K84" s="304">
        <v>0.05</v>
      </c>
      <c r="L84" s="860">
        <f>N78*K84</f>
        <v>91.799392666666662</v>
      </c>
      <c r="M84" s="861"/>
      <c r="N84" s="51"/>
    </row>
    <row r="85" spans="1:14" ht="15.75" thickBot="1">
      <c r="B85" s="91" t="s">
        <v>974</v>
      </c>
      <c r="C85" s="92"/>
      <c r="D85" s="92"/>
      <c r="E85" s="92"/>
      <c r="F85" s="92"/>
      <c r="G85" s="92"/>
      <c r="H85" s="92"/>
      <c r="I85" s="93"/>
      <c r="J85" s="94"/>
      <c r="K85" s="305">
        <v>0.05</v>
      </c>
      <c r="L85" s="862">
        <f>N78*K85</f>
        <v>91.799392666666662</v>
      </c>
      <c r="M85" s="863"/>
      <c r="N85" s="51"/>
    </row>
    <row r="86" spans="1:14" ht="15.75" thickBot="1">
      <c r="B86" s="825" t="s">
        <v>953</v>
      </c>
      <c r="C86" s="826"/>
      <c r="D86" s="826"/>
      <c r="E86" s="826"/>
      <c r="F86" s="826"/>
      <c r="G86" s="826"/>
      <c r="H86" s="826"/>
      <c r="I86" s="826"/>
      <c r="J86" s="826"/>
      <c r="K86" s="826"/>
      <c r="L86" s="826"/>
      <c r="M86" s="827"/>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200423.38177466713</v>
      </c>
      <c r="L36" s="270"/>
      <c r="M36" s="271">
        <v>3</v>
      </c>
      <c r="N36" s="272">
        <f>K36/M36</f>
        <v>66807.793924889047</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104.31749166666667</v>
      </c>
    </row>
    <row r="43" spans="1:14" ht="15.75" thickBot="1">
      <c r="B43" s="825" t="s">
        <v>953</v>
      </c>
      <c r="C43" s="826"/>
      <c r="D43" s="826"/>
      <c r="E43" s="826"/>
      <c r="F43" s="826"/>
      <c r="G43" s="826"/>
      <c r="H43" s="826"/>
      <c r="I43" s="826"/>
      <c r="J43" s="826"/>
      <c r="K43" s="826"/>
      <c r="L43" s="826"/>
      <c r="M43" s="827"/>
      <c r="N43" s="99">
        <f>SUM(N36:N42)</f>
        <v>66912.111416555708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1037.4605630797244</v>
      </c>
      <c r="M59" s="913"/>
      <c r="N59" s="287">
        <f>K59*L59</f>
        <v>1763.6829572355314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1763.6829572355314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79107.543540457904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15821.508708091582</v>
      </c>
      <c r="M83" s="861"/>
      <c r="N83" s="51"/>
    </row>
    <row r="84" spans="1:14">
      <c r="B84" s="89" t="s">
        <v>973</v>
      </c>
      <c r="C84" s="90"/>
      <c r="D84" s="90"/>
      <c r="E84" s="90"/>
      <c r="F84" s="90"/>
      <c r="G84" s="90"/>
      <c r="H84" s="90"/>
      <c r="I84" s="87"/>
      <c r="J84" s="88"/>
      <c r="K84" s="304">
        <v>0.05</v>
      </c>
      <c r="L84" s="860">
        <f>N78*K84</f>
        <v>3955.3771770228955</v>
      </c>
      <c r="M84" s="861"/>
      <c r="N84" s="51"/>
    </row>
    <row r="85" spans="1:14" ht="15.75" thickBot="1">
      <c r="B85" s="91" t="s">
        <v>974</v>
      </c>
      <c r="C85" s="92"/>
      <c r="D85" s="92"/>
      <c r="E85" s="92"/>
      <c r="F85" s="92"/>
      <c r="G85" s="92"/>
      <c r="H85" s="92"/>
      <c r="I85" s="93"/>
      <c r="J85" s="94"/>
      <c r="K85" s="305">
        <v>0.05</v>
      </c>
      <c r="L85" s="862">
        <f>N78*K85</f>
        <v>3955.3771770228955</v>
      </c>
      <c r="M85" s="863"/>
      <c r="N85" s="51"/>
    </row>
    <row r="86" spans="1:14" ht="15.75" thickBot="1">
      <c r="B86" s="825" t="s">
        <v>953</v>
      </c>
      <c r="C86" s="826"/>
      <c r="D86" s="826"/>
      <c r="E86" s="826"/>
      <c r="F86" s="826"/>
      <c r="G86" s="826"/>
      <c r="H86" s="826"/>
      <c r="I86" s="826"/>
      <c r="J86" s="826"/>
      <c r="K86" s="826"/>
      <c r="L86" s="826"/>
      <c r="M86" s="827"/>
      <c r="N86" s="52">
        <f>L83+L84+L85</f>
        <v>23732.263062137372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102839.80660259527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F24" sqref="F2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200423.38177466713</v>
      </c>
      <c r="L36" s="270"/>
      <c r="M36" s="271">
        <v>3</v>
      </c>
      <c r="N36" s="272">
        <f>K36/M36</f>
        <v>66807.793924889047</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104.31749166666667</v>
      </c>
    </row>
    <row r="43" spans="1:14" ht="15.75" thickBot="1">
      <c r="B43" s="825" t="s">
        <v>953</v>
      </c>
      <c r="C43" s="826"/>
      <c r="D43" s="826"/>
      <c r="E43" s="826"/>
      <c r="F43" s="826"/>
      <c r="G43" s="826"/>
      <c r="H43" s="826"/>
      <c r="I43" s="826"/>
      <c r="J43" s="826"/>
      <c r="K43" s="826"/>
      <c r="L43" s="826"/>
      <c r="M43" s="827"/>
      <c r="N43" s="99">
        <f>SUM(N36:N42)</f>
        <v>66912.111416555708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1037.4605630797244</v>
      </c>
      <c r="M59" s="913"/>
      <c r="N59" s="287">
        <f>K59*L59</f>
        <v>1763.6829572355314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1763.6829572355314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79107.543540457904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15821.508708091582</v>
      </c>
      <c r="M83" s="861"/>
      <c r="N83" s="51"/>
    </row>
    <row r="84" spans="1:14">
      <c r="B84" s="89" t="s">
        <v>973</v>
      </c>
      <c r="C84" s="90"/>
      <c r="D84" s="90"/>
      <c r="E84" s="90"/>
      <c r="F84" s="90"/>
      <c r="G84" s="90"/>
      <c r="H84" s="90"/>
      <c r="I84" s="87"/>
      <c r="J84" s="88"/>
      <c r="K84" s="304">
        <v>0.05</v>
      </c>
      <c r="L84" s="860">
        <f>N78*K84</f>
        <v>3955.3771770228955</v>
      </c>
      <c r="M84" s="861"/>
      <c r="N84" s="51"/>
    </row>
    <row r="85" spans="1:14" ht="15.75" thickBot="1">
      <c r="B85" s="91" t="s">
        <v>974</v>
      </c>
      <c r="C85" s="92"/>
      <c r="D85" s="92"/>
      <c r="E85" s="92"/>
      <c r="F85" s="92"/>
      <c r="G85" s="92"/>
      <c r="H85" s="92"/>
      <c r="I85" s="93"/>
      <c r="J85" s="94"/>
      <c r="K85" s="305">
        <v>0.05</v>
      </c>
      <c r="L85" s="862">
        <f>N78*K85</f>
        <v>3955.3771770228955</v>
      </c>
      <c r="M85" s="863"/>
      <c r="N85" s="51"/>
    </row>
    <row r="86" spans="1:14" ht="15.75" thickBot="1">
      <c r="B86" s="825" t="s">
        <v>953</v>
      </c>
      <c r="C86" s="826"/>
      <c r="D86" s="826"/>
      <c r="E86" s="826"/>
      <c r="F86" s="826"/>
      <c r="G86" s="826"/>
      <c r="H86" s="826"/>
      <c r="I86" s="826"/>
      <c r="J86" s="826"/>
      <c r="K86" s="826"/>
      <c r="L86" s="826"/>
      <c r="M86" s="827"/>
      <c r="N86" s="52">
        <f>L83+L84+L85</f>
        <v>23732.263062137372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102839.80660259527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45</v>
      </c>
      <c r="N36" s="272">
        <f>K36/M36</f>
        <v>3262.4778191699752</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1.738624861111111</v>
      </c>
    </row>
    <row r="43" spans="1:14" ht="15.75" thickBot="1">
      <c r="B43" s="825" t="s">
        <v>953</v>
      </c>
      <c r="C43" s="826"/>
      <c r="D43" s="826"/>
      <c r="E43" s="826"/>
      <c r="F43" s="826"/>
      <c r="G43" s="826"/>
      <c r="H43" s="826"/>
      <c r="I43" s="826"/>
      <c r="J43" s="826"/>
      <c r="K43" s="826"/>
      <c r="L43" s="826"/>
      <c r="M43" s="827"/>
      <c r="N43" s="99">
        <f>SUM(N36:N42)</f>
        <v>3264.2164440310862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2">
        <f>VLOOKUP(A59,TRANSPORTE!A6:D117,4,FALSE)</f>
        <v>0.44371735203681989</v>
      </c>
      <c r="M59" s="913"/>
      <c r="N59" s="287">
        <f>K59*L59</f>
        <v>15.840709467714472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15.840709467714472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3453.9196396099119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690.78392792198247</v>
      </c>
      <c r="M83" s="861"/>
      <c r="N83" s="51"/>
    </row>
    <row r="84" spans="1:14">
      <c r="B84" s="89" t="s">
        <v>973</v>
      </c>
      <c r="C84" s="90"/>
      <c r="D84" s="90"/>
      <c r="E84" s="90"/>
      <c r="F84" s="90"/>
      <c r="G84" s="90"/>
      <c r="H84" s="90"/>
      <c r="I84" s="87"/>
      <c r="J84" s="88"/>
      <c r="K84" s="304">
        <v>0.05</v>
      </c>
      <c r="L84" s="860">
        <f>N78*K84</f>
        <v>172.69598198049562</v>
      </c>
      <c r="M84" s="861"/>
      <c r="N84" s="51"/>
    </row>
    <row r="85" spans="1:14" ht="15.75" thickBot="1">
      <c r="B85" s="91" t="s">
        <v>974</v>
      </c>
      <c r="C85" s="92"/>
      <c r="D85" s="92"/>
      <c r="E85" s="92"/>
      <c r="F85" s="92"/>
      <c r="G85" s="92"/>
      <c r="H85" s="92"/>
      <c r="I85" s="93"/>
      <c r="J85" s="94"/>
      <c r="K85" s="305">
        <v>0.05</v>
      </c>
      <c r="L85" s="862">
        <f>N78*K85</f>
        <v>172.69598198049562</v>
      </c>
      <c r="M85" s="863"/>
      <c r="N85" s="51"/>
    </row>
    <row r="86" spans="1:14" ht="15.75" thickBot="1">
      <c r="B86" s="825" t="s">
        <v>953</v>
      </c>
      <c r="C86" s="826"/>
      <c r="D86" s="826"/>
      <c r="E86" s="826"/>
      <c r="F86" s="826"/>
      <c r="G86" s="826"/>
      <c r="H86" s="826"/>
      <c r="I86" s="826"/>
      <c r="J86" s="826"/>
      <c r="K86" s="826"/>
      <c r="L86" s="826"/>
      <c r="M86" s="827"/>
      <c r="N86" s="52">
        <f>L83+L84+L85</f>
        <v>1036.1758918829737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4490.0955314928851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69.544994444444441</v>
      </c>
    </row>
    <row r="43" spans="1:14" ht="15.75" thickBot="1">
      <c r="B43" s="825" t="s">
        <v>953</v>
      </c>
      <c r="C43" s="826"/>
      <c r="D43" s="826"/>
      <c r="E43" s="826"/>
      <c r="F43" s="826"/>
      <c r="G43" s="826"/>
      <c r="H43" s="826"/>
      <c r="I43" s="826"/>
      <c r="J43" s="826"/>
      <c r="K43" s="826"/>
      <c r="L43" s="826"/>
      <c r="M43" s="827"/>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2">
        <f>VLOOKUP(A59,TRANSPORTE!A6:D117,4,FALSE)</f>
        <v>0.44371735203681989</v>
      </c>
      <c r="M59" s="913"/>
      <c r="N59" s="287">
        <f>K59*L59</f>
        <v>4.5481028583774039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4.5481028583774039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695.44994444444444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769.54304174726633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153.90860834945329</v>
      </c>
      <c r="M83" s="861"/>
      <c r="N83" s="51"/>
    </row>
    <row r="84" spans="1:14">
      <c r="B84" s="89" t="s">
        <v>973</v>
      </c>
      <c r="C84" s="90"/>
      <c r="D84" s="90"/>
      <c r="E84" s="90"/>
      <c r="F84" s="90"/>
      <c r="G84" s="90"/>
      <c r="H84" s="90"/>
      <c r="I84" s="87"/>
      <c r="J84" s="88"/>
      <c r="K84" s="304">
        <v>0.05</v>
      </c>
      <c r="L84" s="860">
        <f>N78*K84</f>
        <v>38.477152087363322</v>
      </c>
      <c r="M84" s="861"/>
      <c r="N84" s="51"/>
    </row>
    <row r="85" spans="1:14" ht="15.75" thickBot="1">
      <c r="B85" s="91" t="s">
        <v>974</v>
      </c>
      <c r="C85" s="92"/>
      <c r="D85" s="92"/>
      <c r="E85" s="92"/>
      <c r="F85" s="92"/>
      <c r="G85" s="92"/>
      <c r="H85" s="92"/>
      <c r="I85" s="93"/>
      <c r="J85" s="94"/>
      <c r="K85" s="305">
        <v>0.05</v>
      </c>
      <c r="L85" s="862">
        <f>N78*K85</f>
        <v>38.477152087363322</v>
      </c>
      <c r="M85" s="863"/>
      <c r="N85" s="51"/>
    </row>
    <row r="86" spans="1:14" ht="15.75" thickBot="1">
      <c r="B86" s="825" t="s">
        <v>953</v>
      </c>
      <c r="C86" s="826"/>
      <c r="D86" s="826"/>
      <c r="E86" s="826"/>
      <c r="F86" s="826"/>
      <c r="G86" s="826"/>
      <c r="H86" s="826"/>
      <c r="I86" s="826"/>
      <c r="J86" s="826"/>
      <c r="K86" s="826"/>
      <c r="L86" s="826"/>
      <c r="M86" s="827"/>
      <c r="N86" s="52">
        <f>L83+L84+L85</f>
        <v>230.86291252417993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1000.4059542714463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45</v>
      </c>
      <c r="N36" s="272">
        <f>K36/M36</f>
        <v>3262.4778191699752</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1.738624861111111</v>
      </c>
    </row>
    <row r="43" spans="1:14" ht="15.75" thickBot="1">
      <c r="B43" s="825" t="s">
        <v>953</v>
      </c>
      <c r="C43" s="826"/>
      <c r="D43" s="826"/>
      <c r="E43" s="826"/>
      <c r="F43" s="826"/>
      <c r="G43" s="826"/>
      <c r="H43" s="826"/>
      <c r="I43" s="826"/>
      <c r="J43" s="826"/>
      <c r="K43" s="826"/>
      <c r="L43" s="826"/>
      <c r="M43" s="827"/>
      <c r="N43" s="99">
        <f>SUM(N36:N42)</f>
        <v>3264.2164440310862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2">
        <f>VLOOKUP(A59,TRANSPORTE!A6:D117,4,FALSE)</f>
        <v>1037.4605630797244</v>
      </c>
      <c r="M59" s="913"/>
      <c r="N59" s="287">
        <f>K59*L59</f>
        <v>840.85659907330114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840.85659907330114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4278.9355292154987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855.78710584309977</v>
      </c>
      <c r="M83" s="861"/>
      <c r="N83" s="51"/>
    </row>
    <row r="84" spans="1:14">
      <c r="B84" s="89" t="s">
        <v>973</v>
      </c>
      <c r="C84" s="90"/>
      <c r="D84" s="90"/>
      <c r="E84" s="90"/>
      <c r="F84" s="90"/>
      <c r="G84" s="90"/>
      <c r="H84" s="90"/>
      <c r="I84" s="87"/>
      <c r="J84" s="88"/>
      <c r="K84" s="304">
        <v>0.05</v>
      </c>
      <c r="L84" s="860">
        <f>N78*K84</f>
        <v>213.94677646077494</v>
      </c>
      <c r="M84" s="861"/>
      <c r="N84" s="51"/>
    </row>
    <row r="85" spans="1:14" ht="15.75" thickBot="1">
      <c r="B85" s="91" t="s">
        <v>974</v>
      </c>
      <c r="C85" s="92"/>
      <c r="D85" s="92"/>
      <c r="E85" s="92"/>
      <c r="F85" s="92"/>
      <c r="G85" s="92"/>
      <c r="H85" s="92"/>
      <c r="I85" s="93"/>
      <c r="J85" s="94"/>
      <c r="K85" s="305">
        <v>0.05</v>
      </c>
      <c r="L85" s="862">
        <f>N78*K85</f>
        <v>213.94677646077494</v>
      </c>
      <c r="M85" s="863"/>
      <c r="N85" s="51"/>
    </row>
    <row r="86" spans="1:14" ht="15.75" thickBot="1">
      <c r="B86" s="825" t="s">
        <v>953</v>
      </c>
      <c r="C86" s="826"/>
      <c r="D86" s="826"/>
      <c r="E86" s="826"/>
      <c r="F86" s="826"/>
      <c r="G86" s="826"/>
      <c r="H86" s="826"/>
      <c r="I86" s="826"/>
      <c r="J86" s="826"/>
      <c r="K86" s="826"/>
      <c r="L86" s="826"/>
      <c r="M86" s="827"/>
      <c r="N86" s="52">
        <f>L83+L84+L85</f>
        <v>1283.6806587646497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5562.6161879801484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VLOOKUP(A36,EQUIPOS!A5:D154,4,FALSE)</f>
        <v>182380.78280321453</v>
      </c>
      <c r="L36" s="270"/>
      <c r="M36" s="271">
        <v>0.625</v>
      </c>
      <c r="N36" s="272">
        <f>K36/M36</f>
        <v>291809.25248514325</v>
      </c>
    </row>
    <row r="37" spans="1:14">
      <c r="A37" s="108" t="s">
        <v>241</v>
      </c>
      <c r="B37" s="874" t="str">
        <f>VLOOKUP(A37,EQUIPOS!A7:D154,3,FALSE)</f>
        <v>Grúa (capacidad 15 ton)</v>
      </c>
      <c r="C37" s="875"/>
      <c r="D37" s="875"/>
      <c r="E37" s="875"/>
      <c r="F37" s="875"/>
      <c r="G37" s="875"/>
      <c r="H37" s="876"/>
      <c r="I37" s="267"/>
      <c r="J37" s="268"/>
      <c r="K37" s="269">
        <f>VLOOKUP(A37,EQUIPOS!A6:D154,4,FALSE)</f>
        <v>193014.50541596825</v>
      </c>
      <c r="L37" s="270"/>
      <c r="M37" s="271">
        <v>0.625</v>
      </c>
      <c r="N37" s="272">
        <f>K37/M37</f>
        <v>308823.20866554917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3129.52475</v>
      </c>
    </row>
    <row r="43" spans="1:14" ht="15.75" thickBot="1">
      <c r="B43" s="825" t="s">
        <v>953</v>
      </c>
      <c r="C43" s="826"/>
      <c r="D43" s="826"/>
      <c r="E43" s="826"/>
      <c r="F43" s="826"/>
      <c r="G43" s="826"/>
      <c r="H43" s="826"/>
      <c r="I43" s="826"/>
      <c r="J43" s="826"/>
      <c r="K43" s="826"/>
      <c r="L43" s="826"/>
      <c r="M43" s="827"/>
      <c r="N43" s="394">
        <f>SUM(N36:N42)</f>
        <v>603761.98590069241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54967.162331405576</v>
      </c>
      <c r="N51" s="272">
        <f>K51*M51</f>
        <v>109934.32466281115</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140110.19743950618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62590.494999999995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806462.67834019859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161292.53566803972</v>
      </c>
      <c r="M83" s="861"/>
      <c r="N83" s="51"/>
    </row>
    <row r="84" spans="1:14">
      <c r="B84" s="89" t="s">
        <v>973</v>
      </c>
      <c r="C84" s="90"/>
      <c r="D84" s="90"/>
      <c r="E84" s="90"/>
      <c r="F84" s="90"/>
      <c r="G84" s="90"/>
      <c r="H84" s="90"/>
      <c r="I84" s="87"/>
      <c r="J84" s="88"/>
      <c r="K84" s="304">
        <v>0.05</v>
      </c>
      <c r="L84" s="860">
        <f>N78*K84</f>
        <v>40323.133917009931</v>
      </c>
      <c r="M84" s="861"/>
      <c r="N84" s="51"/>
    </row>
    <row r="85" spans="1:14" ht="15.75" thickBot="1">
      <c r="B85" s="91" t="s">
        <v>974</v>
      </c>
      <c r="C85" s="92"/>
      <c r="D85" s="92"/>
      <c r="E85" s="92"/>
      <c r="F85" s="92"/>
      <c r="G85" s="92"/>
      <c r="H85" s="92"/>
      <c r="I85" s="93"/>
      <c r="J85" s="94"/>
      <c r="K85" s="305">
        <v>0.05</v>
      </c>
      <c r="L85" s="862">
        <f>N78*K85</f>
        <v>40323.133917009931</v>
      </c>
      <c r="M85" s="863"/>
      <c r="N85" s="51"/>
    </row>
    <row r="86" spans="1:14" ht="15.75" thickBot="1">
      <c r="B86" s="825" t="s">
        <v>953</v>
      </c>
      <c r="C86" s="826"/>
      <c r="D86" s="826"/>
      <c r="E86" s="826"/>
      <c r="F86" s="826"/>
      <c r="G86" s="826"/>
      <c r="H86" s="826"/>
      <c r="I86" s="826"/>
      <c r="J86" s="826"/>
      <c r="K86" s="826"/>
      <c r="L86" s="826"/>
      <c r="M86" s="827"/>
      <c r="N86" s="52">
        <f>L83+L84+L85</f>
        <v>241938.80350205957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1048401.4818422581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182380.78280321453</v>
      </c>
      <c r="L36" s="270"/>
      <c r="M36" s="271">
        <v>0.5</v>
      </c>
      <c r="N36" s="272">
        <f>K36/M36</f>
        <v>364761.56560642907</v>
      </c>
    </row>
    <row r="37" spans="1:14">
      <c r="A37" s="108" t="s">
        <v>241</v>
      </c>
      <c r="B37" s="874" t="str">
        <f>VLOOKUP(A37,EQUIPOS!A7:D154,3,FALSE)</f>
        <v>Grúa (capacidad 15 ton)</v>
      </c>
      <c r="C37" s="875"/>
      <c r="D37" s="875"/>
      <c r="E37" s="875"/>
      <c r="F37" s="875"/>
      <c r="G37" s="875"/>
      <c r="H37" s="876"/>
      <c r="I37" s="267"/>
      <c r="J37" s="268"/>
      <c r="K37" s="269">
        <f>VLOOKUP(A37,EQUIPOS!A7:D164,4,FALSE)</f>
        <v>193014.50541596825</v>
      </c>
      <c r="L37" s="270"/>
      <c r="M37" s="271">
        <v>0.5</v>
      </c>
      <c r="N37" s="272">
        <f>K37/M37</f>
        <v>386029.0108319365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3911.9059374999997</v>
      </c>
    </row>
    <row r="43" spans="1:14" ht="15.75" thickBot="1">
      <c r="B43" s="825" t="s">
        <v>953</v>
      </c>
      <c r="C43" s="826"/>
      <c r="D43" s="826"/>
      <c r="E43" s="826"/>
      <c r="F43" s="826"/>
      <c r="G43" s="826"/>
      <c r="H43" s="826"/>
      <c r="I43" s="826"/>
      <c r="J43" s="826"/>
      <c r="K43" s="826"/>
      <c r="L43" s="826"/>
      <c r="M43" s="827"/>
      <c r="N43" s="394">
        <f>SUM(N36:N42)</f>
        <v>754702.48237586545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54967.162331405576</v>
      </c>
      <c r="N51" s="272">
        <f>K51*M51</f>
        <v>109934.32466281115</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140110.19743950618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78238.118749999994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973050.79856537166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194610.15971307433</v>
      </c>
      <c r="M83" s="861"/>
      <c r="N83" s="51"/>
    </row>
    <row r="84" spans="1:14">
      <c r="B84" s="89" t="s">
        <v>973</v>
      </c>
      <c r="C84" s="90"/>
      <c r="D84" s="90"/>
      <c r="E84" s="90"/>
      <c r="F84" s="90"/>
      <c r="G84" s="90"/>
      <c r="H84" s="90"/>
      <c r="I84" s="87"/>
      <c r="J84" s="88"/>
      <c r="K84" s="304">
        <v>0.05</v>
      </c>
      <c r="L84" s="860">
        <f>N78*K84</f>
        <v>48652.539928268583</v>
      </c>
      <c r="M84" s="861"/>
      <c r="N84" s="51"/>
    </row>
    <row r="85" spans="1:14" ht="15.75" thickBot="1">
      <c r="B85" s="91" t="s">
        <v>974</v>
      </c>
      <c r="C85" s="92"/>
      <c r="D85" s="92"/>
      <c r="E85" s="92"/>
      <c r="F85" s="92"/>
      <c r="G85" s="92"/>
      <c r="H85" s="92"/>
      <c r="I85" s="93"/>
      <c r="J85" s="94"/>
      <c r="K85" s="305">
        <v>0.05</v>
      </c>
      <c r="L85" s="862">
        <f>N78*K85</f>
        <v>48652.539928268583</v>
      </c>
      <c r="M85" s="863"/>
      <c r="N85" s="51"/>
    </row>
    <row r="86" spans="1:14" ht="15.75" thickBot="1">
      <c r="B86" s="825" t="s">
        <v>953</v>
      </c>
      <c r="C86" s="826"/>
      <c r="D86" s="826"/>
      <c r="E86" s="826"/>
      <c r="F86" s="826"/>
      <c r="G86" s="826"/>
      <c r="H86" s="826"/>
      <c r="I86" s="826"/>
      <c r="J86" s="826"/>
      <c r="K86" s="826"/>
      <c r="L86" s="826"/>
      <c r="M86" s="827"/>
      <c r="N86" s="52">
        <f>L83+L84+L85</f>
        <v>291915.2395696115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1264966.0381349833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182380.78280321453</v>
      </c>
      <c r="L36" s="270"/>
      <c r="M36" s="271">
        <v>0.4375</v>
      </c>
      <c r="N36" s="272">
        <f>K36/M36</f>
        <v>416870.36069306178</v>
      </c>
    </row>
    <row r="37" spans="1:14">
      <c r="A37" s="108" t="s">
        <v>241</v>
      </c>
      <c r="B37" s="874" t="str">
        <f>VLOOKUP(A37,EQUIPOS!A7:D154,3,FALSE)</f>
        <v>Grúa (capacidad 15 ton)</v>
      </c>
      <c r="C37" s="875"/>
      <c r="D37" s="875"/>
      <c r="E37" s="875"/>
      <c r="F37" s="875"/>
      <c r="G37" s="875"/>
      <c r="H37" s="876"/>
      <c r="I37" s="267"/>
      <c r="J37" s="268"/>
      <c r="K37" s="269">
        <f>VLOOKUP(A37,EQUIPOS!A7:D164,4,FALSE)</f>
        <v>193014.50541596825</v>
      </c>
      <c r="L37" s="270"/>
      <c r="M37" s="271">
        <v>0.4375</v>
      </c>
      <c r="N37" s="272">
        <f>K37/M37</f>
        <v>441176.01237935602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4470.7496428571421</v>
      </c>
    </row>
    <row r="43" spans="1:14" ht="15.75" thickBot="1">
      <c r="B43" s="825" t="s">
        <v>953</v>
      </c>
      <c r="C43" s="826"/>
      <c r="D43" s="826"/>
      <c r="E43" s="826"/>
      <c r="F43" s="826"/>
      <c r="G43" s="826"/>
      <c r="H43" s="826"/>
      <c r="I43" s="826"/>
      <c r="J43" s="826"/>
      <c r="K43" s="826"/>
      <c r="L43" s="826"/>
      <c r="M43" s="827"/>
      <c r="N43" s="394">
        <f>SUM(N36:N42)</f>
        <v>862517.12271527492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54967.162331405576</v>
      </c>
      <c r="N51" s="272">
        <f>K51*M51</f>
        <v>109934.32466281115</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140110.19743950618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89414.992857142846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1092042.313011924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218408.46260238483</v>
      </c>
      <c r="M83" s="861"/>
      <c r="N83" s="51"/>
    </row>
    <row r="84" spans="1:14">
      <c r="B84" s="89" t="s">
        <v>973</v>
      </c>
      <c r="C84" s="90"/>
      <c r="D84" s="90"/>
      <c r="E84" s="90"/>
      <c r="F84" s="90"/>
      <c r="G84" s="90"/>
      <c r="H84" s="90"/>
      <c r="I84" s="87"/>
      <c r="J84" s="88"/>
      <c r="K84" s="304">
        <v>0.05</v>
      </c>
      <c r="L84" s="860">
        <f>N78*K84</f>
        <v>54602.115650596206</v>
      </c>
      <c r="M84" s="861"/>
      <c r="N84" s="51"/>
    </row>
    <row r="85" spans="1:14" ht="15.75" thickBot="1">
      <c r="B85" s="91" t="s">
        <v>974</v>
      </c>
      <c r="C85" s="92"/>
      <c r="D85" s="92"/>
      <c r="E85" s="92"/>
      <c r="F85" s="92"/>
      <c r="G85" s="92"/>
      <c r="H85" s="92"/>
      <c r="I85" s="93"/>
      <c r="J85" s="94"/>
      <c r="K85" s="305">
        <v>0.05</v>
      </c>
      <c r="L85" s="862">
        <f>N78*K85</f>
        <v>54602.115650596206</v>
      </c>
      <c r="M85" s="863"/>
      <c r="N85" s="51"/>
    </row>
    <row r="86" spans="1:14" ht="15.75" thickBot="1">
      <c r="B86" s="825" t="s">
        <v>953</v>
      </c>
      <c r="C86" s="826"/>
      <c r="D86" s="826"/>
      <c r="E86" s="826"/>
      <c r="F86" s="826"/>
      <c r="G86" s="826"/>
      <c r="H86" s="826"/>
      <c r="I86" s="826"/>
      <c r="J86" s="826"/>
      <c r="K86" s="826"/>
      <c r="L86" s="826"/>
      <c r="M86" s="827"/>
      <c r="N86" s="52">
        <f>L83+L84+L85</f>
        <v>327612.69390357722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1419655.0069155013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182380.78280321453</v>
      </c>
      <c r="L36" s="270"/>
      <c r="M36" s="271">
        <v>0.875</v>
      </c>
      <c r="N36" s="272">
        <f>K36/M36</f>
        <v>208435.18034653089</v>
      </c>
    </row>
    <row r="37" spans="1:14">
      <c r="A37" s="108" t="s">
        <v>241</v>
      </c>
      <c r="B37" s="874" t="str">
        <f>VLOOKUP(A37,EQUIPOS!A7:D154,3,FALSE)</f>
        <v>Grúa (capacidad 15 ton)</v>
      </c>
      <c r="C37" s="875"/>
      <c r="D37" s="875"/>
      <c r="E37" s="875"/>
      <c r="F37" s="875"/>
      <c r="G37" s="875"/>
      <c r="H37" s="876"/>
      <c r="I37" s="267"/>
      <c r="J37" s="268"/>
      <c r="K37" s="269">
        <f>VLOOKUP(A37,EQUIPOS!A7:D164,4,FALSE)</f>
        <v>193014.50541596825</v>
      </c>
      <c r="L37" s="270"/>
      <c r="M37" s="271">
        <v>0.875</v>
      </c>
      <c r="N37" s="272">
        <f>K37/M37</f>
        <v>220588.00618967801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1788.299857142857</v>
      </c>
    </row>
    <row r="43" spans="1:14" ht="15.75" thickBot="1">
      <c r="B43" s="825" t="s">
        <v>953</v>
      </c>
      <c r="C43" s="826"/>
      <c r="D43" s="826"/>
      <c r="E43" s="826"/>
      <c r="F43" s="826"/>
      <c r="G43" s="826"/>
      <c r="H43" s="826"/>
      <c r="I43" s="826"/>
      <c r="J43" s="826"/>
      <c r="K43" s="826"/>
      <c r="L43" s="826"/>
      <c r="M43" s="827"/>
      <c r="N43" s="394">
        <f>SUM(N36:N42)</f>
        <v>430811.48639335175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35765.997142857137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496753.35631290387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99350.671262580785</v>
      </c>
      <c r="M83" s="861"/>
      <c r="N83" s="51"/>
    </row>
    <row r="84" spans="1:14">
      <c r="B84" s="89" t="s">
        <v>973</v>
      </c>
      <c r="C84" s="90"/>
      <c r="D84" s="90"/>
      <c r="E84" s="90"/>
      <c r="F84" s="90"/>
      <c r="G84" s="90"/>
      <c r="H84" s="90"/>
      <c r="I84" s="87"/>
      <c r="J84" s="88"/>
      <c r="K84" s="304">
        <v>0.05</v>
      </c>
      <c r="L84" s="860">
        <f>N78*K84</f>
        <v>24837.667815645196</v>
      </c>
      <c r="M84" s="861"/>
      <c r="N84" s="51"/>
    </row>
    <row r="85" spans="1:14" ht="15.75" thickBot="1">
      <c r="B85" s="91" t="s">
        <v>974</v>
      </c>
      <c r="C85" s="92"/>
      <c r="D85" s="92"/>
      <c r="E85" s="92"/>
      <c r="F85" s="92"/>
      <c r="G85" s="92"/>
      <c r="H85" s="92"/>
      <c r="I85" s="93"/>
      <c r="J85" s="94"/>
      <c r="K85" s="305">
        <v>0.05</v>
      </c>
      <c r="L85" s="862">
        <f>N78*K85</f>
        <v>24837.667815645196</v>
      </c>
      <c r="M85" s="863"/>
      <c r="N85" s="51"/>
    </row>
    <row r="86" spans="1:14" ht="15.75" thickBot="1">
      <c r="B86" s="825" t="s">
        <v>953</v>
      </c>
      <c r="C86" s="826"/>
      <c r="D86" s="826"/>
      <c r="E86" s="826"/>
      <c r="F86" s="826"/>
      <c r="G86" s="826"/>
      <c r="H86" s="826"/>
      <c r="I86" s="826"/>
      <c r="J86" s="826"/>
      <c r="K86" s="826"/>
      <c r="L86" s="826"/>
      <c r="M86" s="827"/>
      <c r="N86" s="52">
        <f>L83+L84+L85</f>
        <v>149026.00689387118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645779.36320677504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182380.78280321453</v>
      </c>
      <c r="L36" s="270"/>
      <c r="M36" s="271">
        <v>0.75</v>
      </c>
      <c r="N36" s="272">
        <f>K36/M36</f>
        <v>243174.3770709527</v>
      </c>
    </row>
    <row r="37" spans="1:14">
      <c r="A37" s="108" t="s">
        <v>241</v>
      </c>
      <c r="B37" s="874" t="str">
        <f>VLOOKUP(A37,EQUIPOS!A7:D154,3,FALSE)</f>
        <v>Grúa (capacidad 15 ton)</v>
      </c>
      <c r="C37" s="875"/>
      <c r="D37" s="875"/>
      <c r="E37" s="875"/>
      <c r="F37" s="875"/>
      <c r="G37" s="875"/>
      <c r="H37" s="876"/>
      <c r="I37" s="267"/>
      <c r="J37" s="268"/>
      <c r="K37" s="269">
        <f>VLOOKUP(A37,EQUIPOS!A7:D164,4,FALSE)</f>
        <v>193014.50541596825</v>
      </c>
      <c r="L37" s="270"/>
      <c r="M37" s="271">
        <v>0.75</v>
      </c>
      <c r="N37" s="272">
        <f>K37/M37</f>
        <v>257352.67388795767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2086.3498333333332</v>
      </c>
    </row>
    <row r="43" spans="1:14" ht="15.75" thickBot="1">
      <c r="B43" s="825" t="s">
        <v>953</v>
      </c>
      <c r="C43" s="826"/>
      <c r="D43" s="826"/>
      <c r="E43" s="826"/>
      <c r="F43" s="826"/>
      <c r="G43" s="826"/>
      <c r="H43" s="826"/>
      <c r="I43" s="826"/>
      <c r="J43" s="826"/>
      <c r="K43" s="826"/>
      <c r="L43" s="826"/>
      <c r="M43" s="827"/>
      <c r="N43" s="394">
        <f>SUM(N36:N42)</f>
        <v>502613.40079224372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41726.996666666666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574516.27023560542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114903.2540471211</v>
      </c>
      <c r="M83" s="861"/>
      <c r="N83" s="51"/>
    </row>
    <row r="84" spans="1:14">
      <c r="B84" s="89" t="s">
        <v>973</v>
      </c>
      <c r="C84" s="90"/>
      <c r="D84" s="90"/>
      <c r="E84" s="90"/>
      <c r="F84" s="90"/>
      <c r="G84" s="90"/>
      <c r="H84" s="90"/>
      <c r="I84" s="87"/>
      <c r="J84" s="88"/>
      <c r="K84" s="304">
        <v>0.05</v>
      </c>
      <c r="L84" s="860">
        <f>N78*K84</f>
        <v>28725.813511780274</v>
      </c>
      <c r="M84" s="861"/>
      <c r="N84" s="51"/>
    </row>
    <row r="85" spans="1:14" ht="15.75" thickBot="1">
      <c r="B85" s="91" t="s">
        <v>974</v>
      </c>
      <c r="C85" s="92"/>
      <c r="D85" s="92"/>
      <c r="E85" s="92"/>
      <c r="F85" s="92"/>
      <c r="G85" s="92"/>
      <c r="H85" s="92"/>
      <c r="I85" s="93"/>
      <c r="J85" s="94"/>
      <c r="K85" s="305">
        <v>0.05</v>
      </c>
      <c r="L85" s="862">
        <f>N78*K85</f>
        <v>28725.813511780274</v>
      </c>
      <c r="M85" s="863"/>
      <c r="N85" s="51"/>
    </row>
    <row r="86" spans="1:14" ht="15.75" thickBot="1">
      <c r="B86" s="825" t="s">
        <v>953</v>
      </c>
      <c r="C86" s="826"/>
      <c r="D86" s="826"/>
      <c r="E86" s="826"/>
      <c r="F86" s="826"/>
      <c r="G86" s="826"/>
      <c r="H86" s="826"/>
      <c r="I86" s="826"/>
      <c r="J86" s="826"/>
      <c r="K86" s="826"/>
      <c r="L86" s="826"/>
      <c r="M86" s="827"/>
      <c r="N86" s="52">
        <f>L83+L84+L85</f>
        <v>172354.88107068167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746871.15130628715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182380.78280321453</v>
      </c>
      <c r="L36" s="270"/>
      <c r="M36" s="271">
        <v>0.6875</v>
      </c>
      <c r="N36" s="272">
        <f>K36/M36</f>
        <v>265281.13862285751</v>
      </c>
    </row>
    <row r="37" spans="1:14">
      <c r="A37" s="108" t="s">
        <v>241</v>
      </c>
      <c r="B37" s="874" t="str">
        <f>VLOOKUP(A37,EQUIPOS!A7:D154,3,FALSE)</f>
        <v>Grúa (capacidad 15 ton)</v>
      </c>
      <c r="C37" s="875"/>
      <c r="D37" s="875"/>
      <c r="E37" s="875"/>
      <c r="F37" s="875"/>
      <c r="G37" s="875"/>
      <c r="H37" s="876"/>
      <c r="I37" s="267"/>
      <c r="J37" s="268"/>
      <c r="K37" s="269">
        <f>VLOOKUP(A37,EQUIPOS!A7:D164,4,FALSE)</f>
        <v>193014.50541596825</v>
      </c>
      <c r="L37" s="270"/>
      <c r="M37" s="271">
        <v>0.6875</v>
      </c>
      <c r="N37" s="272">
        <f>K37/M37</f>
        <v>280748.37151413562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2276.0179999999996</v>
      </c>
    </row>
    <row r="43" spans="1:14" ht="15.75" thickBot="1">
      <c r="B43" s="825" t="s">
        <v>953</v>
      </c>
      <c r="C43" s="826"/>
      <c r="D43" s="826"/>
      <c r="E43" s="826"/>
      <c r="F43" s="826"/>
      <c r="G43" s="826"/>
      <c r="H43" s="826"/>
      <c r="I43" s="826"/>
      <c r="J43" s="826"/>
      <c r="K43" s="826"/>
      <c r="L43" s="826"/>
      <c r="M43" s="827"/>
      <c r="N43" s="394">
        <f>SUM(N36:N42)</f>
        <v>548305.52813699318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45520.359999999993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624001.76091368822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124800.35218273765</v>
      </c>
      <c r="M83" s="861"/>
      <c r="N83" s="51"/>
    </row>
    <row r="84" spans="1:14">
      <c r="B84" s="89" t="s">
        <v>973</v>
      </c>
      <c r="C84" s="90"/>
      <c r="D84" s="90"/>
      <c r="E84" s="90"/>
      <c r="F84" s="90"/>
      <c r="G84" s="90"/>
      <c r="H84" s="90"/>
      <c r="I84" s="87"/>
      <c r="J84" s="88"/>
      <c r="K84" s="304">
        <v>0.05</v>
      </c>
      <c r="L84" s="860">
        <f>N78*K84</f>
        <v>31200.088045684413</v>
      </c>
      <c r="M84" s="861"/>
      <c r="N84" s="51"/>
    </row>
    <row r="85" spans="1:14" ht="15.75" thickBot="1">
      <c r="B85" s="91" t="s">
        <v>974</v>
      </c>
      <c r="C85" s="92"/>
      <c r="D85" s="92"/>
      <c r="E85" s="92"/>
      <c r="F85" s="92"/>
      <c r="G85" s="92"/>
      <c r="H85" s="92"/>
      <c r="I85" s="93"/>
      <c r="J85" s="94"/>
      <c r="K85" s="305">
        <v>0.05</v>
      </c>
      <c r="L85" s="862">
        <f>N78*K85</f>
        <v>31200.088045684413</v>
      </c>
      <c r="M85" s="863"/>
      <c r="N85" s="51"/>
    </row>
    <row r="86" spans="1:14" ht="15.75" thickBot="1">
      <c r="B86" s="825" t="s">
        <v>953</v>
      </c>
      <c r="C86" s="826"/>
      <c r="D86" s="826"/>
      <c r="E86" s="826"/>
      <c r="F86" s="826"/>
      <c r="G86" s="826"/>
      <c r="H86" s="826"/>
      <c r="I86" s="826"/>
      <c r="J86" s="826"/>
      <c r="K86" s="826"/>
      <c r="L86" s="826"/>
      <c r="M86" s="827"/>
      <c r="N86" s="52">
        <f>L83+L84+L85</f>
        <v>187200.52827410647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811202.28918779467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2" t="s">
        <v>241</v>
      </c>
      <c r="B36" s="874" t="str">
        <f>VLOOKUP(A36,EQUIPOS!A6:D154,3,FALSE)</f>
        <v>Grúa (capacidad 15 ton)</v>
      </c>
      <c r="C36" s="875"/>
      <c r="D36" s="875"/>
      <c r="E36" s="875"/>
      <c r="F36" s="875"/>
      <c r="G36" s="875"/>
      <c r="H36" s="876"/>
      <c r="I36" s="267"/>
      <c r="J36" s="268"/>
      <c r="K36" s="269">
        <f>VLOOKUP(A36,EQUIPOS!A6:D163,4,FALSE)</f>
        <v>193014.50541596825</v>
      </c>
      <c r="L36" s="270"/>
      <c r="M36" s="396">
        <v>1.125</v>
      </c>
      <c r="N36" s="272">
        <f>K36/M36</f>
        <v>171568.44925863843</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1390.8998888888889</v>
      </c>
    </row>
    <row r="43" spans="1:14" ht="15.75" thickBot="1">
      <c r="B43" s="825" t="s">
        <v>953</v>
      </c>
      <c r="C43" s="826"/>
      <c r="D43" s="826"/>
      <c r="E43" s="826"/>
      <c r="F43" s="826"/>
      <c r="G43" s="826"/>
      <c r="H43" s="826"/>
      <c r="I43" s="826"/>
      <c r="J43" s="826"/>
      <c r="K43" s="826"/>
      <c r="L43" s="826"/>
      <c r="M43" s="827"/>
      <c r="N43" s="394">
        <f>SUM(N36:N42)</f>
        <v>172959.3491475273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1141.1182899999797</v>
      </c>
      <c r="N48" s="272">
        <f>K48*M48</f>
        <v>11411.182899999796</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2395.4689344026551</v>
      </c>
      <c r="N49" s="272">
        <f>K49*M49</f>
        <v>2395.4689344026551</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16369.220942292579</v>
      </c>
      <c r="N50" s="272">
        <f>K50*M50</f>
        <v>16369.220942292579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27817.997777777775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230953.21970200012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46190.643940400027</v>
      </c>
      <c r="M83" s="861"/>
      <c r="N83" s="51"/>
    </row>
    <row r="84" spans="1:14">
      <c r="B84" s="89" t="s">
        <v>973</v>
      </c>
      <c r="C84" s="90"/>
      <c r="D84" s="90"/>
      <c r="E84" s="90"/>
      <c r="F84" s="90"/>
      <c r="G84" s="90"/>
      <c r="H84" s="90"/>
      <c r="I84" s="87"/>
      <c r="J84" s="88"/>
      <c r="K84" s="304">
        <v>0.05</v>
      </c>
      <c r="L84" s="860">
        <f>N78*K84</f>
        <v>11547.660985100007</v>
      </c>
      <c r="M84" s="861"/>
      <c r="N84" s="51"/>
    </row>
    <row r="85" spans="1:14" ht="15.75" thickBot="1">
      <c r="B85" s="91" t="s">
        <v>974</v>
      </c>
      <c r="C85" s="92"/>
      <c r="D85" s="92"/>
      <c r="E85" s="92"/>
      <c r="F85" s="92"/>
      <c r="G85" s="92"/>
      <c r="H85" s="92"/>
      <c r="I85" s="93"/>
      <c r="J85" s="94"/>
      <c r="K85" s="305">
        <v>0.05</v>
      </c>
      <c r="L85" s="862">
        <f>N78*K85</f>
        <v>11547.660985100007</v>
      </c>
      <c r="M85" s="863"/>
      <c r="N85" s="51"/>
    </row>
    <row r="86" spans="1:14" ht="15.75" thickBot="1">
      <c r="B86" s="825" t="s">
        <v>953</v>
      </c>
      <c r="C86" s="826"/>
      <c r="D86" s="826"/>
      <c r="E86" s="826"/>
      <c r="F86" s="826"/>
      <c r="G86" s="826"/>
      <c r="H86" s="826"/>
      <c r="I86" s="826"/>
      <c r="J86" s="826"/>
      <c r="K86" s="826"/>
      <c r="L86" s="826"/>
      <c r="M86" s="827"/>
      <c r="N86" s="52">
        <f>L83+L84+L85</f>
        <v>69285.965910600047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300239.18561260018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5" t="s">
        <v>241</v>
      </c>
      <c r="B36" s="874" t="str">
        <f>VLOOKUP(A36,EQUIPOS!A6:D154,3,FALSE)</f>
        <v>Grúa (capacidad 15 ton)</v>
      </c>
      <c r="C36" s="875"/>
      <c r="D36" s="875"/>
      <c r="E36" s="875"/>
      <c r="F36" s="875"/>
      <c r="G36" s="875"/>
      <c r="H36" s="876"/>
      <c r="I36" s="267"/>
      <c r="J36" s="268"/>
      <c r="K36" s="269">
        <f>VLOOKUP(A36,EQUIPOS!A6:D163,4,FALSE)</f>
        <v>193014.50541596825</v>
      </c>
      <c r="L36" s="270"/>
      <c r="M36" s="462">
        <v>1</v>
      </c>
      <c r="N36" s="272">
        <f>K36/M36</f>
        <v>193014.50541596825</v>
      </c>
    </row>
    <row r="37" spans="1:14">
      <c r="A37" s="155" t="s">
        <v>373</v>
      </c>
      <c r="B37" s="874" t="str">
        <f>VLOOKUP(A37,EQUIPOS!A7:D154,3,FALSE)</f>
        <v>Volqueta 6 m3</v>
      </c>
      <c r="C37" s="875"/>
      <c r="D37" s="875"/>
      <c r="E37" s="875"/>
      <c r="F37" s="875"/>
      <c r="G37" s="875"/>
      <c r="H37" s="876"/>
      <c r="I37" s="267"/>
      <c r="J37" s="268"/>
      <c r="K37" s="269">
        <f>VLOOKUP(A37,EQUIPOS!A7:D164,4,FALSE)</f>
        <v>85203.103759573016</v>
      </c>
      <c r="L37" s="270"/>
      <c r="M37" s="463">
        <v>1</v>
      </c>
      <c r="N37" s="272">
        <f>K37/M37</f>
        <v>85203.103759573016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1564.762375</v>
      </c>
    </row>
    <row r="43" spans="1:14" ht="15.75" thickBot="1">
      <c r="B43" s="825" t="s">
        <v>953</v>
      </c>
      <c r="C43" s="826"/>
      <c r="D43" s="826"/>
      <c r="E43" s="826"/>
      <c r="F43" s="826"/>
      <c r="G43" s="826"/>
      <c r="H43" s="826"/>
      <c r="I43" s="826"/>
      <c r="J43" s="826"/>
      <c r="K43" s="826"/>
      <c r="L43" s="826"/>
      <c r="M43" s="827"/>
      <c r="N43" s="394">
        <f>SUM(N36:N42)</f>
        <v>279782.37155054125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4" t="s">
        <v>428</v>
      </c>
      <c r="B48" s="43" t="str">
        <f>VLOOKUP(A48,MATERIALES!A4:D372,3,FALSE)</f>
        <v>Costal de fibra o fique</v>
      </c>
      <c r="C48" s="281"/>
      <c r="D48" s="281"/>
      <c r="E48" s="281"/>
      <c r="F48" s="281"/>
      <c r="G48" s="281"/>
      <c r="H48" s="281"/>
      <c r="I48" s="268"/>
      <c r="J48" s="224" t="str">
        <f>VLOOKUP(A48,MATERIALES!A4:D379,2,FALSE)</f>
        <v>u</v>
      </c>
      <c r="K48" s="461">
        <v>10</v>
      </c>
      <c r="L48" s="267"/>
      <c r="M48" s="283">
        <f>VLOOKUP(A48,MATERIALES!A5:D372,4,FALSE)</f>
        <v>1141.1182899999797</v>
      </c>
      <c r="N48" s="272">
        <f>K48*M48</f>
        <v>11411.182899999796</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VLOOKUP(A49,MATERIALES!A5:D379,2,FALSE)</f>
        <v>kg</v>
      </c>
      <c r="K49" s="461">
        <v>1</v>
      </c>
      <c r="L49" s="267"/>
      <c r="M49" s="283">
        <f>VLOOKUP(A49,MATERIALES!A6:D372,4,FALSE)</f>
        <v>2395.4689344026551</v>
      </c>
      <c r="N49" s="272">
        <f>K49*M49</f>
        <v>2395.4689344026551</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VLOOKUP(A50,MATERIALES!A6:D380,2,FALSE)</f>
        <v>kg</v>
      </c>
      <c r="K50" s="461">
        <v>1</v>
      </c>
      <c r="L50" s="267"/>
      <c r="M50" s="283">
        <f>VLOOKUP(A50,MATERIALES!A6:D372,4,FALSE)</f>
        <v>16369.220942292579</v>
      </c>
      <c r="N50" s="272">
        <f>K50*M50</f>
        <v>16369.220942292579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31295.247499999998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341253.49182723631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68250.698365447271</v>
      </c>
      <c r="M83" s="861"/>
      <c r="N83" s="51"/>
    </row>
    <row r="84" spans="1:14">
      <c r="B84" s="89" t="s">
        <v>973</v>
      </c>
      <c r="C84" s="90"/>
      <c r="D84" s="90"/>
      <c r="E84" s="90"/>
      <c r="F84" s="90"/>
      <c r="G84" s="90"/>
      <c r="H84" s="90"/>
      <c r="I84" s="87"/>
      <c r="J84" s="88"/>
      <c r="K84" s="304">
        <v>0.05</v>
      </c>
      <c r="L84" s="860">
        <f>N78*K84</f>
        <v>17062.674591361818</v>
      </c>
      <c r="M84" s="861"/>
      <c r="N84" s="51"/>
    </row>
    <row r="85" spans="1:14" ht="15.75" thickBot="1">
      <c r="B85" s="91" t="s">
        <v>974</v>
      </c>
      <c r="C85" s="92"/>
      <c r="D85" s="92"/>
      <c r="E85" s="92"/>
      <c r="F85" s="92"/>
      <c r="G85" s="92"/>
      <c r="H85" s="92"/>
      <c r="I85" s="93"/>
      <c r="J85" s="94"/>
      <c r="K85" s="305">
        <v>0.05</v>
      </c>
      <c r="L85" s="862">
        <f>N78*K85</f>
        <v>17062.674591361818</v>
      </c>
      <c r="M85" s="863"/>
      <c r="N85" s="51"/>
    </row>
    <row r="86" spans="1:14" ht="15.75" thickBot="1">
      <c r="B86" s="825" t="s">
        <v>953</v>
      </c>
      <c r="C86" s="826"/>
      <c r="D86" s="826"/>
      <c r="E86" s="826"/>
      <c r="F86" s="826"/>
      <c r="G86" s="826"/>
      <c r="H86" s="826"/>
      <c r="I86" s="826"/>
      <c r="J86" s="826"/>
      <c r="K86" s="826"/>
      <c r="L86" s="826"/>
      <c r="M86" s="827"/>
      <c r="N86" s="52">
        <f>L83+L84+L85</f>
        <v>102376.04754817091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443629.53937540721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193014.50541596825</v>
      </c>
      <c r="L36" s="270"/>
      <c r="M36" s="271">
        <v>0.9375</v>
      </c>
      <c r="N36" s="272">
        <f>K36/M36</f>
        <v>205882.13911036614</v>
      </c>
    </row>
    <row r="37" spans="1:14">
      <c r="A37" s="144" t="s">
        <v>373</v>
      </c>
      <c r="B37" s="874" t="str">
        <f>VLOOKUP(A37,EQUIPOS!A7:D154,3,FALSE)</f>
        <v>Volqueta 6 m3</v>
      </c>
      <c r="C37" s="875"/>
      <c r="D37" s="875"/>
      <c r="E37" s="875"/>
      <c r="F37" s="875"/>
      <c r="G37" s="875"/>
      <c r="H37" s="876"/>
      <c r="I37" s="267"/>
      <c r="J37" s="268"/>
      <c r="K37" s="269">
        <f>VLOOKUP(A37,EQUIPOS!A7:D164,4,FALSE)</f>
        <v>85203.103759573016</v>
      </c>
      <c r="L37" s="270"/>
      <c r="M37" s="271">
        <v>0.9375</v>
      </c>
      <c r="N37" s="272">
        <f>K37/M37</f>
        <v>90883.310676877882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1669.0798666666667</v>
      </c>
    </row>
    <row r="43" spans="1:14" ht="15.75" thickBot="1">
      <c r="B43" s="825" t="s">
        <v>953</v>
      </c>
      <c r="C43" s="826"/>
      <c r="D43" s="826"/>
      <c r="E43" s="826"/>
      <c r="F43" s="826"/>
      <c r="G43" s="826"/>
      <c r="H43" s="826"/>
      <c r="I43" s="826"/>
      <c r="J43" s="826"/>
      <c r="K43" s="826"/>
      <c r="L43" s="826"/>
      <c r="M43" s="827"/>
      <c r="N43" s="394">
        <f>SUM(N36:N42)</f>
        <v>298434.52965391066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16369.220942292579</v>
      </c>
      <c r="N49" s="272">
        <f>K49*M49</f>
        <v>16369.220942292579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33381.597333333331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361991.99976393906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72398.399952787819</v>
      </c>
      <c r="M83" s="861"/>
      <c r="N83" s="51"/>
    </row>
    <row r="84" spans="1:14">
      <c r="B84" s="89" t="s">
        <v>973</v>
      </c>
      <c r="C84" s="90"/>
      <c r="D84" s="90"/>
      <c r="E84" s="90"/>
      <c r="F84" s="90"/>
      <c r="G84" s="90"/>
      <c r="H84" s="90"/>
      <c r="I84" s="87"/>
      <c r="J84" s="88"/>
      <c r="K84" s="304">
        <v>0.05</v>
      </c>
      <c r="L84" s="860">
        <f>N78*K84</f>
        <v>18099.599988196955</v>
      </c>
      <c r="M84" s="861"/>
      <c r="N84" s="51"/>
    </row>
    <row r="85" spans="1:14" ht="15.75" thickBot="1">
      <c r="B85" s="91" t="s">
        <v>974</v>
      </c>
      <c r="C85" s="92"/>
      <c r="D85" s="92"/>
      <c r="E85" s="92"/>
      <c r="F85" s="92"/>
      <c r="G85" s="92"/>
      <c r="H85" s="92"/>
      <c r="I85" s="93"/>
      <c r="J85" s="94"/>
      <c r="K85" s="305">
        <v>0.05</v>
      </c>
      <c r="L85" s="862">
        <f>N78*K85</f>
        <v>18099.599988196955</v>
      </c>
      <c r="M85" s="863"/>
      <c r="N85" s="51"/>
    </row>
    <row r="86" spans="1:14" ht="15.75" thickBot="1">
      <c r="B86" s="825" t="s">
        <v>953</v>
      </c>
      <c r="C86" s="826"/>
      <c r="D86" s="826"/>
      <c r="E86" s="826"/>
      <c r="F86" s="826"/>
      <c r="G86" s="826"/>
      <c r="H86" s="826"/>
      <c r="I86" s="826"/>
      <c r="J86" s="826"/>
      <c r="K86" s="826"/>
      <c r="L86" s="826"/>
      <c r="M86" s="827"/>
      <c r="N86" s="52">
        <f>L83+L84+L85</f>
        <v>108597.59992918171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470589.59969312081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193014.50541596825</v>
      </c>
      <c r="L36" s="270"/>
      <c r="M36" s="271">
        <v>1.5</v>
      </c>
      <c r="N36" s="272">
        <f>K36/M36</f>
        <v>128676.33694397884</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1043.1749166666666</v>
      </c>
    </row>
    <row r="43" spans="1:14" ht="15.75" thickBot="1">
      <c r="B43" s="825" t="s">
        <v>953</v>
      </c>
      <c r="C43" s="826"/>
      <c r="D43" s="826"/>
      <c r="E43" s="826"/>
      <c r="F43" s="826"/>
      <c r="G43" s="826"/>
      <c r="H43" s="826"/>
      <c r="I43" s="826"/>
      <c r="J43" s="826"/>
      <c r="K43" s="826"/>
      <c r="L43" s="826"/>
      <c r="M43" s="827"/>
      <c r="N43" s="394">
        <f>SUM(N36:N42)</f>
        <v>129719.51186064551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16369.220942292579</v>
      </c>
      <c r="N49" s="272">
        <f>K49*M49</f>
        <v>16369.220942292579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180758.88297067388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36151.776594134775</v>
      </c>
      <c r="M83" s="861"/>
      <c r="N83" s="51"/>
    </row>
    <row r="84" spans="1:14">
      <c r="B84" s="89" t="s">
        <v>973</v>
      </c>
      <c r="C84" s="90"/>
      <c r="D84" s="90"/>
      <c r="E84" s="90"/>
      <c r="F84" s="90"/>
      <c r="G84" s="90"/>
      <c r="H84" s="90"/>
      <c r="I84" s="87"/>
      <c r="J84" s="88"/>
      <c r="K84" s="304">
        <v>0.05</v>
      </c>
      <c r="L84" s="860">
        <f>N78*K84</f>
        <v>9037.9441485336938</v>
      </c>
      <c r="M84" s="861"/>
      <c r="N84" s="51"/>
    </row>
    <row r="85" spans="1:14" ht="15.75" thickBot="1">
      <c r="B85" s="91" t="s">
        <v>974</v>
      </c>
      <c r="C85" s="92"/>
      <c r="D85" s="92"/>
      <c r="E85" s="92"/>
      <c r="F85" s="92"/>
      <c r="G85" s="92"/>
      <c r="H85" s="92"/>
      <c r="I85" s="93"/>
      <c r="J85" s="94"/>
      <c r="K85" s="305">
        <v>0.05</v>
      </c>
      <c r="L85" s="862">
        <f>N78*K85</f>
        <v>9037.9441485336938</v>
      </c>
      <c r="M85" s="863"/>
      <c r="N85" s="51"/>
    </row>
    <row r="86" spans="1:14" ht="15.75" thickBot="1">
      <c r="B86" s="825" t="s">
        <v>953</v>
      </c>
      <c r="C86" s="826"/>
      <c r="D86" s="826"/>
      <c r="E86" s="826"/>
      <c r="F86" s="826"/>
      <c r="G86" s="826"/>
      <c r="H86" s="826"/>
      <c r="I86" s="826"/>
      <c r="J86" s="826"/>
      <c r="K86" s="826"/>
      <c r="L86" s="826"/>
      <c r="M86" s="827"/>
      <c r="N86" s="52">
        <f>L83+L84+L85</f>
        <v>54227.664891202163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234986.54786187602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193014.50541596825</v>
      </c>
      <c r="L36" s="270"/>
      <c r="M36" s="271">
        <v>1.375</v>
      </c>
      <c r="N36" s="272">
        <f>K36/M36</f>
        <v>140374.18575706781</v>
      </c>
    </row>
    <row r="37" spans="1:14">
      <c r="A37" s="144" t="s">
        <v>373</v>
      </c>
      <c r="B37" s="874" t="str">
        <f>VLOOKUP(A37,EQUIPOS!A7:D154,3,FALSE)</f>
        <v>Volqueta 6 m3</v>
      </c>
      <c r="C37" s="875"/>
      <c r="D37" s="875"/>
      <c r="E37" s="875"/>
      <c r="F37" s="875"/>
      <c r="G37" s="875"/>
      <c r="H37" s="876"/>
      <c r="I37" s="267"/>
      <c r="J37" s="268"/>
      <c r="K37" s="269">
        <f>VLOOKUP(A37,EQUIPOS!A7:D164,4,FALSE)</f>
        <v>85203.103759573016</v>
      </c>
      <c r="L37" s="270"/>
      <c r="M37" s="271">
        <v>1.375</v>
      </c>
      <c r="N37" s="272">
        <f>K37/M37</f>
        <v>61965.893643325828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1138.0089999999998</v>
      </c>
    </row>
    <row r="43" spans="1:14" ht="15.75" thickBot="1">
      <c r="B43" s="825" t="s">
        <v>953</v>
      </c>
      <c r="C43" s="826"/>
      <c r="D43" s="826"/>
      <c r="E43" s="826"/>
      <c r="F43" s="826"/>
      <c r="G43" s="826"/>
      <c r="H43" s="826"/>
      <c r="I43" s="826"/>
      <c r="J43" s="826"/>
      <c r="K43" s="826"/>
      <c r="L43" s="826"/>
      <c r="M43" s="827"/>
      <c r="N43" s="394">
        <f>SUM(N36:N42)</f>
        <v>203478.08840039364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16369.220942292579</v>
      </c>
      <c r="N49" s="272">
        <f>K49*M49</f>
        <v>16369.220942292579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22760.179999999997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256414.14117708866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51282.828235417735</v>
      </c>
      <c r="M83" s="861"/>
      <c r="N83" s="51"/>
    </row>
    <row r="84" spans="1:14">
      <c r="B84" s="89" t="s">
        <v>973</v>
      </c>
      <c r="C84" s="90"/>
      <c r="D84" s="90"/>
      <c r="E84" s="90"/>
      <c r="F84" s="90"/>
      <c r="G84" s="90"/>
      <c r="H84" s="90"/>
      <c r="I84" s="87"/>
      <c r="J84" s="88"/>
      <c r="K84" s="304">
        <v>0.05</v>
      </c>
      <c r="L84" s="860">
        <f>N78*K84</f>
        <v>12820.707058854434</v>
      </c>
      <c r="M84" s="861"/>
      <c r="N84" s="51"/>
    </row>
    <row r="85" spans="1:14" ht="15.75" thickBot="1">
      <c r="B85" s="91" t="s">
        <v>974</v>
      </c>
      <c r="C85" s="92"/>
      <c r="D85" s="92"/>
      <c r="E85" s="92"/>
      <c r="F85" s="92"/>
      <c r="G85" s="92"/>
      <c r="H85" s="92"/>
      <c r="I85" s="93"/>
      <c r="J85" s="94"/>
      <c r="K85" s="305">
        <v>0.05</v>
      </c>
      <c r="L85" s="862">
        <f>N78*K85</f>
        <v>12820.707058854434</v>
      </c>
      <c r="M85" s="863"/>
      <c r="N85" s="51"/>
    </row>
    <row r="86" spans="1:14" ht="15.75" thickBot="1">
      <c r="B86" s="825" t="s">
        <v>953</v>
      </c>
      <c r="C86" s="826"/>
      <c r="D86" s="826"/>
      <c r="E86" s="826"/>
      <c r="F86" s="826"/>
      <c r="G86" s="826"/>
      <c r="H86" s="826"/>
      <c r="I86" s="826"/>
      <c r="J86" s="826"/>
      <c r="K86" s="826"/>
      <c r="L86" s="826"/>
      <c r="M86" s="827"/>
      <c r="N86" s="52">
        <f>L83+L84+L85</f>
        <v>76924.242353126596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333338.38353021524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193014.50541596825</v>
      </c>
      <c r="L36" s="270"/>
      <c r="M36" s="271">
        <v>1.3125</v>
      </c>
      <c r="N36" s="272">
        <f>K36/M36</f>
        <v>147058.67079311865</v>
      </c>
    </row>
    <row r="37" spans="1:14">
      <c r="A37" s="144" t="s">
        <v>373</v>
      </c>
      <c r="B37" s="874" t="str">
        <f>VLOOKUP(A37,EQUIPOS!A7:D154,3,FALSE)</f>
        <v>Volqueta 6 m3</v>
      </c>
      <c r="C37" s="875"/>
      <c r="D37" s="875"/>
      <c r="E37" s="875"/>
      <c r="F37" s="875"/>
      <c r="G37" s="875"/>
      <c r="H37" s="876"/>
      <c r="I37" s="267"/>
      <c r="J37" s="268"/>
      <c r="K37" s="269">
        <f>VLOOKUP(A37,EQUIPOS!A7:D164,4,FALSE)</f>
        <v>85203.103759573016</v>
      </c>
      <c r="L37" s="270"/>
      <c r="M37" s="271">
        <v>1.3125</v>
      </c>
      <c r="N37" s="272">
        <f>K37/M37</f>
        <v>64916.650483484205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1192.1999047619047</v>
      </c>
    </row>
    <row r="43" spans="1:14" ht="15.75" thickBot="1">
      <c r="B43" s="825" t="s">
        <v>953</v>
      </c>
      <c r="C43" s="826"/>
      <c r="D43" s="826"/>
      <c r="E43" s="826"/>
      <c r="F43" s="826"/>
      <c r="G43" s="826"/>
      <c r="H43" s="826"/>
      <c r="I43" s="826"/>
      <c r="J43" s="826"/>
      <c r="K43" s="826"/>
      <c r="L43" s="826"/>
      <c r="M43" s="827"/>
      <c r="N43" s="394">
        <f>SUM(N36:N42)</f>
        <v>213167.52118136478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1141.1182899999797</v>
      </c>
      <c r="N48" s="272">
        <f>K48*M48</f>
        <v>11411.182899999796</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16369.220942292579</v>
      </c>
      <c r="N49" s="272">
        <f>K49*M49</f>
        <v>16369.220942292579</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2395.4689344026551</v>
      </c>
      <c r="N50" s="272">
        <f>K50*M50</f>
        <v>2395.4689344026551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30175.872776695032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23843.998095238094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267187.3920532979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53437.478410659583</v>
      </c>
      <c r="M83" s="861"/>
      <c r="N83" s="51"/>
    </row>
    <row r="84" spans="1:14">
      <c r="B84" s="89" t="s">
        <v>973</v>
      </c>
      <c r="C84" s="90"/>
      <c r="D84" s="90"/>
      <c r="E84" s="90"/>
      <c r="F84" s="90"/>
      <c r="G84" s="90"/>
      <c r="H84" s="90"/>
      <c r="I84" s="87"/>
      <c r="J84" s="88"/>
      <c r="K84" s="304">
        <v>0.05</v>
      </c>
      <c r="L84" s="860">
        <f>N78*K84</f>
        <v>13359.369602664896</v>
      </c>
      <c r="M84" s="861"/>
      <c r="N84" s="51"/>
    </row>
    <row r="85" spans="1:14" ht="15.75" thickBot="1">
      <c r="B85" s="91" t="s">
        <v>974</v>
      </c>
      <c r="C85" s="92"/>
      <c r="D85" s="92"/>
      <c r="E85" s="92"/>
      <c r="F85" s="92"/>
      <c r="G85" s="92"/>
      <c r="H85" s="92"/>
      <c r="I85" s="93"/>
      <c r="J85" s="94"/>
      <c r="K85" s="305">
        <v>0.05</v>
      </c>
      <c r="L85" s="862">
        <f>N78*K85</f>
        <v>13359.369602664896</v>
      </c>
      <c r="M85" s="863"/>
      <c r="N85" s="51"/>
    </row>
    <row r="86" spans="1:14" ht="15.75" thickBot="1">
      <c r="B86" s="825" t="s">
        <v>953</v>
      </c>
      <c r="C86" s="826"/>
      <c r="D86" s="826"/>
      <c r="E86" s="826"/>
      <c r="F86" s="826"/>
      <c r="G86" s="826"/>
      <c r="H86" s="826"/>
      <c r="I86" s="826"/>
      <c r="J86" s="826"/>
      <c r="K86" s="826"/>
      <c r="L86" s="826"/>
      <c r="M86" s="827"/>
      <c r="N86" s="52">
        <f>L83+L84+L85</f>
        <v>80156.217615989372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347343.60966928728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66</v>
      </c>
      <c r="N36" s="272">
        <f>K36/M36</f>
        <v>2224.4166948886195</v>
      </c>
    </row>
    <row r="37" spans="1:14">
      <c r="A37" s="144"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176523.00387889484</v>
      </c>
      <c r="L37" s="270"/>
      <c r="M37" s="271">
        <v>100</v>
      </c>
      <c r="N37" s="272">
        <f>K37/M37</f>
        <v>1765.2300387889484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1.1854260416666667</v>
      </c>
    </row>
    <row r="43" spans="1:14" ht="15.75" thickBot="1">
      <c r="B43" s="825" t="s">
        <v>953</v>
      </c>
      <c r="C43" s="826"/>
      <c r="D43" s="826"/>
      <c r="E43" s="826"/>
      <c r="F43" s="826"/>
      <c r="G43" s="826"/>
      <c r="H43" s="826"/>
      <c r="I43" s="826"/>
      <c r="J43" s="826"/>
      <c r="K43" s="826"/>
      <c r="L43" s="826"/>
      <c r="M43" s="827"/>
      <c r="N43" s="394">
        <f>SUM(N36:N42)</f>
        <v>3990.8321597192344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4763.4542876396072</v>
      </c>
      <c r="N48" s="272">
        <f>K48*M48</f>
        <v>4763.4542876396072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4763.4542876396072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8872.8290515255085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1774.5658103051019</v>
      </c>
      <c r="M83" s="861"/>
      <c r="N83" s="51"/>
    </row>
    <row r="84" spans="1:14">
      <c r="B84" s="89" t="s">
        <v>973</v>
      </c>
      <c r="C84" s="90"/>
      <c r="D84" s="90"/>
      <c r="E84" s="90"/>
      <c r="F84" s="90"/>
      <c r="G84" s="90"/>
      <c r="H84" s="90"/>
      <c r="I84" s="87"/>
      <c r="J84" s="88"/>
      <c r="K84" s="304">
        <v>0.05</v>
      </c>
      <c r="L84" s="860">
        <f>N78*K84</f>
        <v>443.64145257627547</v>
      </c>
      <c r="M84" s="861"/>
      <c r="N84" s="51"/>
    </row>
    <row r="85" spans="1:14" ht="15.75" thickBot="1">
      <c r="B85" s="91" t="s">
        <v>974</v>
      </c>
      <c r="C85" s="92"/>
      <c r="D85" s="92"/>
      <c r="E85" s="92"/>
      <c r="F85" s="92"/>
      <c r="G85" s="92"/>
      <c r="H85" s="92"/>
      <c r="I85" s="93"/>
      <c r="J85" s="94"/>
      <c r="K85" s="305">
        <v>0.05</v>
      </c>
      <c r="L85" s="862">
        <f>N78*K85</f>
        <v>443.64145257627547</v>
      </c>
      <c r="M85" s="863"/>
      <c r="N85" s="51"/>
    </row>
    <row r="86" spans="1:14" ht="15.75" thickBot="1">
      <c r="B86" s="825" t="s">
        <v>953</v>
      </c>
      <c r="C86" s="826"/>
      <c r="D86" s="826"/>
      <c r="E86" s="826"/>
      <c r="F86" s="826"/>
      <c r="G86" s="826"/>
      <c r="H86" s="826"/>
      <c r="I86" s="826"/>
      <c r="J86" s="826"/>
      <c r="K86" s="826"/>
      <c r="L86" s="826"/>
      <c r="M86" s="827"/>
      <c r="N86" s="52">
        <f>L83+L84+L85</f>
        <v>2661.8487154576533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11534.677766983161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66</v>
      </c>
      <c r="N36" s="272">
        <f>K36/M36</f>
        <v>2224.4166948886195</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1.1854260416666667</v>
      </c>
    </row>
    <row r="43" spans="1:14" ht="15.75" thickBot="1">
      <c r="B43" s="825" t="s">
        <v>953</v>
      </c>
      <c r="C43" s="826"/>
      <c r="D43" s="826"/>
      <c r="E43" s="826"/>
      <c r="F43" s="826"/>
      <c r="G43" s="826"/>
      <c r="H43" s="826"/>
      <c r="I43" s="826"/>
      <c r="J43" s="826"/>
      <c r="K43" s="826"/>
      <c r="L43" s="826"/>
      <c r="M43" s="827"/>
      <c r="N43" s="394">
        <f>SUM(N36:N42)</f>
        <v>2225.6021209302862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2344.1447250969527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468.82894501939057</v>
      </c>
      <c r="M83" s="861"/>
      <c r="N83" s="51"/>
    </row>
    <row r="84" spans="1:14">
      <c r="B84" s="89" t="s">
        <v>973</v>
      </c>
      <c r="C84" s="90"/>
      <c r="D84" s="90"/>
      <c r="E84" s="90"/>
      <c r="F84" s="90"/>
      <c r="G84" s="90"/>
      <c r="H84" s="90"/>
      <c r="I84" s="87"/>
      <c r="J84" s="88"/>
      <c r="K84" s="304">
        <v>0.05</v>
      </c>
      <c r="L84" s="860">
        <f>N78*K84</f>
        <v>117.20723625484764</v>
      </c>
      <c r="M84" s="861"/>
      <c r="N84" s="51"/>
    </row>
    <row r="85" spans="1:14" ht="15.75" thickBot="1">
      <c r="B85" s="91" t="s">
        <v>974</v>
      </c>
      <c r="C85" s="92"/>
      <c r="D85" s="92"/>
      <c r="E85" s="92"/>
      <c r="F85" s="92"/>
      <c r="G85" s="92"/>
      <c r="H85" s="92"/>
      <c r="I85" s="93"/>
      <c r="J85" s="94"/>
      <c r="K85" s="305">
        <v>0.05</v>
      </c>
      <c r="L85" s="862">
        <f>N78*K85</f>
        <v>117.20723625484764</v>
      </c>
      <c r="M85" s="863"/>
      <c r="N85" s="51"/>
    </row>
    <row r="86" spans="1:14" ht="15.75" thickBot="1">
      <c r="B86" s="825" t="s">
        <v>953</v>
      </c>
      <c r="C86" s="826"/>
      <c r="D86" s="826"/>
      <c r="E86" s="826"/>
      <c r="F86" s="826"/>
      <c r="G86" s="826"/>
      <c r="H86" s="826"/>
      <c r="I86" s="826"/>
      <c r="J86" s="826"/>
      <c r="K86" s="826"/>
      <c r="L86" s="826"/>
      <c r="M86" s="827"/>
      <c r="N86" s="52">
        <f>L83+L84+L85</f>
        <v>703.24341752908583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3047.3881426260386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3" zoomScale="78" zoomScaleNormal="78" workbookViewId="0">
      <selection activeCell="R52" sqref="R5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180</v>
      </c>
      <c r="B36" s="874" t="str">
        <f>VLOOKUP(A36,EQUIPOS!A6:D154,3,FALSE)</f>
        <v>Compresor 120 HP, con martillo.</v>
      </c>
      <c r="C36" s="875"/>
      <c r="D36" s="875"/>
      <c r="E36" s="875"/>
      <c r="F36" s="875"/>
      <c r="G36" s="875"/>
      <c r="H36" s="876"/>
      <c r="I36" s="267"/>
      <c r="J36" s="268"/>
      <c r="K36" s="269">
        <f>VLOOKUP(A36,EQUIPOS!A6:D163,4,FALSE)</f>
        <v>100794.77699125303</v>
      </c>
      <c r="L36" s="270"/>
      <c r="M36" s="271">
        <v>66</v>
      </c>
      <c r="N36" s="272">
        <f>K36/M36</f>
        <v>1527.1935907765612</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176523.00387889484</v>
      </c>
      <c r="L37" s="270"/>
      <c r="M37" s="271">
        <v>100</v>
      </c>
      <c r="N37" s="272">
        <f>K37/M37</f>
        <v>1765.2300387889484</v>
      </c>
    </row>
    <row r="38" spans="1:14">
      <c r="A38" t="s">
        <v>312</v>
      </c>
      <c r="B38" s="874" t="str">
        <f>VLOOKUP(A38,EQUIPOS!A8:D154,3,FALSE)</f>
        <v>Retroexcavadora sobre oruga, potencia 138 HP, balde de 1,5 m3.</v>
      </c>
      <c r="C38" s="875"/>
      <c r="D38" s="875"/>
      <c r="E38" s="875"/>
      <c r="F38" s="875"/>
      <c r="G38" s="875"/>
      <c r="H38" s="876"/>
      <c r="I38" s="267"/>
      <c r="J38" s="268"/>
      <c r="K38" s="269">
        <f>VLOOKUP(A38,EQUIPOS!A8:D165,4,FALSE)</f>
        <v>146811.50186264887</v>
      </c>
      <c r="L38" s="270"/>
      <c r="M38" s="271">
        <v>66</v>
      </c>
      <c r="N38" s="272">
        <f>K38/M38</f>
        <v>2224.4166948886195</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N78*L42</f>
        <v>6.4119976747881813</v>
      </c>
    </row>
    <row r="43" spans="1:14" ht="15.75" thickBot="1">
      <c r="B43" s="825" t="s">
        <v>953</v>
      </c>
      <c r="C43" s="826"/>
      <c r="D43" s="826"/>
      <c r="E43" s="826"/>
      <c r="F43" s="826"/>
      <c r="G43" s="826"/>
      <c r="H43" s="826"/>
      <c r="I43" s="826"/>
      <c r="J43" s="826"/>
      <c r="K43" s="826"/>
      <c r="L43" s="826"/>
      <c r="M43" s="827"/>
      <c r="N43" s="394">
        <f>SUM(N36:N42)</f>
        <v>5523.2523221289175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VLOOKUP(A48,MATERIALES!A4:D372,3,FALSE)</f>
        <v>Anfo</v>
      </c>
      <c r="C48" s="281"/>
      <c r="D48" s="281"/>
      <c r="E48" s="281"/>
      <c r="F48" s="281"/>
      <c r="G48" s="281"/>
      <c r="H48" s="281"/>
      <c r="I48" s="268"/>
      <c r="J48" s="224" t="str">
        <f>VLOOKUP(A48,MATERIALES!A4:D379,2,FALSE)</f>
        <v>kg</v>
      </c>
      <c r="K48" s="282">
        <v>0.2</v>
      </c>
      <c r="L48" s="267"/>
      <c r="M48" s="283">
        <f>VLOOKUP(A48,MATERIALES!A5:D372,4,FALSE)</f>
        <v>6046.387856454613</v>
      </c>
      <c r="N48" s="272">
        <f>K48*M48</f>
        <v>1209.2775712909227</v>
      </c>
    </row>
    <row r="49" spans="1:14">
      <c r="A49" t="s">
        <v>424</v>
      </c>
      <c r="B49" s="43" t="str">
        <f>VLOOKUP(A49,MATERIALES!A5:D372,3,FALSE)</f>
        <v>Cordón detonante</v>
      </c>
      <c r="C49" s="281"/>
      <c r="D49" s="281"/>
      <c r="E49" s="281"/>
      <c r="F49" s="281"/>
      <c r="G49" s="281"/>
      <c r="H49" s="281"/>
      <c r="I49" s="268"/>
      <c r="J49" s="224" t="str">
        <f>VLOOKUP(A49,MATERIALES!A5:D379,2,FALSE)</f>
        <v>m</v>
      </c>
      <c r="K49" s="282">
        <v>3</v>
      </c>
      <c r="L49" s="267"/>
      <c r="M49" s="283">
        <f>VLOOKUP(A49,MATERIALES!A6:D372,4,FALSE)</f>
        <v>2585.6553160693184</v>
      </c>
      <c r="N49" s="272">
        <f t="shared" ref="N49:N54" si="0">K49*M49</f>
        <v>7756.9659482079551</v>
      </c>
    </row>
    <row r="50" spans="1:14">
      <c r="A50" s="206" t="s">
        <v>453</v>
      </c>
      <c r="B50" s="43" t="str">
        <f>VLOOKUP(A50,MATERIALES!A6:D372,3,FALSE)</f>
        <v>Explosivos  75% (INDUGEL)</v>
      </c>
      <c r="C50" s="281"/>
      <c r="D50" s="281"/>
      <c r="E50" s="281"/>
      <c r="F50" s="281"/>
      <c r="G50" s="281"/>
      <c r="H50" s="281"/>
      <c r="I50" s="268"/>
      <c r="J50" s="224" t="str">
        <f>VLOOKUP(A50,MATERIALES!A6:D380,2,FALSE)</f>
        <v>lb</v>
      </c>
      <c r="K50" s="282">
        <v>0.3</v>
      </c>
      <c r="L50" s="267"/>
      <c r="M50" s="283">
        <f>VLOOKUP(A50,MATERIALES!A6:D372,4,FALSE)</f>
        <v>12354.419405606717</v>
      </c>
      <c r="N50" s="272">
        <f t="shared" si="0"/>
        <v>3706.325821682015</v>
      </c>
    </row>
    <row r="51" spans="1:14">
      <c r="A51" t="s">
        <v>458</v>
      </c>
      <c r="B51" s="43" t="str">
        <f>VLOOKUP(A51,MATERIALES!A6:D372,3,FALSE)</f>
        <v>Fulminantes</v>
      </c>
      <c r="C51" s="281"/>
      <c r="D51" s="281"/>
      <c r="E51" s="281"/>
      <c r="F51" s="281"/>
      <c r="G51" s="281"/>
      <c r="H51" s="281"/>
      <c r="I51" s="268"/>
      <c r="J51" s="224" t="str">
        <f>VLOOKUP(A51,MATERIALES!A6:D381,2,FALSE)</f>
        <v>u</v>
      </c>
      <c r="K51" s="282">
        <v>0.2</v>
      </c>
      <c r="L51" s="267"/>
      <c r="M51" s="283">
        <f>VLOOKUP(A51,MATERIALES!A6:D372,4,FALSE)</f>
        <v>1237.8604957032535</v>
      </c>
      <c r="N51" s="272">
        <f t="shared" si="0"/>
        <v>247.57209914065072</v>
      </c>
    </row>
    <row r="52" spans="1:14">
      <c r="A52" t="s">
        <v>552</v>
      </c>
      <c r="B52" s="43" t="str">
        <f>VLOOKUP(A52,MATERIALES!A6:D372,3,FALSE)</f>
        <v>Mecha Lenta</v>
      </c>
      <c r="C52" s="281"/>
      <c r="D52" s="281"/>
      <c r="E52" s="281"/>
      <c r="F52" s="281"/>
      <c r="G52" s="281"/>
      <c r="H52" s="281"/>
      <c r="I52" s="268"/>
      <c r="J52" s="224" t="str">
        <f>VLOOKUP(A52,MATERIALES!A6:D382,2,FALSE)</f>
        <v>m</v>
      </c>
      <c r="K52" s="282">
        <v>0.5</v>
      </c>
      <c r="L52" s="267"/>
      <c r="M52" s="283">
        <f>VLOOKUP(A52,MATERIALES!A7:D372,4,FALSE)</f>
        <v>1107.0386493545084</v>
      </c>
      <c r="N52" s="272">
        <f t="shared" si="0"/>
        <v>553.51932467725419</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VLOOKUP(A54,MATERIALES!A8:D384,2,FALSE)</f>
        <v>m3</v>
      </c>
      <c r="K54" s="282">
        <v>1</v>
      </c>
      <c r="L54" s="267"/>
      <c r="M54" s="283">
        <f>VLOOKUP(A54,MATERIALES!A9:D373,4,FALSE)</f>
        <v>4763.4542876396072</v>
      </c>
      <c r="N54" s="272">
        <f t="shared" si="0"/>
        <v>4763.4542876396072</v>
      </c>
    </row>
    <row r="55" spans="1:14" ht="15.75" thickBot="1">
      <c r="B55" s="907"/>
      <c r="C55" s="908"/>
      <c r="D55" s="908"/>
      <c r="E55" s="908"/>
      <c r="F55" s="908"/>
      <c r="G55" s="908"/>
      <c r="H55" s="908"/>
      <c r="I55" s="878"/>
      <c r="J55" s="42"/>
      <c r="K55" s="44"/>
      <c r="L55" s="909"/>
      <c r="M55" s="910"/>
      <c r="N55" s="45"/>
    </row>
    <row r="56" spans="1:14" ht="15.75" thickBot="1">
      <c r="B56" s="825" t="s">
        <v>953</v>
      </c>
      <c r="C56" s="826"/>
      <c r="D56" s="826"/>
      <c r="E56" s="826"/>
      <c r="F56" s="826"/>
      <c r="G56" s="826"/>
      <c r="H56" s="826"/>
      <c r="I56" s="826"/>
      <c r="J56" s="826"/>
      <c r="K56" s="826"/>
      <c r="L56" s="826"/>
      <c r="M56" s="827"/>
      <c r="N56" s="394">
        <f>SUM(N48:N55)</f>
        <v>18237.115052638404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825" t="s">
        <v>953</v>
      </c>
      <c r="C78" s="826"/>
      <c r="D78" s="826"/>
      <c r="E78" s="826"/>
      <c r="F78" s="826"/>
      <c r="G78" s="826"/>
      <c r="H78" s="826"/>
      <c r="I78" s="868"/>
      <c r="J78" s="868"/>
      <c r="K78" s="868"/>
      <c r="L78" s="868"/>
      <c r="M78" s="869"/>
      <c r="N78" s="301">
        <f>SUM(N72:N77)</f>
        <v>320.59988373940905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24080.967258506731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4816.193451701346</v>
      </c>
      <c r="M85" s="861"/>
      <c r="N85" s="51"/>
    </row>
    <row r="86" spans="1:14">
      <c r="B86" s="89" t="s">
        <v>973</v>
      </c>
      <c r="C86" s="90"/>
      <c r="D86" s="90"/>
      <c r="E86" s="90"/>
      <c r="F86" s="90"/>
      <c r="G86" s="90"/>
      <c r="H86" s="90"/>
      <c r="I86" s="87"/>
      <c r="J86" s="88"/>
      <c r="K86" s="304">
        <v>0.05</v>
      </c>
      <c r="L86" s="860">
        <f>N80*K86</f>
        <v>1204.0483629253365</v>
      </c>
      <c r="M86" s="861"/>
      <c r="N86" s="51"/>
    </row>
    <row r="87" spans="1:14" ht="15.75" thickBot="1">
      <c r="B87" s="91" t="s">
        <v>974</v>
      </c>
      <c r="C87" s="92"/>
      <c r="D87" s="92"/>
      <c r="E87" s="92"/>
      <c r="F87" s="92"/>
      <c r="G87" s="92"/>
      <c r="H87" s="92"/>
      <c r="I87" s="93"/>
      <c r="J87" s="94"/>
      <c r="K87" s="305">
        <v>0.05</v>
      </c>
      <c r="L87" s="862">
        <f>N80*K87</f>
        <v>1204.0483629253365</v>
      </c>
      <c r="M87" s="863"/>
      <c r="N87" s="51"/>
    </row>
    <row r="88" spans="1:14" ht="15.75" thickBot="1">
      <c r="B88" s="825" t="s">
        <v>953</v>
      </c>
      <c r="C88" s="826"/>
      <c r="D88" s="826"/>
      <c r="E88" s="826"/>
      <c r="F88" s="826"/>
      <c r="G88" s="826"/>
      <c r="H88" s="826"/>
      <c r="I88" s="826"/>
      <c r="J88" s="826"/>
      <c r="K88" s="826"/>
      <c r="L88" s="826"/>
      <c r="M88" s="827"/>
      <c r="N88" s="52">
        <f>L85+L86+L87</f>
        <v>7224.2901775520195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31305.25743605875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8" t="s">
        <v>2218</v>
      </c>
      <c r="C107" s="829"/>
      <c r="D107" s="829"/>
      <c r="E107" s="829"/>
      <c r="F107" s="829"/>
      <c r="G107" s="829"/>
      <c r="H107" s="829"/>
      <c r="I107" s="829"/>
      <c r="J107" s="829"/>
      <c r="K107" s="829"/>
      <c r="L107" s="829"/>
      <c r="M107" s="829"/>
      <c r="N107" s="830"/>
    </row>
    <row r="108" spans="2:14" ht="15" customHeight="1">
      <c r="B108" s="828"/>
      <c r="C108" s="829"/>
      <c r="D108" s="829"/>
      <c r="E108" s="829"/>
      <c r="F108" s="829"/>
      <c r="G108" s="829"/>
      <c r="H108" s="829"/>
      <c r="I108" s="829"/>
      <c r="J108" s="829"/>
      <c r="K108" s="829"/>
      <c r="L108" s="829"/>
      <c r="M108" s="829"/>
      <c r="N108" s="830"/>
    </row>
    <row r="109" spans="2:14" ht="30" customHeight="1">
      <c r="B109" s="831" t="s">
        <v>2219</v>
      </c>
      <c r="C109" s="832"/>
      <c r="D109" s="832"/>
      <c r="E109" s="832"/>
      <c r="F109" s="832"/>
      <c r="G109" s="832"/>
      <c r="H109" s="832"/>
      <c r="I109" s="832"/>
      <c r="J109" s="832"/>
      <c r="K109" s="832"/>
      <c r="L109" s="832"/>
      <c r="M109" s="832"/>
      <c r="N109" s="833"/>
    </row>
    <row r="110" spans="2:14">
      <c r="B110" s="831"/>
      <c r="C110" s="832"/>
      <c r="D110" s="832"/>
      <c r="E110" s="832"/>
      <c r="F110" s="832"/>
      <c r="G110" s="832"/>
      <c r="H110" s="832"/>
      <c r="I110" s="832"/>
      <c r="J110" s="832"/>
      <c r="K110" s="832"/>
      <c r="L110" s="832"/>
      <c r="M110" s="832"/>
      <c r="N110" s="8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1"/>
      <c r="K120" s="891"/>
      <c r="L120" s="891"/>
      <c r="M120" s="891"/>
      <c r="N120" s="892"/>
    </row>
    <row r="121" spans="2:14" ht="15.75" thickBot="1">
      <c r="B121" s="261" t="s">
        <v>2221</v>
      </c>
      <c r="C121" s="393"/>
      <c r="D121" s="393"/>
      <c r="E121" s="57"/>
      <c r="F121" s="57"/>
      <c r="G121" s="57"/>
      <c r="H121" s="57"/>
      <c r="I121" s="57"/>
      <c r="J121" s="893"/>
      <c r="K121" s="893"/>
      <c r="L121" s="893"/>
      <c r="M121" s="893"/>
      <c r="N121" s="89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66</v>
      </c>
      <c r="N36" s="272">
        <f>K36/M36</f>
        <v>2224.4166948886195</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176523.00387889484</v>
      </c>
      <c r="L37" s="270"/>
      <c r="M37" s="271">
        <v>100</v>
      </c>
      <c r="N37" s="272">
        <f>K37/M37</f>
        <v>1765.2300387889484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1.1854260416666667</v>
      </c>
    </row>
    <row r="43" spans="1:14" ht="15.75" thickBot="1">
      <c r="B43" s="825" t="s">
        <v>953</v>
      </c>
      <c r="C43" s="826"/>
      <c r="D43" s="826"/>
      <c r="E43" s="826"/>
      <c r="F43" s="826"/>
      <c r="G43" s="826"/>
      <c r="H43" s="826"/>
      <c r="I43" s="826"/>
      <c r="J43" s="826"/>
      <c r="K43" s="826"/>
      <c r="L43" s="826"/>
      <c r="M43" s="827"/>
      <c r="N43" s="394">
        <f>SUM(N36:N42)</f>
        <v>3990.8321597192344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VLOOKUP(A48,MATERIALES!A4:D388,4,FALSE)</f>
        <v>4763.4542876396072</v>
      </c>
      <c r="N48" s="272">
        <f>K48*M48</f>
        <v>4763.4542876396072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4763.4542876396072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8872.8290515255085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1774.5658103051019</v>
      </c>
      <c r="M83" s="861"/>
      <c r="N83" s="51"/>
    </row>
    <row r="84" spans="1:14">
      <c r="B84" s="89" t="s">
        <v>973</v>
      </c>
      <c r="C84" s="90"/>
      <c r="D84" s="90"/>
      <c r="E84" s="90"/>
      <c r="F84" s="90"/>
      <c r="G84" s="90"/>
      <c r="H84" s="90"/>
      <c r="I84" s="87"/>
      <c r="J84" s="88"/>
      <c r="K84" s="304">
        <v>0.05</v>
      </c>
      <c r="L84" s="860">
        <f>N78*K84</f>
        <v>443.64145257627547</v>
      </c>
      <c r="M84" s="861"/>
      <c r="N84" s="51"/>
    </row>
    <row r="85" spans="1:14" ht="15.75" thickBot="1">
      <c r="B85" s="91" t="s">
        <v>974</v>
      </c>
      <c r="C85" s="92"/>
      <c r="D85" s="92"/>
      <c r="E85" s="92"/>
      <c r="F85" s="92"/>
      <c r="G85" s="92"/>
      <c r="H85" s="92"/>
      <c r="I85" s="93"/>
      <c r="J85" s="94"/>
      <c r="K85" s="305">
        <v>0.05</v>
      </c>
      <c r="L85" s="862">
        <f>N78*K85</f>
        <v>443.64145257627547</v>
      </c>
      <c r="M85" s="863"/>
      <c r="N85" s="51"/>
    </row>
    <row r="86" spans="1:14" ht="15.75" thickBot="1">
      <c r="B86" s="825" t="s">
        <v>953</v>
      </c>
      <c r="C86" s="826"/>
      <c r="D86" s="826"/>
      <c r="E86" s="826"/>
      <c r="F86" s="826"/>
      <c r="G86" s="826"/>
      <c r="H86" s="826"/>
      <c r="I86" s="826"/>
      <c r="J86" s="826"/>
      <c r="K86" s="826"/>
      <c r="L86" s="826"/>
      <c r="M86" s="827"/>
      <c r="N86" s="52">
        <f>L83+L84+L85</f>
        <v>2661.8487154576533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11534.677766983161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23" sqref="O2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66</v>
      </c>
      <c r="N36" s="272">
        <f>K36/M36</f>
        <v>2224.4166948886195</v>
      </c>
    </row>
    <row r="37" spans="1:14">
      <c r="A37" s="108" t="s">
        <v>180</v>
      </c>
      <c r="B37" s="874" t="str">
        <f>VLOOKUP(A37,EQUIPOS!A7:D154,3,FALSE)</f>
        <v>Compresor 120 HP, con martillo.</v>
      </c>
      <c r="C37" s="875"/>
      <c r="D37" s="875"/>
      <c r="E37" s="875"/>
      <c r="F37" s="875"/>
      <c r="G37" s="875"/>
      <c r="H37" s="876"/>
      <c r="I37" s="267"/>
      <c r="J37" s="268"/>
      <c r="K37" s="269">
        <f>VLOOKUP(A37,EQUIPOS!A7:D164,4,FALSE)</f>
        <v>100794.77699125303</v>
      </c>
      <c r="L37" s="270"/>
      <c r="M37" s="271">
        <v>66</v>
      </c>
      <c r="N37" s="272">
        <f>K37/M37</f>
        <v>1527.1935907765612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N79*L42</f>
        <v>6.4119976747881813</v>
      </c>
    </row>
    <row r="43" spans="1:14" ht="15.75" thickBot="1">
      <c r="B43" s="825" t="s">
        <v>953</v>
      </c>
      <c r="C43" s="826"/>
      <c r="D43" s="826"/>
      <c r="E43" s="826"/>
      <c r="F43" s="826"/>
      <c r="G43" s="826"/>
      <c r="H43" s="826"/>
      <c r="I43" s="826"/>
      <c r="J43" s="826"/>
      <c r="K43" s="826"/>
      <c r="L43" s="826"/>
      <c r="M43" s="827"/>
      <c r="N43" s="394">
        <f>SUM(N36:N42)</f>
        <v>3758.0222833399689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VLOOKUP(A48,MATERIALES!A4:D388,4,FALSE)</f>
        <v>6046.387856454613</v>
      </c>
      <c r="N48" s="272">
        <f t="shared" ref="N48:N52" si="0">K48*M48</f>
        <v>1209.2775712909227</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VLOOKUP(A49,MATERIALES!A5:D389,4,FALSE)</f>
        <v>2585.6553160693184</v>
      </c>
      <c r="N49" s="272">
        <f t="shared" si="0"/>
        <v>7756.9659482079551</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VLOOKUP(A50,MATERIALES!A6:D390,4,FALSE)</f>
        <v>12354.419405606717</v>
      </c>
      <c r="N50" s="272">
        <f t="shared" si="0"/>
        <v>3706.325821682015</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VLOOKUP(A51,MATERIALES!A6:D391,4,FALSE)</f>
        <v>1237.8604957032535</v>
      </c>
      <c r="N51" s="272">
        <f t="shared" si="0"/>
        <v>247.57209914065072</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VLOOKUP(A52,MATERIALES!A6:D392,4,FALSE)</f>
        <v>1107.0386493545084</v>
      </c>
      <c r="N52" s="272">
        <f t="shared" si="0"/>
        <v>553.51932467725419</v>
      </c>
    </row>
    <row r="53" spans="1:14">
      <c r="B53" s="43"/>
      <c r="C53" s="281"/>
      <c r="D53" s="281"/>
      <c r="E53" s="281"/>
      <c r="F53" s="281"/>
      <c r="G53" s="281"/>
      <c r="H53" s="281"/>
      <c r="I53" s="268"/>
      <c r="J53" s="224"/>
      <c r="K53" s="282"/>
      <c r="L53" s="267"/>
      <c r="M53" s="283"/>
      <c r="N53" s="272"/>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SUM(N48:N54)</f>
        <v>13473.660764998798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952"/>
      <c r="C65" s="953"/>
      <c r="D65" s="953"/>
      <c r="E65" s="953"/>
      <c r="F65" s="953"/>
      <c r="G65" s="954"/>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SUM(N73:N78)</f>
        <v>320.59988373940905</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17552.282932078175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3510.4565864156352</v>
      </c>
      <c r="M86" s="861"/>
      <c r="N86" s="51"/>
    </row>
    <row r="87" spans="1:14">
      <c r="B87" s="89" t="s">
        <v>973</v>
      </c>
      <c r="C87" s="90"/>
      <c r="D87" s="90"/>
      <c r="E87" s="90"/>
      <c r="F87" s="90"/>
      <c r="G87" s="90"/>
      <c r="H87" s="90"/>
      <c r="I87" s="87"/>
      <c r="J87" s="88"/>
      <c r="K87" s="304">
        <v>0.05</v>
      </c>
      <c r="L87" s="860">
        <f>N81*K87</f>
        <v>877.61414660390881</v>
      </c>
      <c r="M87" s="861"/>
      <c r="N87" s="51"/>
    </row>
    <row r="88" spans="1:14" ht="15.75" thickBot="1">
      <c r="B88" s="91" t="s">
        <v>974</v>
      </c>
      <c r="C88" s="92"/>
      <c r="D88" s="92"/>
      <c r="E88" s="92"/>
      <c r="F88" s="92"/>
      <c r="G88" s="92"/>
      <c r="H88" s="92"/>
      <c r="I88" s="93"/>
      <c r="J88" s="94"/>
      <c r="K88" s="305">
        <v>0.05</v>
      </c>
      <c r="L88" s="862">
        <f>N81*K88</f>
        <v>877.61414660390881</v>
      </c>
      <c r="M88" s="863"/>
      <c r="N88" s="51"/>
    </row>
    <row r="89" spans="1:14" ht="15.75" thickBot="1">
      <c r="B89" s="825" t="s">
        <v>953</v>
      </c>
      <c r="C89" s="826"/>
      <c r="D89" s="826"/>
      <c r="E89" s="826"/>
      <c r="F89" s="826"/>
      <c r="G89" s="826"/>
      <c r="H89" s="826"/>
      <c r="I89" s="826"/>
      <c r="J89" s="826"/>
      <c r="K89" s="826"/>
      <c r="L89" s="826"/>
      <c r="M89" s="827"/>
      <c r="N89" s="52">
        <f>L86+L87+L88</f>
        <v>5265.6848796234526</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22817.967811701626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8" t="s">
        <v>2218</v>
      </c>
      <c r="C108" s="829"/>
      <c r="D108" s="829"/>
      <c r="E108" s="829"/>
      <c r="F108" s="829"/>
      <c r="G108" s="829"/>
      <c r="H108" s="829"/>
      <c r="I108" s="829"/>
      <c r="J108" s="829"/>
      <c r="K108" s="829"/>
      <c r="L108" s="829"/>
      <c r="M108" s="829"/>
      <c r="N108" s="830"/>
    </row>
    <row r="109" spans="2:14" ht="15" customHeight="1">
      <c r="B109" s="828"/>
      <c r="C109" s="829"/>
      <c r="D109" s="829"/>
      <c r="E109" s="829"/>
      <c r="F109" s="829"/>
      <c r="G109" s="829"/>
      <c r="H109" s="829"/>
      <c r="I109" s="829"/>
      <c r="J109" s="829"/>
      <c r="K109" s="829"/>
      <c r="L109" s="829"/>
      <c r="M109" s="829"/>
      <c r="N109" s="830"/>
    </row>
    <row r="110" spans="2:14" ht="32.25" customHeight="1">
      <c r="B110" s="831" t="s">
        <v>2219</v>
      </c>
      <c r="C110" s="832"/>
      <c r="D110" s="832"/>
      <c r="E110" s="832"/>
      <c r="F110" s="832"/>
      <c r="G110" s="832"/>
      <c r="H110" s="832"/>
      <c r="I110" s="832"/>
      <c r="J110" s="832"/>
      <c r="K110" s="832"/>
      <c r="L110" s="832"/>
      <c r="M110" s="832"/>
      <c r="N110" s="833"/>
    </row>
    <row r="111" spans="2:14">
      <c r="B111" s="831"/>
      <c r="C111" s="832"/>
      <c r="D111" s="832"/>
      <c r="E111" s="832"/>
      <c r="F111" s="832"/>
      <c r="G111" s="832"/>
      <c r="H111" s="832"/>
      <c r="I111" s="832"/>
      <c r="J111" s="832"/>
      <c r="K111" s="832"/>
      <c r="L111" s="832"/>
      <c r="M111" s="832"/>
      <c r="N111" s="8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1"/>
      <c r="K121" s="891"/>
      <c r="L121" s="891"/>
      <c r="M121" s="891"/>
      <c r="N121" s="892"/>
    </row>
    <row r="122" spans="2:14" ht="15.75" thickBot="1">
      <c r="B122" s="261" t="s">
        <v>2221</v>
      </c>
      <c r="C122" s="393"/>
      <c r="D122" s="393"/>
      <c r="E122" s="57"/>
      <c r="F122" s="57"/>
      <c r="G122" s="57"/>
      <c r="H122" s="57"/>
      <c r="I122" s="57"/>
      <c r="J122" s="893"/>
      <c r="K122" s="893"/>
      <c r="L122" s="893"/>
      <c r="M122" s="893"/>
      <c r="N122" s="89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146811.50186264887</v>
      </c>
      <c r="L36" s="270"/>
      <c r="M36" s="271">
        <v>66</v>
      </c>
      <c r="N36" s="272">
        <f>K36/M36</f>
        <v>2224.4166948886195</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1.1854260416666667</v>
      </c>
    </row>
    <row r="43" spans="1:14" ht="15.75" thickBot="1">
      <c r="B43" s="825" t="s">
        <v>953</v>
      </c>
      <c r="C43" s="826"/>
      <c r="D43" s="826"/>
      <c r="E43" s="826"/>
      <c r="F43" s="826"/>
      <c r="G43" s="826"/>
      <c r="H43" s="826"/>
      <c r="I43" s="826"/>
      <c r="J43" s="826"/>
      <c r="K43" s="826"/>
      <c r="L43" s="826"/>
      <c r="M43" s="827"/>
      <c r="N43" s="394">
        <f>SUM(N36:N42)</f>
        <v>2225.6021209302862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2344.1447250969527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468.82894501939057</v>
      </c>
      <c r="M83" s="861"/>
      <c r="N83" s="51"/>
    </row>
    <row r="84" spans="1:14">
      <c r="B84" s="89" t="s">
        <v>973</v>
      </c>
      <c r="C84" s="90"/>
      <c r="D84" s="90"/>
      <c r="E84" s="90"/>
      <c r="F84" s="90"/>
      <c r="G84" s="90"/>
      <c r="H84" s="90"/>
      <c r="I84" s="87"/>
      <c r="J84" s="88"/>
      <c r="K84" s="304">
        <v>0.05</v>
      </c>
      <c r="L84" s="860">
        <f>N78*K84</f>
        <v>117.20723625484764</v>
      </c>
      <c r="M84" s="861"/>
      <c r="N84" s="51"/>
    </row>
    <row r="85" spans="1:14" ht="15.75" thickBot="1">
      <c r="B85" s="91" t="s">
        <v>974</v>
      </c>
      <c r="C85" s="92"/>
      <c r="D85" s="92"/>
      <c r="E85" s="92"/>
      <c r="F85" s="92"/>
      <c r="G85" s="92"/>
      <c r="H85" s="92"/>
      <c r="I85" s="93"/>
      <c r="J85" s="94"/>
      <c r="K85" s="305">
        <v>0.05</v>
      </c>
      <c r="L85" s="862">
        <f>N78*K85</f>
        <v>117.20723625484764</v>
      </c>
      <c r="M85" s="863"/>
      <c r="N85" s="51"/>
    </row>
    <row r="86" spans="1:14" ht="15.75" thickBot="1">
      <c r="B86" s="825" t="s">
        <v>953</v>
      </c>
      <c r="C86" s="826"/>
      <c r="D86" s="826"/>
      <c r="E86" s="826"/>
      <c r="F86" s="826"/>
      <c r="G86" s="826"/>
      <c r="H86" s="826"/>
      <c r="I86" s="826"/>
      <c r="J86" s="826"/>
      <c r="K86" s="826"/>
      <c r="L86" s="826"/>
      <c r="M86" s="827"/>
      <c r="N86" s="52">
        <f>L83+L84+L85</f>
        <v>703.24341752908583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3047.3881426260386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155592.92698120474</v>
      </c>
      <c r="L36" s="270"/>
      <c r="M36" s="271">
        <v>66</v>
      </c>
      <c r="N36" s="272">
        <f>K36/M36</f>
        <v>2357.4685906243144</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176523.00387889484</v>
      </c>
      <c r="L37" s="270"/>
      <c r="M37" s="271">
        <v>100</v>
      </c>
      <c r="N37" s="272">
        <f>K37/M37</f>
        <v>1765.2300387889484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2.3708520833333333</v>
      </c>
    </row>
    <row r="43" spans="1:14" ht="15.75" thickBot="1">
      <c r="B43" s="825" t="s">
        <v>953</v>
      </c>
      <c r="C43" s="826"/>
      <c r="D43" s="826"/>
      <c r="E43" s="826"/>
      <c r="F43" s="826"/>
      <c r="G43" s="826"/>
      <c r="H43" s="826"/>
      <c r="I43" s="826"/>
      <c r="J43" s="826"/>
      <c r="K43" s="826"/>
      <c r="L43" s="826"/>
      <c r="M43" s="827"/>
      <c r="N43" s="394">
        <f>SUM(N36:N42)</f>
        <v>4125.0694814965964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VLOOKUP(A48,MATERIALES!A4:D388,4,FALSE)</f>
        <v>4108.2457126492527</v>
      </c>
      <c r="N48" s="272">
        <f>K48*M48</f>
        <v>4108.2457126492527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4108.2457126492527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237.08520833333333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8470.400402479183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1694.0800804958367</v>
      </c>
      <c r="M83" s="861"/>
      <c r="N83" s="51"/>
    </row>
    <row r="84" spans="1:14">
      <c r="B84" s="89" t="s">
        <v>973</v>
      </c>
      <c r="C84" s="90"/>
      <c r="D84" s="90"/>
      <c r="E84" s="90"/>
      <c r="F84" s="90"/>
      <c r="G84" s="90"/>
      <c r="H84" s="90"/>
      <c r="I84" s="87"/>
      <c r="J84" s="88"/>
      <c r="K84" s="304">
        <v>0.05</v>
      </c>
      <c r="L84" s="860">
        <f>N78*K84</f>
        <v>423.52002012395917</v>
      </c>
      <c r="M84" s="861"/>
      <c r="N84" s="51"/>
    </row>
    <row r="85" spans="1:14" ht="15.75" thickBot="1">
      <c r="B85" s="91" t="s">
        <v>974</v>
      </c>
      <c r="C85" s="92"/>
      <c r="D85" s="92"/>
      <c r="E85" s="92"/>
      <c r="F85" s="92"/>
      <c r="G85" s="92"/>
      <c r="H85" s="92"/>
      <c r="I85" s="93"/>
      <c r="J85" s="94"/>
      <c r="K85" s="305">
        <v>0.05</v>
      </c>
      <c r="L85" s="862">
        <f>N78*K85</f>
        <v>423.52002012395917</v>
      </c>
      <c r="M85" s="863"/>
      <c r="N85" s="51"/>
    </row>
    <row r="86" spans="1:14" ht="15.75" thickBot="1">
      <c r="B86" s="825" t="s">
        <v>953</v>
      </c>
      <c r="C86" s="826"/>
      <c r="D86" s="826"/>
      <c r="E86" s="826"/>
      <c r="F86" s="826"/>
      <c r="G86" s="826"/>
      <c r="H86" s="826"/>
      <c r="I86" s="826"/>
      <c r="J86" s="826"/>
      <c r="K86" s="826"/>
      <c r="L86" s="826"/>
      <c r="M86" s="827"/>
      <c r="N86" s="52">
        <f>L83+L84+L85</f>
        <v>2541.1201207437548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11011.520523222938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176523.00387889484</v>
      </c>
      <c r="L36" s="464"/>
      <c r="M36" s="283">
        <v>50</v>
      </c>
      <c r="N36" s="272">
        <f>K36/M36</f>
        <v>3530.4600775778968</v>
      </c>
    </row>
    <row r="37" spans="1:14">
      <c r="A37" s="108" t="s">
        <v>152</v>
      </c>
      <c r="B37" s="874" t="str">
        <f>VLOOKUP(A37,EQUIPOS!A7:D154,3,FALSE)</f>
        <v xml:space="preserve">Carrotanque de agua(1000 Galones) </v>
      </c>
      <c r="C37" s="875"/>
      <c r="D37" s="875"/>
      <c r="E37" s="875"/>
      <c r="F37" s="875"/>
      <c r="G37" s="875"/>
      <c r="H37" s="876"/>
      <c r="I37" s="267"/>
      <c r="J37" s="268"/>
      <c r="K37" s="269">
        <f>VLOOKUP(A37,EQUIPOS!A7:D164,4,FALSE)</f>
        <v>83739.183355285451</v>
      </c>
      <c r="L37" s="464"/>
      <c r="M37" s="283">
        <v>50</v>
      </c>
      <c r="N37" s="272">
        <f>K37/M37</f>
        <v>1674.7836671057091</v>
      </c>
    </row>
    <row r="38" spans="1:14">
      <c r="A38" s="205"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464"/>
      <c r="M38" s="283">
        <v>50</v>
      </c>
      <c r="N38" s="272">
        <f>K38/M38</f>
        <v>3359.9070585568879</v>
      </c>
    </row>
    <row r="39" spans="1:14">
      <c r="A39" s="205" t="s">
        <v>365</v>
      </c>
      <c r="B39" s="874" t="str">
        <f>VLOOKUP(A39,EQUIPOS!A9:D154,3,FALSE)</f>
        <v xml:space="preserve">Vibrocompatador, potencia 153 HP, peso 10 Ton. </v>
      </c>
      <c r="C39" s="875"/>
      <c r="D39" s="875"/>
      <c r="E39" s="875"/>
      <c r="F39" s="875"/>
      <c r="G39" s="875"/>
      <c r="H39" s="876"/>
      <c r="I39" s="877"/>
      <c r="J39" s="878"/>
      <c r="K39" s="269">
        <f>VLOOKUP(A39,EQUIPOS!A9:D166,4,FALSE)</f>
        <v>94378.822625988571</v>
      </c>
      <c r="L39" s="955">
        <v>50</v>
      </c>
      <c r="M39" s="956"/>
      <c r="N39" s="272">
        <f>K39/L39</f>
        <v>1887.5764525197715</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10452.727255760265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423.19184653601997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10875.919102296284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2175.1838204592568</v>
      </c>
      <c r="M83" s="861"/>
      <c r="N83" s="51"/>
    </row>
    <row r="84" spans="1:14">
      <c r="B84" s="89" t="s">
        <v>973</v>
      </c>
      <c r="C84" s="90"/>
      <c r="D84" s="90"/>
      <c r="E84" s="90"/>
      <c r="F84" s="90"/>
      <c r="G84" s="90"/>
      <c r="H84" s="90"/>
      <c r="I84" s="87"/>
      <c r="J84" s="88"/>
      <c r="K84" s="304">
        <v>0.05</v>
      </c>
      <c r="L84" s="860">
        <f>N78*K84</f>
        <v>543.79595511481421</v>
      </c>
      <c r="M84" s="861"/>
      <c r="N84" s="51"/>
    </row>
    <row r="85" spans="1:14" ht="15.75" thickBot="1">
      <c r="B85" s="91" t="s">
        <v>974</v>
      </c>
      <c r="C85" s="92"/>
      <c r="D85" s="92"/>
      <c r="E85" s="92"/>
      <c r="F85" s="92"/>
      <c r="G85" s="92"/>
      <c r="H85" s="92"/>
      <c r="I85" s="93"/>
      <c r="J85" s="94"/>
      <c r="K85" s="305">
        <v>0.05</v>
      </c>
      <c r="L85" s="862">
        <f>N78*K85</f>
        <v>543.79595511481421</v>
      </c>
      <c r="M85" s="863"/>
      <c r="N85" s="51"/>
    </row>
    <row r="86" spans="1:14" ht="15.75" thickBot="1">
      <c r="B86" s="825" t="s">
        <v>953</v>
      </c>
      <c r="C86" s="826"/>
      <c r="D86" s="826"/>
      <c r="E86" s="826"/>
      <c r="F86" s="826"/>
      <c r="G86" s="826"/>
      <c r="H86" s="826"/>
      <c r="I86" s="826"/>
      <c r="J86" s="826"/>
      <c r="K86" s="826"/>
      <c r="L86" s="826"/>
      <c r="M86" s="827"/>
      <c r="N86" s="52">
        <f>L83+L84+L85</f>
        <v>3262.7757306888852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14138.694832985169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176523.00387889484</v>
      </c>
      <c r="L36" s="270"/>
      <c r="M36" s="271">
        <v>40</v>
      </c>
      <c r="N36" s="272">
        <f>K36/M36</f>
        <v>4413.0750969723713</v>
      </c>
    </row>
    <row r="37" spans="1:14">
      <c r="A37" s="113" t="s">
        <v>365</v>
      </c>
      <c r="B37" s="874" t="str">
        <f>VLOOKUP(A37,EQUIPOS!A7:D154,3,FALSE)</f>
        <v xml:space="preserve">Vibrocompatador, potencia 153 HP, peso 10 Ton. </v>
      </c>
      <c r="C37" s="875"/>
      <c r="D37" s="875"/>
      <c r="E37" s="875"/>
      <c r="F37" s="875"/>
      <c r="G37" s="875"/>
      <c r="H37" s="876"/>
      <c r="I37" s="267"/>
      <c r="J37" s="268"/>
      <c r="K37" s="269">
        <f>VLOOKUP(A37,EQUIPOS!A7:D164,4,FALSE)</f>
        <v>94378.822625988571</v>
      </c>
      <c r="L37" s="270"/>
      <c r="M37" s="271">
        <v>40</v>
      </c>
      <c r="N37" s="272">
        <f>K37/M37</f>
        <v>2359.4705656497144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6772.5456626220857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7301.5354707921106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1460.3070941584222</v>
      </c>
      <c r="M83" s="861"/>
      <c r="N83" s="51"/>
    </row>
    <row r="84" spans="1:14">
      <c r="B84" s="89" t="s">
        <v>973</v>
      </c>
      <c r="C84" s="90"/>
      <c r="D84" s="90"/>
      <c r="E84" s="90"/>
      <c r="F84" s="90"/>
      <c r="G84" s="90"/>
      <c r="H84" s="90"/>
      <c r="I84" s="87"/>
      <c r="J84" s="88"/>
      <c r="K84" s="304">
        <v>0.05</v>
      </c>
      <c r="L84" s="860">
        <f>N78*K84</f>
        <v>365.07677353960554</v>
      </c>
      <c r="M84" s="861"/>
      <c r="N84" s="51"/>
    </row>
    <row r="85" spans="1:14" ht="15.75" thickBot="1">
      <c r="B85" s="91" t="s">
        <v>974</v>
      </c>
      <c r="C85" s="92"/>
      <c r="D85" s="92"/>
      <c r="E85" s="92"/>
      <c r="F85" s="92"/>
      <c r="G85" s="92"/>
      <c r="H85" s="92"/>
      <c r="I85" s="93"/>
      <c r="J85" s="94"/>
      <c r="K85" s="305">
        <v>0.05</v>
      </c>
      <c r="L85" s="862">
        <f>N78*K85</f>
        <v>365.07677353960554</v>
      </c>
      <c r="M85" s="863"/>
      <c r="N85" s="51"/>
    </row>
    <row r="86" spans="1:14" ht="15.75" thickBot="1">
      <c r="B86" s="825" t="s">
        <v>953</v>
      </c>
      <c r="C86" s="826"/>
      <c r="D86" s="826"/>
      <c r="E86" s="826"/>
      <c r="F86" s="826"/>
      <c r="G86" s="826"/>
      <c r="H86" s="826"/>
      <c r="I86" s="826"/>
      <c r="J86" s="826"/>
      <c r="K86" s="826"/>
      <c r="L86" s="826"/>
      <c r="M86" s="827"/>
      <c r="N86" s="52">
        <f>L83+L84+L85</f>
        <v>2190.4606412376334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9491.9961120297448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176523.00387889484</v>
      </c>
      <c r="L36" s="270"/>
      <c r="M36" s="271">
        <v>40</v>
      </c>
      <c r="N36" s="272">
        <f>K36/M36</f>
        <v>4413.0750969723713</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4413.0750969723713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4942.0649051423961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988.41298102847929</v>
      </c>
      <c r="M83" s="861"/>
      <c r="N83" s="51"/>
    </row>
    <row r="84" spans="1:14">
      <c r="B84" s="89" t="s">
        <v>973</v>
      </c>
      <c r="C84" s="90"/>
      <c r="D84" s="90"/>
      <c r="E84" s="90"/>
      <c r="F84" s="90"/>
      <c r="G84" s="90"/>
      <c r="H84" s="90"/>
      <c r="I84" s="87"/>
      <c r="J84" s="88"/>
      <c r="K84" s="304">
        <v>0.05</v>
      </c>
      <c r="L84" s="860">
        <f>N78*K84</f>
        <v>247.10324525711982</v>
      </c>
      <c r="M84" s="861"/>
      <c r="N84" s="51"/>
    </row>
    <row r="85" spans="1:14" ht="15.75" thickBot="1">
      <c r="B85" s="91" t="s">
        <v>974</v>
      </c>
      <c r="C85" s="92"/>
      <c r="D85" s="92"/>
      <c r="E85" s="92"/>
      <c r="F85" s="92"/>
      <c r="G85" s="92"/>
      <c r="H85" s="92"/>
      <c r="I85" s="93"/>
      <c r="J85" s="94"/>
      <c r="K85" s="305">
        <v>0.05</v>
      </c>
      <c r="L85" s="862">
        <f>N78*K85</f>
        <v>247.10324525711982</v>
      </c>
      <c r="M85" s="863"/>
      <c r="N85" s="51"/>
    </row>
    <row r="86" spans="1:14" ht="15.75" thickBot="1">
      <c r="B86" s="825" t="s">
        <v>953</v>
      </c>
      <c r="C86" s="826"/>
      <c r="D86" s="826"/>
      <c r="E86" s="826"/>
      <c r="F86" s="826"/>
      <c r="G86" s="826"/>
      <c r="H86" s="826"/>
      <c r="I86" s="826"/>
      <c r="J86" s="826"/>
      <c r="K86" s="826"/>
      <c r="L86" s="826"/>
      <c r="M86" s="827"/>
      <c r="N86" s="52">
        <f>L83+L84+L85</f>
        <v>1482.6194715427189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6424.6843766851152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5440.6497275625243</v>
      </c>
      <c r="N48" s="272">
        <f>K48*M48</f>
        <v>7072.8446458312819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7072.8446458312819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7307.0305517818342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1461.406110356367</v>
      </c>
      <c r="M83" s="861"/>
      <c r="N83" s="51"/>
    </row>
    <row r="84" spans="1:14">
      <c r="B84" s="89" t="s">
        <v>973</v>
      </c>
      <c r="C84" s="90"/>
      <c r="D84" s="90"/>
      <c r="E84" s="90"/>
      <c r="F84" s="90"/>
      <c r="G84" s="90"/>
      <c r="H84" s="90"/>
      <c r="I84" s="87"/>
      <c r="J84" s="88"/>
      <c r="K84" s="304">
        <v>0.05</v>
      </c>
      <c r="L84" s="860">
        <f>N78*K84</f>
        <v>365.35152758909175</v>
      </c>
      <c r="M84" s="861"/>
      <c r="N84" s="51"/>
    </row>
    <row r="85" spans="1:14" ht="15.75" thickBot="1">
      <c r="B85" s="91" t="s">
        <v>974</v>
      </c>
      <c r="C85" s="92"/>
      <c r="D85" s="92"/>
      <c r="E85" s="92"/>
      <c r="F85" s="92"/>
      <c r="G85" s="92"/>
      <c r="H85" s="92"/>
      <c r="I85" s="93"/>
      <c r="J85" s="94"/>
      <c r="K85" s="305">
        <v>0.05</v>
      </c>
      <c r="L85" s="862">
        <f>N78*K85</f>
        <v>365.35152758909175</v>
      </c>
      <c r="M85" s="863"/>
      <c r="N85" s="51"/>
    </row>
    <row r="86" spans="1:14" ht="15.75" thickBot="1">
      <c r="B86" s="825" t="s">
        <v>953</v>
      </c>
      <c r="C86" s="826"/>
      <c r="D86" s="826"/>
      <c r="E86" s="826"/>
      <c r="F86" s="826"/>
      <c r="G86" s="826"/>
      <c r="H86" s="826"/>
      <c r="I86" s="826"/>
      <c r="J86" s="826"/>
      <c r="K86" s="826"/>
      <c r="L86" s="826"/>
      <c r="M86" s="827"/>
      <c r="N86" s="52">
        <f>L83+L84+L85</f>
        <v>2192.1091655345504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9499.1397173163841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VLOOKUP(A48,MATERIALES!A4:D388,4,FALSE)</f>
        <v>11261.672218458374</v>
      </c>
      <c r="N48" s="272">
        <f>K48*M48</f>
        <v>13514.006662150048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13514.006662150048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13748.1925681006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2749.6385136201202</v>
      </c>
      <c r="M83" s="861"/>
      <c r="N83" s="51"/>
    </row>
    <row r="84" spans="1:14">
      <c r="B84" s="89" t="s">
        <v>973</v>
      </c>
      <c r="C84" s="90"/>
      <c r="D84" s="90"/>
      <c r="E84" s="90"/>
      <c r="F84" s="90"/>
      <c r="G84" s="90"/>
      <c r="H84" s="90"/>
      <c r="I84" s="87"/>
      <c r="J84" s="88"/>
      <c r="K84" s="304">
        <v>0.05</v>
      </c>
      <c r="L84" s="860">
        <f>N78*K84</f>
        <v>687.40962840503005</v>
      </c>
      <c r="M84" s="861"/>
      <c r="N84" s="51"/>
    </row>
    <row r="85" spans="1:14" ht="15.75" thickBot="1">
      <c r="B85" s="91" t="s">
        <v>974</v>
      </c>
      <c r="C85" s="92"/>
      <c r="D85" s="92"/>
      <c r="E85" s="92"/>
      <c r="F85" s="92"/>
      <c r="G85" s="92"/>
      <c r="H85" s="92"/>
      <c r="I85" s="93"/>
      <c r="J85" s="94"/>
      <c r="K85" s="305">
        <v>0.05</v>
      </c>
      <c r="L85" s="862">
        <f>N78*K85</f>
        <v>687.40962840503005</v>
      </c>
      <c r="M85" s="863"/>
      <c r="N85" s="51"/>
    </row>
    <row r="86" spans="1:14" ht="15.75" thickBot="1">
      <c r="B86" s="825" t="s">
        <v>953</v>
      </c>
      <c r="C86" s="826"/>
      <c r="D86" s="826"/>
      <c r="E86" s="826"/>
      <c r="F86" s="826"/>
      <c r="G86" s="826"/>
      <c r="H86" s="826"/>
      <c r="I86" s="826"/>
      <c r="J86" s="826"/>
      <c r="K86" s="826"/>
      <c r="L86" s="826"/>
      <c r="M86" s="827"/>
      <c r="N86" s="52">
        <f>L83+L84+L85</f>
        <v>4124.4577704301801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17872.650338530781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176523.00387889484</v>
      </c>
      <c r="L36" s="270"/>
      <c r="M36" s="271">
        <v>45</v>
      </c>
      <c r="N36" s="272">
        <f>K36/M36</f>
        <v>3922.7334195309963</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83739.183355285451</v>
      </c>
      <c r="L37" s="270"/>
      <c r="M37" s="271">
        <v>45</v>
      </c>
      <c r="N37" s="272">
        <f>K37/M37</f>
        <v>1860.8707412285655</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167995.35292784439</v>
      </c>
      <c r="L38" s="270"/>
      <c r="M38" s="271">
        <v>45</v>
      </c>
      <c r="N38" s="272">
        <f>K38/M38</f>
        <v>3733.2300650632087</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94378.822625988571</v>
      </c>
      <c r="L39" s="879">
        <v>45</v>
      </c>
      <c r="M39" s="880"/>
      <c r="N39" s="272">
        <f>K39/L39</f>
        <v>2097.3071694664127</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12.881512978578222</v>
      </c>
    </row>
    <row r="43" spans="1:14" ht="15.75" thickBot="1">
      <c r="B43" s="825" t="s">
        <v>953</v>
      </c>
      <c r="C43" s="826"/>
      <c r="D43" s="826"/>
      <c r="E43" s="826"/>
      <c r="F43" s="826"/>
      <c r="G43" s="826"/>
      <c r="H43" s="826"/>
      <c r="I43" s="826"/>
      <c r="J43" s="826"/>
      <c r="K43" s="826"/>
      <c r="L43" s="826"/>
      <c r="M43" s="827"/>
      <c r="N43" s="394">
        <f>SUM(N36:N42)</f>
        <v>11627.022908267762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VLOOKUP(A48,MATERIALES!A4:D388,4,FALSE)</f>
        <v>23547.932342774147</v>
      </c>
      <c r="N48" s="272">
        <f>K48*M48</f>
        <v>29434.915428467684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29434.915428467684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2">
        <f>VLOOKUP(A59,TRANSPORTE!A5:D122,4,FALSE)</f>
        <v>1037.4605630797244</v>
      </c>
      <c r="M59" s="913"/>
      <c r="N59" s="291">
        <f>K59*L59</f>
        <v>1296.8257038496554</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43002.83968951401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8600.5679379028024</v>
      </c>
      <c r="M83" s="861"/>
      <c r="N83" s="51"/>
    </row>
    <row r="84" spans="1:14">
      <c r="B84" s="89" t="s">
        <v>973</v>
      </c>
      <c r="C84" s="90"/>
      <c r="D84" s="90"/>
      <c r="E84" s="90"/>
      <c r="F84" s="90"/>
      <c r="G84" s="90"/>
      <c r="H84" s="90"/>
      <c r="I84" s="87"/>
      <c r="J84" s="88"/>
      <c r="K84" s="304">
        <v>0.05</v>
      </c>
      <c r="L84" s="860">
        <f>N78*K84</f>
        <v>2150.1419844757006</v>
      </c>
      <c r="M84" s="861"/>
      <c r="N84" s="51"/>
    </row>
    <row r="85" spans="1:14" ht="15.75" thickBot="1">
      <c r="B85" s="91" t="s">
        <v>974</v>
      </c>
      <c r="C85" s="92"/>
      <c r="D85" s="92"/>
      <c r="E85" s="92"/>
      <c r="F85" s="92"/>
      <c r="G85" s="92"/>
      <c r="H85" s="92"/>
      <c r="I85" s="93"/>
      <c r="J85" s="94"/>
      <c r="K85" s="305">
        <v>0.05</v>
      </c>
      <c r="L85" s="862">
        <f>N78*K85</f>
        <v>2150.1419844757006</v>
      </c>
      <c r="M85" s="863"/>
      <c r="N85" s="51"/>
    </row>
    <row r="86" spans="1:14" ht="15.75" thickBot="1">
      <c r="B86" s="825" t="s">
        <v>953</v>
      </c>
      <c r="C86" s="826"/>
      <c r="D86" s="826"/>
      <c r="E86" s="826"/>
      <c r="F86" s="826"/>
      <c r="G86" s="826"/>
      <c r="H86" s="826"/>
      <c r="I86" s="826"/>
      <c r="J86" s="826"/>
      <c r="K86" s="826"/>
      <c r="L86" s="826"/>
      <c r="M86" s="827"/>
      <c r="N86" s="52">
        <f>L83+L84+L85</f>
        <v>12900.851906854203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55904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176523.00387889484</v>
      </c>
      <c r="L36" s="270"/>
      <c r="M36" s="271">
        <v>45</v>
      </c>
      <c r="N36" s="272">
        <f>K36/M36</f>
        <v>3922.7334195309963</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83739.183355285451</v>
      </c>
      <c r="L37" s="270"/>
      <c r="M37" s="271">
        <v>45</v>
      </c>
      <c r="N37" s="272">
        <f>K37/M37</f>
        <v>1860.8707412285655</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167995.35292784439</v>
      </c>
      <c r="L38" s="270"/>
      <c r="M38" s="271">
        <v>45</v>
      </c>
      <c r="N38" s="272">
        <f>K38/M38</f>
        <v>3733.2300650632087</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94378.822625988571</v>
      </c>
      <c r="L39" s="879">
        <v>45</v>
      </c>
      <c r="M39" s="880"/>
      <c r="N39" s="272">
        <f>K39/L39</f>
        <v>2097.3071694664127</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12.881512978578222</v>
      </c>
    </row>
    <row r="43" spans="1:14" ht="15.75" thickBot="1">
      <c r="B43" s="825" t="s">
        <v>953</v>
      </c>
      <c r="C43" s="826"/>
      <c r="D43" s="826"/>
      <c r="E43" s="826"/>
      <c r="F43" s="826"/>
      <c r="G43" s="826"/>
      <c r="H43" s="826"/>
      <c r="I43" s="826"/>
      <c r="J43" s="826"/>
      <c r="K43" s="826"/>
      <c r="L43" s="826"/>
      <c r="M43" s="827"/>
      <c r="N43" s="394">
        <f>SUM(N36:N42)</f>
        <v>11627.022908267762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VLOOKUP(A48,MATERIALES!A4:D388,4,FALSE)</f>
        <v>28513.665787793325</v>
      </c>
      <c r="N48" s="272">
        <f>K48*M48</f>
        <v>35642.082234741654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35642.082234741654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VLOOKUP(A59,TRANSPORTE!A5:D122,4,FALSE)</f>
        <v>1037.4605630797244</v>
      </c>
      <c r="M59" s="913"/>
      <c r="N59" s="291">
        <f>K59*L59</f>
        <v>1296.8257038496554</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49210.00649578798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9842.0012991575968</v>
      </c>
      <c r="M83" s="861"/>
      <c r="N83" s="51"/>
    </row>
    <row r="84" spans="1:14">
      <c r="B84" s="89" t="s">
        <v>973</v>
      </c>
      <c r="C84" s="90"/>
      <c r="D84" s="90"/>
      <c r="E84" s="90"/>
      <c r="F84" s="90"/>
      <c r="G84" s="90"/>
      <c r="H84" s="90"/>
      <c r="I84" s="87"/>
      <c r="J84" s="88"/>
      <c r="K84" s="304">
        <v>0.05</v>
      </c>
      <c r="L84" s="860">
        <f>N78*K84</f>
        <v>2460.5003247893992</v>
      </c>
      <c r="M84" s="861"/>
      <c r="N84" s="51"/>
    </row>
    <row r="85" spans="1:14" ht="15.75" thickBot="1">
      <c r="B85" s="91" t="s">
        <v>974</v>
      </c>
      <c r="C85" s="92"/>
      <c r="D85" s="92"/>
      <c r="E85" s="92"/>
      <c r="F85" s="92"/>
      <c r="G85" s="92"/>
      <c r="H85" s="92"/>
      <c r="I85" s="93"/>
      <c r="J85" s="94"/>
      <c r="K85" s="305">
        <v>0.05</v>
      </c>
      <c r="L85" s="862">
        <f>N78*K85</f>
        <v>2460.5003247893992</v>
      </c>
      <c r="M85" s="863"/>
      <c r="N85" s="51"/>
    </row>
    <row r="86" spans="1:14" ht="15.75" thickBot="1">
      <c r="B86" s="825" t="s">
        <v>953</v>
      </c>
      <c r="C86" s="826"/>
      <c r="D86" s="826"/>
      <c r="E86" s="826"/>
      <c r="F86" s="826"/>
      <c r="G86" s="826"/>
      <c r="H86" s="826"/>
      <c r="I86" s="826"/>
      <c r="J86" s="826"/>
      <c r="K86" s="826"/>
      <c r="L86" s="826"/>
      <c r="M86" s="827"/>
      <c r="N86" s="52">
        <f>L83+L84+L85</f>
        <v>14763.001948736393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63973.00844452437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176523.00387889484</v>
      </c>
      <c r="L36" s="270"/>
      <c r="M36" s="271">
        <v>45</v>
      </c>
      <c r="N36" s="272">
        <f>K36/M36</f>
        <v>3922.7334195309963</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83739.183355285451</v>
      </c>
      <c r="L37" s="270"/>
      <c r="M37" s="271">
        <v>45</v>
      </c>
      <c r="N37" s="272">
        <f>K37/M37</f>
        <v>1860.8707412285655</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167995.35292784439</v>
      </c>
      <c r="L38" s="270"/>
      <c r="M38" s="271">
        <v>45</v>
      </c>
      <c r="N38" s="272">
        <f>K38/M38</f>
        <v>3733.2300650632087</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94378.822625988571</v>
      </c>
      <c r="L39" s="879">
        <v>45</v>
      </c>
      <c r="M39" s="880"/>
      <c r="N39" s="272">
        <f>K39/L39</f>
        <v>2097.3071694664127</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12.881512978578222</v>
      </c>
    </row>
    <row r="43" spans="1:14" ht="15.75" thickBot="1">
      <c r="B43" s="825" t="s">
        <v>953</v>
      </c>
      <c r="C43" s="826"/>
      <c r="D43" s="826"/>
      <c r="E43" s="826"/>
      <c r="F43" s="826"/>
      <c r="G43" s="826"/>
      <c r="H43" s="826"/>
      <c r="I43" s="826"/>
      <c r="J43" s="826"/>
      <c r="K43" s="826"/>
      <c r="L43" s="826"/>
      <c r="M43" s="827"/>
      <c r="N43" s="394">
        <f>SUM(N36:N42)</f>
        <v>11627.022908267762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VLOOKUP(A48,MATERIALES!A4:D388,4,FALSE)</f>
        <v>42517.100063342215</v>
      </c>
      <c r="N48" s="272">
        <f>K48*M48</f>
        <v>53146.375079177771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53146.375079177771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VLOOKUP(A59,TRANSPORTE!A5:D122,4,FALSE)</f>
        <v>1037.4605630797244</v>
      </c>
      <c r="M59" s="913"/>
      <c r="N59" s="291">
        <f>K59*L59</f>
        <v>1296.8257038496554</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66714.299340224097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13342.859868044819</v>
      </c>
      <c r="M83" s="861"/>
      <c r="N83" s="51"/>
    </row>
    <row r="84" spans="1:14">
      <c r="B84" s="89" t="s">
        <v>973</v>
      </c>
      <c r="C84" s="90"/>
      <c r="D84" s="90"/>
      <c r="E84" s="90"/>
      <c r="F84" s="90"/>
      <c r="G84" s="90"/>
      <c r="H84" s="90"/>
      <c r="I84" s="87"/>
      <c r="J84" s="88"/>
      <c r="K84" s="304">
        <v>0.05</v>
      </c>
      <c r="L84" s="860">
        <f>N78*K84</f>
        <v>3335.7149670112049</v>
      </c>
      <c r="M84" s="861"/>
      <c r="N84" s="51"/>
    </row>
    <row r="85" spans="1:14" ht="15.75" thickBot="1">
      <c r="B85" s="91" t="s">
        <v>974</v>
      </c>
      <c r="C85" s="92"/>
      <c r="D85" s="92"/>
      <c r="E85" s="92"/>
      <c r="F85" s="92"/>
      <c r="G85" s="92"/>
      <c r="H85" s="92"/>
      <c r="I85" s="93"/>
      <c r="J85" s="94"/>
      <c r="K85" s="305">
        <v>0.05</v>
      </c>
      <c r="L85" s="862">
        <f>N78*K85</f>
        <v>3335.7149670112049</v>
      </c>
      <c r="M85" s="863"/>
      <c r="N85" s="51"/>
    </row>
    <row r="86" spans="1:14" ht="15.75" thickBot="1">
      <c r="B86" s="825" t="s">
        <v>953</v>
      </c>
      <c r="C86" s="826"/>
      <c r="D86" s="826"/>
      <c r="E86" s="826"/>
      <c r="F86" s="826"/>
      <c r="G86" s="826"/>
      <c r="H86" s="826"/>
      <c r="I86" s="826"/>
      <c r="J86" s="826"/>
      <c r="K86" s="826"/>
      <c r="L86" s="826"/>
      <c r="M86" s="827"/>
      <c r="N86" s="52">
        <f>L83+L84+L85</f>
        <v>20014.289802067229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86728.589142291326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176523.00387889484</v>
      </c>
      <c r="L36" s="270"/>
      <c r="M36" s="271">
        <v>400</v>
      </c>
      <c r="N36" s="272">
        <f>K36/M36</f>
        <v>441.30750969723709</v>
      </c>
    </row>
    <row r="37" spans="1:14">
      <c r="A37" s="113" t="s">
        <v>152</v>
      </c>
      <c r="B37" s="874" t="str">
        <f>VLOOKUP(A37,EQUIPOS!A7:D154,3,FALSE)</f>
        <v xml:space="preserve">Carrotanque de agua(1000 Galones) </v>
      </c>
      <c r="C37" s="875"/>
      <c r="D37" s="875"/>
      <c r="E37" s="875"/>
      <c r="F37" s="875"/>
      <c r="G37" s="875"/>
      <c r="H37" s="876"/>
      <c r="I37" s="267"/>
      <c r="J37" s="268"/>
      <c r="K37" s="269">
        <f>VLOOKUP(A37,EQUIPOS!A7:D164,4,FALSE)</f>
        <v>83739.183355285451</v>
      </c>
      <c r="L37" s="270"/>
      <c r="M37" s="271">
        <v>200</v>
      </c>
      <c r="N37" s="272">
        <f>K37/M37</f>
        <v>418.69591677642728</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200</v>
      </c>
      <c r="N38" s="272">
        <f>K38/M38</f>
        <v>839.97676463922198</v>
      </c>
    </row>
    <row r="39" spans="1:14">
      <c r="A39" t="s">
        <v>365</v>
      </c>
      <c r="B39" s="874" t="str">
        <f>VLOOKUP(A39,EQUIPOS!A9:D155,3,FALSE)</f>
        <v xml:space="preserve">Vibrocompatador, potencia 153 HP, peso 10 Ton. </v>
      </c>
      <c r="C39" s="875"/>
      <c r="D39" s="875"/>
      <c r="E39" s="875"/>
      <c r="F39" s="875"/>
      <c r="G39" s="875"/>
      <c r="H39" s="876"/>
      <c r="I39" s="877"/>
      <c r="J39" s="878"/>
      <c r="K39" s="269">
        <f>VLOOKUP(A39,EQUIPOS!A9:D166,4,FALSE)</f>
        <v>94378.822625988571</v>
      </c>
      <c r="L39" s="879">
        <v>200</v>
      </c>
      <c r="M39" s="880"/>
      <c r="N39" s="272">
        <f>K39/L39</f>
        <v>471.89411312994287</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2.8983404201801002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2174.772644663009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144.917021009005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2319.6896656720141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463.93793313440284</v>
      </c>
      <c r="M83" s="861"/>
      <c r="N83" s="51"/>
    </row>
    <row r="84" spans="1:14">
      <c r="B84" s="89" t="s">
        <v>973</v>
      </c>
      <c r="C84" s="90"/>
      <c r="D84" s="90"/>
      <c r="E84" s="90"/>
      <c r="F84" s="90"/>
      <c r="G84" s="90"/>
      <c r="H84" s="90"/>
      <c r="I84" s="87"/>
      <c r="J84" s="88"/>
      <c r="K84" s="304">
        <v>0.05</v>
      </c>
      <c r="L84" s="860">
        <f>N78*K84</f>
        <v>115.98448328360071</v>
      </c>
      <c r="M84" s="861"/>
      <c r="N84" s="51"/>
    </row>
    <row r="85" spans="1:14" ht="15.75" thickBot="1">
      <c r="B85" s="91" t="s">
        <v>974</v>
      </c>
      <c r="C85" s="92"/>
      <c r="D85" s="92"/>
      <c r="E85" s="92"/>
      <c r="F85" s="92"/>
      <c r="G85" s="92"/>
      <c r="H85" s="92"/>
      <c r="I85" s="93"/>
      <c r="J85" s="94"/>
      <c r="K85" s="305">
        <v>0.05</v>
      </c>
      <c r="L85" s="862">
        <f>N78*K85</f>
        <v>115.98448328360071</v>
      </c>
      <c r="M85" s="863"/>
      <c r="N85" s="51"/>
    </row>
    <row r="86" spans="1:14" ht="15.75" thickBot="1">
      <c r="B86" s="825" t="s">
        <v>953</v>
      </c>
      <c r="C86" s="826"/>
      <c r="D86" s="826"/>
      <c r="E86" s="826"/>
      <c r="F86" s="826"/>
      <c r="G86" s="826"/>
      <c r="H86" s="826"/>
      <c r="I86" s="826"/>
      <c r="J86" s="826"/>
      <c r="K86" s="826"/>
      <c r="L86" s="826"/>
      <c r="M86" s="827"/>
      <c r="N86" s="52">
        <f>L83+L84+L85</f>
        <v>695.90689970160429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3015.5965653736184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2.31867233614408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VLOOKUP(A48,MATERIALES!A4:D388,4,FALSE)</f>
        <v>5440.6497275625243</v>
      </c>
      <c r="N48" s="272">
        <f>K48*M48</f>
        <v>6528.7796730750288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6528.7796730750288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6762.9655790255811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1352.5931158051162</v>
      </c>
      <c r="M83" s="861"/>
      <c r="N83" s="51"/>
    </row>
    <row r="84" spans="1:14">
      <c r="B84" s="89" t="s">
        <v>973</v>
      </c>
      <c r="C84" s="90"/>
      <c r="D84" s="90"/>
      <c r="E84" s="90"/>
      <c r="F84" s="90"/>
      <c r="G84" s="90"/>
      <c r="H84" s="90"/>
      <c r="I84" s="87"/>
      <c r="J84" s="88"/>
      <c r="K84" s="304">
        <v>0.05</v>
      </c>
      <c r="L84" s="860">
        <f>N78*K84</f>
        <v>338.14827895127905</v>
      </c>
      <c r="M84" s="861"/>
      <c r="N84" s="51"/>
    </row>
    <row r="85" spans="1:14" ht="15.75" thickBot="1">
      <c r="B85" s="91" t="s">
        <v>974</v>
      </c>
      <c r="C85" s="92"/>
      <c r="D85" s="92"/>
      <c r="E85" s="92"/>
      <c r="F85" s="92"/>
      <c r="G85" s="92"/>
      <c r="H85" s="92"/>
      <c r="I85" s="93"/>
      <c r="J85" s="94"/>
      <c r="K85" s="305">
        <v>0.05</v>
      </c>
      <c r="L85" s="862">
        <f>N78*K85</f>
        <v>338.14827895127905</v>
      </c>
      <c r="M85" s="863"/>
      <c r="N85" s="51"/>
    </row>
    <row r="86" spans="1:14" ht="15.75" thickBot="1">
      <c r="B86" s="825" t="s">
        <v>953</v>
      </c>
      <c r="C86" s="826"/>
      <c r="D86" s="826"/>
      <c r="E86" s="826"/>
      <c r="F86" s="826"/>
      <c r="G86" s="826"/>
      <c r="H86" s="826"/>
      <c r="I86" s="826"/>
      <c r="J86" s="826"/>
      <c r="K86" s="826"/>
      <c r="L86" s="826"/>
      <c r="M86" s="827"/>
      <c r="N86" s="52">
        <f>L83+L84+L85</f>
        <v>2028.8896737076743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8791.8552527332558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2.31867233614408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1163.9091811901105</v>
      </c>
      <c r="M83" s="861"/>
      <c r="N83" s="51"/>
    </row>
    <row r="84" spans="1:14">
      <c r="B84" s="89" t="s">
        <v>973</v>
      </c>
      <c r="C84" s="90"/>
      <c r="D84" s="90"/>
      <c r="E84" s="90"/>
      <c r="F84" s="90"/>
      <c r="G84" s="90"/>
      <c r="H84" s="90"/>
      <c r="I84" s="87"/>
      <c r="J84" s="88"/>
      <c r="K84" s="304">
        <v>0.05</v>
      </c>
      <c r="L84" s="860">
        <f>N78*K84</f>
        <v>290.97729529752763</v>
      </c>
      <c r="M84" s="861"/>
      <c r="N84" s="51"/>
    </row>
    <row r="85" spans="1:14" ht="15.75" thickBot="1">
      <c r="B85" s="91" t="s">
        <v>974</v>
      </c>
      <c r="C85" s="92"/>
      <c r="D85" s="92"/>
      <c r="E85" s="92"/>
      <c r="F85" s="92"/>
      <c r="G85" s="92"/>
      <c r="H85" s="92"/>
      <c r="I85" s="93"/>
      <c r="J85" s="94"/>
      <c r="K85" s="305">
        <v>0.05</v>
      </c>
      <c r="L85" s="862">
        <f>N78*K85</f>
        <v>290.97729529752763</v>
      </c>
      <c r="M85" s="863"/>
      <c r="N85" s="51"/>
    </row>
    <row r="86" spans="1:14" ht="15.75" thickBot="1">
      <c r="B86" s="825" t="s">
        <v>953</v>
      </c>
      <c r="C86" s="826"/>
      <c r="D86" s="826"/>
      <c r="E86" s="826"/>
      <c r="F86" s="826"/>
      <c r="G86" s="826"/>
      <c r="H86" s="826"/>
      <c r="I86" s="826"/>
      <c r="J86" s="826"/>
      <c r="K86" s="826"/>
      <c r="L86" s="826"/>
      <c r="M86" s="827"/>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2.31867233614408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VLOOKUP(A48,MATERIALES!A4:D388,4,FALSE)</f>
        <v>7645.9322802985162</v>
      </c>
      <c r="N48" s="272">
        <f>K48*M48</f>
        <v>9175.1187363582194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9175.1187363582194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9409.3046423087708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1881.8609284617542</v>
      </c>
      <c r="M83" s="861"/>
      <c r="N83" s="51"/>
    </row>
    <row r="84" spans="1:14">
      <c r="B84" s="89" t="s">
        <v>973</v>
      </c>
      <c r="C84" s="90"/>
      <c r="D84" s="90"/>
      <c r="E84" s="90"/>
      <c r="F84" s="90"/>
      <c r="G84" s="90"/>
      <c r="H84" s="90"/>
      <c r="I84" s="87"/>
      <c r="J84" s="88"/>
      <c r="K84" s="304">
        <v>0.05</v>
      </c>
      <c r="L84" s="860">
        <f>N78*K84</f>
        <v>470.46523211543854</v>
      </c>
      <c r="M84" s="861"/>
      <c r="N84" s="51"/>
    </row>
    <row r="85" spans="1:14" ht="15.75" thickBot="1">
      <c r="B85" s="91" t="s">
        <v>974</v>
      </c>
      <c r="C85" s="92"/>
      <c r="D85" s="92"/>
      <c r="E85" s="92"/>
      <c r="F85" s="92"/>
      <c r="G85" s="92"/>
      <c r="H85" s="92"/>
      <c r="I85" s="93"/>
      <c r="J85" s="94"/>
      <c r="K85" s="305">
        <v>0.05</v>
      </c>
      <c r="L85" s="862">
        <f>N78*K85</f>
        <v>470.46523211543854</v>
      </c>
      <c r="M85" s="863"/>
      <c r="N85" s="51"/>
    </row>
    <row r="86" spans="1:14" ht="15.75" thickBot="1">
      <c r="B86" s="825" t="s">
        <v>953</v>
      </c>
      <c r="C86" s="826"/>
      <c r="D86" s="826"/>
      <c r="E86" s="826"/>
      <c r="F86" s="826"/>
      <c r="G86" s="826"/>
      <c r="H86" s="826"/>
      <c r="I86" s="826"/>
      <c r="J86" s="826"/>
      <c r="K86" s="826"/>
      <c r="L86" s="826"/>
      <c r="M86" s="827"/>
      <c r="N86" s="52">
        <f>L83+L84+L85</f>
        <v>2822.7913926926312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12232.096035001403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2.31867233614408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VLOOKUP(A48,MATERIALES!A4:D388,4,FALSE)</f>
        <v>10163.428315076892</v>
      </c>
      <c r="N48" s="272">
        <f>K48*M48</f>
        <v>13212.45680959996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13212.45680959996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13446.642715550512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2689.3285431101026</v>
      </c>
      <c r="M83" s="861"/>
      <c r="N83" s="51"/>
    </row>
    <row r="84" spans="1:14">
      <c r="B84" s="89" t="s">
        <v>973</v>
      </c>
      <c r="C84" s="90"/>
      <c r="D84" s="90"/>
      <c r="E84" s="90"/>
      <c r="F84" s="90"/>
      <c r="G84" s="90"/>
      <c r="H84" s="90"/>
      <c r="I84" s="87"/>
      <c r="J84" s="88"/>
      <c r="K84" s="304">
        <v>0.05</v>
      </c>
      <c r="L84" s="860">
        <f>N78*K84</f>
        <v>672.33213577752565</v>
      </c>
      <c r="M84" s="861"/>
      <c r="N84" s="51"/>
    </row>
    <row r="85" spans="1:14" ht="15.75" thickBot="1">
      <c r="B85" s="91" t="s">
        <v>974</v>
      </c>
      <c r="C85" s="92"/>
      <c r="D85" s="92"/>
      <c r="E85" s="92"/>
      <c r="F85" s="92"/>
      <c r="G85" s="92"/>
      <c r="H85" s="92"/>
      <c r="I85" s="93"/>
      <c r="J85" s="94"/>
      <c r="K85" s="305">
        <v>0.05</v>
      </c>
      <c r="L85" s="862">
        <f>N78*K85</f>
        <v>672.33213577752565</v>
      </c>
      <c r="M85" s="863"/>
      <c r="N85" s="51"/>
    </row>
    <row r="86" spans="1:14" ht="15.75" thickBot="1">
      <c r="B86" s="825" t="s">
        <v>953</v>
      </c>
      <c r="C86" s="826"/>
      <c r="D86" s="826"/>
      <c r="E86" s="826"/>
      <c r="F86" s="826"/>
      <c r="G86" s="826"/>
      <c r="H86" s="826"/>
      <c r="I86" s="826"/>
      <c r="J86" s="826"/>
      <c r="K86" s="826"/>
      <c r="L86" s="826"/>
      <c r="M86" s="827"/>
      <c r="N86" s="52">
        <f>L83+L84+L85</f>
        <v>4033.9928146651541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17480.635530215666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303</v>
      </c>
      <c r="B36" s="874" t="str">
        <f>VLOOKUP(A36,EQUIPOS!A6:D154,3,FALSE)</f>
        <v>Retrocargador, pala de 1,1 m3 de capacidad, profundidad de excavación de 4.400 mm y una altura de 5.680 mm</v>
      </c>
      <c r="C36" s="875"/>
      <c r="D36" s="875"/>
      <c r="E36" s="875"/>
      <c r="F36" s="875"/>
      <c r="G36" s="875"/>
      <c r="H36" s="876"/>
      <c r="I36" s="267"/>
      <c r="J36" s="268"/>
      <c r="K36" s="269">
        <f>VLOOKUP(A36,EQUIPOS!A6:D163,4,FALSE)</f>
        <v>142729.18560131529</v>
      </c>
      <c r="L36" s="270"/>
      <c r="M36" s="271">
        <v>250</v>
      </c>
      <c r="N36" s="272">
        <f>K36/M36</f>
        <v>570.91674240526118</v>
      </c>
    </row>
    <row r="37" spans="1:14">
      <c r="A37" s="113" t="s">
        <v>373</v>
      </c>
      <c r="B37" s="874" t="str">
        <f>VLOOKUP(A37,EQUIPOS!A7:D154,3,FALSE)</f>
        <v>Volqueta 6 m3</v>
      </c>
      <c r="C37" s="875"/>
      <c r="D37" s="875"/>
      <c r="E37" s="875"/>
      <c r="F37" s="875"/>
      <c r="G37" s="875"/>
      <c r="H37" s="876"/>
      <c r="I37" s="267"/>
      <c r="J37" s="268"/>
      <c r="K37" s="269">
        <f>VLOOKUP(A37,EQUIPOS!A7:D164,4,FALSE)</f>
        <v>85203.103759573016</v>
      </c>
      <c r="L37" s="270"/>
      <c r="M37" s="271">
        <v>250</v>
      </c>
      <c r="N37" s="272">
        <f>K37/M37</f>
        <v>340.81241503829204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5.7966808403601995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917.52583828391346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115.93361680720399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1033.4594550911174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206.69189101822349</v>
      </c>
      <c r="M83" s="861"/>
      <c r="N83" s="51"/>
    </row>
    <row r="84" spans="1:14">
      <c r="B84" s="89" t="s">
        <v>973</v>
      </c>
      <c r="C84" s="90"/>
      <c r="D84" s="90"/>
      <c r="E84" s="90"/>
      <c r="F84" s="90"/>
      <c r="G84" s="90"/>
      <c r="H84" s="90"/>
      <c r="I84" s="87"/>
      <c r="J84" s="88"/>
      <c r="K84" s="304">
        <v>0.05</v>
      </c>
      <c r="L84" s="860">
        <f>N78*K84</f>
        <v>51.672972754555872</v>
      </c>
      <c r="M84" s="861"/>
      <c r="N84" s="51"/>
    </row>
    <row r="85" spans="1:14" ht="15.75" thickBot="1">
      <c r="B85" s="91" t="s">
        <v>974</v>
      </c>
      <c r="C85" s="92"/>
      <c r="D85" s="92"/>
      <c r="E85" s="92"/>
      <c r="F85" s="92"/>
      <c r="G85" s="92"/>
      <c r="H85" s="92"/>
      <c r="I85" s="93"/>
      <c r="J85" s="94"/>
      <c r="K85" s="305">
        <v>0.05</v>
      </c>
      <c r="L85" s="862">
        <f>N78*K85</f>
        <v>51.672972754555872</v>
      </c>
      <c r="M85" s="863"/>
      <c r="N85" s="51"/>
    </row>
    <row r="86" spans="1:14" ht="15.75" thickBot="1">
      <c r="B86" s="825" t="s">
        <v>953</v>
      </c>
      <c r="C86" s="826"/>
      <c r="D86" s="826"/>
      <c r="E86" s="826"/>
      <c r="F86" s="826"/>
      <c r="G86" s="826"/>
      <c r="H86" s="826"/>
      <c r="I86" s="826"/>
      <c r="J86" s="826"/>
      <c r="K86" s="826"/>
      <c r="L86" s="826"/>
      <c r="M86" s="827"/>
      <c r="N86" s="52">
        <f>L83+L84+L85</f>
        <v>310.03783652733523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1343.4972916184527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25" zoomScale="78" zoomScaleNormal="78" workbookViewId="0">
      <selection activeCell="K38" sqref="K3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35</v>
      </c>
      <c r="N36" s="272">
        <f>K36/M36</f>
        <v>2392.5480958652988</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35</v>
      </c>
      <c r="N37" s="272">
        <f>K37/M37</f>
        <v>4799.8672265098394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35</v>
      </c>
      <c r="N38" s="272">
        <f>K38/M38</f>
        <v>2696.5377893139594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16.561945258171999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9905.5150569472698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65.960594797686682</v>
      </c>
      <c r="N48" s="272">
        <f>K48*M48</f>
        <v>1649.014869942167</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VLOOKUP(A49,MATERIALES!A5:D389,4,FALSE)</f>
        <v>488.47484925175752</v>
      </c>
      <c r="N49" s="272">
        <f>K49*M49</f>
        <v>39077.9879401406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40727.002810082769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51460.61512993864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10292.123025987728</v>
      </c>
      <c r="M83" s="861"/>
      <c r="N83" s="51"/>
    </row>
    <row r="84" spans="1:14">
      <c r="B84" s="89" t="s">
        <v>973</v>
      </c>
      <c r="C84" s="90"/>
      <c r="D84" s="90"/>
      <c r="E84" s="90"/>
      <c r="F84" s="90"/>
      <c r="G84" s="90"/>
      <c r="H84" s="90"/>
      <c r="I84" s="87"/>
      <c r="J84" s="88"/>
      <c r="K84" s="304">
        <v>0.05</v>
      </c>
      <c r="L84" s="860">
        <f>N78*K84</f>
        <v>2573.0307564969321</v>
      </c>
      <c r="M84" s="861"/>
      <c r="N84" s="51"/>
    </row>
    <row r="85" spans="1:14" ht="15.75" thickBot="1">
      <c r="B85" s="91" t="s">
        <v>974</v>
      </c>
      <c r="C85" s="92"/>
      <c r="D85" s="92"/>
      <c r="E85" s="92"/>
      <c r="F85" s="92"/>
      <c r="G85" s="92"/>
      <c r="H85" s="92"/>
      <c r="I85" s="93"/>
      <c r="J85" s="94"/>
      <c r="K85" s="305">
        <v>0.05</v>
      </c>
      <c r="L85" s="862">
        <f>N78*K85</f>
        <v>2573.0307564969321</v>
      </c>
      <c r="M85" s="863"/>
      <c r="N85" s="51"/>
    </row>
    <row r="86" spans="1:14" ht="15.75" thickBot="1">
      <c r="B86" s="825" t="s">
        <v>953</v>
      </c>
      <c r="C86" s="826"/>
      <c r="D86" s="826"/>
      <c r="E86" s="826"/>
      <c r="F86" s="826"/>
      <c r="G86" s="826"/>
      <c r="H86" s="826"/>
      <c r="I86" s="826"/>
      <c r="J86" s="826"/>
      <c r="K86" s="826"/>
      <c r="L86" s="826"/>
      <c r="M86" s="827"/>
      <c r="N86" s="52">
        <f>L83+L84+L85</f>
        <v>15438.184538981592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66898.799668920226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35</v>
      </c>
      <c r="N36" s="272">
        <f>K36/M36</f>
        <v>2392.5480958652988</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35</v>
      </c>
      <c r="N37" s="272">
        <f>K37/M37</f>
        <v>4799.8672265098394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35</v>
      </c>
      <c r="N38" s="272">
        <f>K38/M38</f>
        <v>2696.5377893139594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16.561945258171999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9905.5150569472698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65.960594797686682</v>
      </c>
      <c r="N48" s="272">
        <f>K48*M48</f>
        <v>1649.014869942167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1649.014869942167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12382.627189798037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2476.5254379596076</v>
      </c>
      <c r="M83" s="861"/>
      <c r="N83" s="51"/>
    </row>
    <row r="84" spans="1:14">
      <c r="B84" s="89" t="s">
        <v>973</v>
      </c>
      <c r="C84" s="90"/>
      <c r="D84" s="90"/>
      <c r="E84" s="90"/>
      <c r="F84" s="90"/>
      <c r="G84" s="90"/>
      <c r="H84" s="90"/>
      <c r="I84" s="87"/>
      <c r="J84" s="88"/>
      <c r="K84" s="304">
        <v>0.05</v>
      </c>
      <c r="L84" s="860">
        <f>N78*K84</f>
        <v>619.13135948990191</v>
      </c>
      <c r="M84" s="861"/>
      <c r="N84" s="51"/>
    </row>
    <row r="85" spans="1:14" ht="15.75" thickBot="1">
      <c r="B85" s="91" t="s">
        <v>974</v>
      </c>
      <c r="C85" s="92"/>
      <c r="D85" s="92"/>
      <c r="E85" s="92"/>
      <c r="F85" s="92"/>
      <c r="G85" s="92"/>
      <c r="H85" s="92"/>
      <c r="I85" s="93"/>
      <c r="J85" s="94"/>
      <c r="K85" s="305">
        <v>0.05</v>
      </c>
      <c r="L85" s="862">
        <f>N78*K85</f>
        <v>619.13135948990191</v>
      </c>
      <c r="M85" s="863"/>
      <c r="N85" s="51"/>
    </row>
    <row r="86" spans="1:14" ht="15.75" thickBot="1">
      <c r="B86" s="825" t="s">
        <v>953</v>
      </c>
      <c r="C86" s="826"/>
      <c r="D86" s="826"/>
      <c r="E86" s="826"/>
      <c r="F86" s="826"/>
      <c r="G86" s="826"/>
      <c r="H86" s="826"/>
      <c r="I86" s="826"/>
      <c r="J86" s="826"/>
      <c r="K86" s="826"/>
      <c r="L86" s="826"/>
      <c r="M86" s="827"/>
      <c r="N86" s="52">
        <f>L83+L84+L85</f>
        <v>3714.7881569394117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16097.415346737449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488.47484925175752</v>
      </c>
      <c r="N48" s="272">
        <f>K48*M48</f>
        <v>488.47484925175752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488.47484925175752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488.47484925175752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97.694969850351512</v>
      </c>
      <c r="M83" s="861"/>
      <c r="N83" s="51"/>
    </row>
    <row r="84" spans="1:14">
      <c r="B84" s="89" t="s">
        <v>973</v>
      </c>
      <c r="C84" s="90"/>
      <c r="D84" s="90"/>
      <c r="E84" s="90"/>
      <c r="F84" s="90"/>
      <c r="G84" s="90"/>
      <c r="H84" s="90"/>
      <c r="I84" s="87"/>
      <c r="J84" s="88"/>
      <c r="K84" s="304">
        <v>0.05</v>
      </c>
      <c r="L84" s="860">
        <f>N78*K84</f>
        <v>24.423742462587878</v>
      </c>
      <c r="M84" s="861"/>
      <c r="N84" s="51"/>
    </row>
    <row r="85" spans="1:14" ht="15.75" thickBot="1">
      <c r="B85" s="91" t="s">
        <v>974</v>
      </c>
      <c r="C85" s="92"/>
      <c r="D85" s="92"/>
      <c r="E85" s="92"/>
      <c r="F85" s="92"/>
      <c r="G85" s="92"/>
      <c r="H85" s="92"/>
      <c r="I85" s="93"/>
      <c r="J85" s="94"/>
      <c r="K85" s="305">
        <v>0.05</v>
      </c>
      <c r="L85" s="862">
        <f>N78*K85</f>
        <v>24.423742462587878</v>
      </c>
      <c r="M85" s="863"/>
      <c r="N85" s="51"/>
    </row>
    <row r="86" spans="1:14" ht="15.75" thickBot="1">
      <c r="B86" s="825" t="s">
        <v>953</v>
      </c>
      <c r="C86" s="826"/>
      <c r="D86" s="826"/>
      <c r="E86" s="826"/>
      <c r="F86" s="826"/>
      <c r="G86" s="826"/>
      <c r="H86" s="826"/>
      <c r="I86" s="826"/>
      <c r="J86" s="826"/>
      <c r="K86" s="826"/>
      <c r="L86" s="826"/>
      <c r="M86" s="827"/>
      <c r="N86" s="52">
        <f>L83+L84+L85</f>
        <v>146.54245477552726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635.01730402728481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35</v>
      </c>
      <c r="N36" s="272">
        <f>K36/M36</f>
        <v>2392.5480958652988</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35</v>
      </c>
      <c r="N37" s="272">
        <f>K37/M37</f>
        <v>4799.8672265098394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35</v>
      </c>
      <c r="N38" s="272">
        <f>K38/M38</f>
        <v>2696.5377893139594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16.561945258171999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9905.5150569472698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VLOOKUP(A48,MATERIALES!A4:D388,4,FALSE)</f>
        <v>1066.3629492292682</v>
      </c>
      <c r="N48" s="272">
        <f>K48*M48</f>
        <v>85309.035938341462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65.960594797686682</v>
      </c>
      <c r="N49" s="272">
        <f>K49*M49</f>
        <v>1649.014869942167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86958.050808283631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97691.663128139509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19538.332625627903</v>
      </c>
      <c r="M83" s="861"/>
      <c r="N83" s="51"/>
    </row>
    <row r="84" spans="1:14">
      <c r="B84" s="89" t="s">
        <v>973</v>
      </c>
      <c r="C84" s="90"/>
      <c r="D84" s="90"/>
      <c r="E84" s="90"/>
      <c r="F84" s="90"/>
      <c r="G84" s="90"/>
      <c r="H84" s="90"/>
      <c r="I84" s="87"/>
      <c r="J84" s="88"/>
      <c r="K84" s="304">
        <v>0.05</v>
      </c>
      <c r="L84" s="860">
        <f>N78*K84</f>
        <v>4884.5831564069758</v>
      </c>
      <c r="M84" s="861"/>
      <c r="N84" s="51"/>
    </row>
    <row r="85" spans="1:14" ht="15.75" thickBot="1">
      <c r="B85" s="91" t="s">
        <v>974</v>
      </c>
      <c r="C85" s="92"/>
      <c r="D85" s="92"/>
      <c r="E85" s="92"/>
      <c r="F85" s="92"/>
      <c r="G85" s="92"/>
      <c r="H85" s="92"/>
      <c r="I85" s="93"/>
      <c r="J85" s="94"/>
      <c r="K85" s="305">
        <v>0.05</v>
      </c>
      <c r="L85" s="862">
        <f>N78*K85</f>
        <v>4884.5831564069758</v>
      </c>
      <c r="M85" s="863"/>
      <c r="N85" s="51"/>
    </row>
    <row r="86" spans="1:14" ht="15.75" thickBot="1">
      <c r="B86" s="825" t="s">
        <v>953</v>
      </c>
      <c r="C86" s="826"/>
      <c r="D86" s="826"/>
      <c r="E86" s="826"/>
      <c r="F86" s="826"/>
      <c r="G86" s="826"/>
      <c r="H86" s="826"/>
      <c r="I86" s="826"/>
      <c r="J86" s="826"/>
      <c r="K86" s="826"/>
      <c r="L86" s="826"/>
      <c r="M86" s="827"/>
      <c r="N86" s="52">
        <f>L83+L84+L85</f>
        <v>29307.498938441851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126999.16206658137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35</v>
      </c>
      <c r="N36" s="272">
        <f>K36/M36</f>
        <v>2392.5480958652988</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35</v>
      </c>
      <c r="N37" s="272">
        <f>K37/M37</f>
        <v>4799.8672265098394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35</v>
      </c>
      <c r="N38" s="272">
        <f>K38/M38</f>
        <v>2696.5377893139594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16.561945258171999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9905.5150569472698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65.960594797686682</v>
      </c>
      <c r="N48" s="272">
        <f>K48*M48</f>
        <v>1649.014869942167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1649.014869942167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828.09726290859999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12382.627189798037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2476.5254379596076</v>
      </c>
      <c r="M82" s="861"/>
      <c r="N82" s="51"/>
    </row>
    <row r="83" spans="1:14">
      <c r="B83" s="89" t="s">
        <v>973</v>
      </c>
      <c r="C83" s="90"/>
      <c r="D83" s="90"/>
      <c r="E83" s="90"/>
      <c r="F83" s="90"/>
      <c r="G83" s="90"/>
      <c r="H83" s="90"/>
      <c r="I83" s="87"/>
      <c r="J83" s="88"/>
      <c r="K83" s="304">
        <v>0.05</v>
      </c>
      <c r="L83" s="860">
        <f>N77*K83</f>
        <v>619.13135948990191</v>
      </c>
      <c r="M83" s="861"/>
      <c r="N83" s="51"/>
    </row>
    <row r="84" spans="1:14" ht="15.75" thickBot="1">
      <c r="B84" s="91" t="s">
        <v>974</v>
      </c>
      <c r="C84" s="92"/>
      <c r="D84" s="92"/>
      <c r="E84" s="92"/>
      <c r="F84" s="92"/>
      <c r="G84" s="92"/>
      <c r="H84" s="92"/>
      <c r="I84" s="93"/>
      <c r="J84" s="94"/>
      <c r="K84" s="305">
        <v>0.05</v>
      </c>
      <c r="L84" s="862">
        <f>N77*K84</f>
        <v>619.13135948990191</v>
      </c>
      <c r="M84" s="863"/>
      <c r="N84" s="51"/>
    </row>
    <row r="85" spans="1:14" ht="15.75" thickBot="1">
      <c r="B85" s="825" t="s">
        <v>953</v>
      </c>
      <c r="C85" s="826"/>
      <c r="D85" s="826"/>
      <c r="E85" s="826"/>
      <c r="F85" s="826"/>
      <c r="G85" s="826"/>
      <c r="H85" s="826"/>
      <c r="I85" s="826"/>
      <c r="J85" s="826"/>
      <c r="K85" s="826"/>
      <c r="L85" s="826"/>
      <c r="M85" s="827"/>
      <c r="N85" s="52">
        <f>L82+L83+L84</f>
        <v>3714.7881569394117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16097.415346737449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ht="21"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VLOOKUP(A48,MATERIALES!A4:D388,4,FALSE)</f>
        <v>1066.3629492292682</v>
      </c>
      <c r="N48" s="272">
        <f>K48*M48</f>
        <v>1066.3629492292682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1066.3629492292682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1066.3629492292682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213.27258984585364</v>
      </c>
      <c r="M83" s="861"/>
      <c r="N83" s="51"/>
    </row>
    <row r="84" spans="1:14">
      <c r="B84" s="89" t="s">
        <v>973</v>
      </c>
      <c r="C84" s="90"/>
      <c r="D84" s="90"/>
      <c r="E84" s="90"/>
      <c r="F84" s="90"/>
      <c r="G84" s="90"/>
      <c r="H84" s="90"/>
      <c r="I84" s="87"/>
      <c r="J84" s="88"/>
      <c r="K84" s="304">
        <v>0.05</v>
      </c>
      <c r="L84" s="860">
        <f>N78*K84</f>
        <v>53.318147461463411</v>
      </c>
      <c r="M84" s="861"/>
      <c r="N84" s="51"/>
    </row>
    <row r="85" spans="1:14" ht="15.75" thickBot="1">
      <c r="B85" s="91" t="s">
        <v>974</v>
      </c>
      <c r="C85" s="92"/>
      <c r="D85" s="92"/>
      <c r="E85" s="92"/>
      <c r="F85" s="92"/>
      <c r="G85" s="92"/>
      <c r="H85" s="92"/>
      <c r="I85" s="93"/>
      <c r="J85" s="94"/>
      <c r="K85" s="305">
        <v>0.05</v>
      </c>
      <c r="L85" s="862">
        <f>N78*K85</f>
        <v>53.318147461463411</v>
      </c>
      <c r="M85" s="863"/>
      <c r="N85" s="51"/>
    </row>
    <row r="86" spans="1:14" ht="15.75" thickBot="1">
      <c r="B86" s="825" t="s">
        <v>953</v>
      </c>
      <c r="C86" s="826"/>
      <c r="D86" s="826"/>
      <c r="E86" s="826"/>
      <c r="F86" s="826"/>
      <c r="G86" s="826"/>
      <c r="H86" s="826"/>
      <c r="I86" s="826"/>
      <c r="J86" s="826"/>
      <c r="K86" s="826"/>
      <c r="L86" s="826"/>
      <c r="M86" s="827"/>
      <c r="N86" s="52">
        <f>L83+L84+L85</f>
        <v>319.90888476878047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1386.2718339980488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600</v>
      </c>
      <c r="N36" s="272">
        <f>K36/M36</f>
        <v>139.56530559214241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600</v>
      </c>
      <c r="N37" s="272">
        <f>K37/M37</f>
        <v>279.99225487974064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600</v>
      </c>
      <c r="N38" s="272">
        <f>K38/M38</f>
        <v>157.29803770998095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0.48305673669668325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577.33865491856068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VLOOKUP(A48,MATERIALES!A5:D389,4,FALSE)</f>
        <v>65.960594797686682</v>
      </c>
      <c r="N48" s="272">
        <f>K48*M48</f>
        <v>197.88178439306006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197.88178439306006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48.305673669668323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823.52611298128909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164.70522259625784</v>
      </c>
      <c r="M82" s="861"/>
      <c r="N82" s="51"/>
    </row>
    <row r="83" spans="1:14">
      <c r="B83" s="89" t="s">
        <v>973</v>
      </c>
      <c r="C83" s="90"/>
      <c r="D83" s="90"/>
      <c r="E83" s="90"/>
      <c r="F83" s="90"/>
      <c r="G83" s="90"/>
      <c r="H83" s="90"/>
      <c r="I83" s="87"/>
      <c r="J83" s="88"/>
      <c r="K83" s="304">
        <v>0.05</v>
      </c>
      <c r="L83" s="860">
        <f>N77*K83</f>
        <v>41.17630564906446</v>
      </c>
      <c r="M83" s="861"/>
      <c r="N83" s="51"/>
    </row>
    <row r="84" spans="1:14" ht="15.75" thickBot="1">
      <c r="B84" s="91" t="s">
        <v>974</v>
      </c>
      <c r="C84" s="92"/>
      <c r="D84" s="92"/>
      <c r="E84" s="92"/>
      <c r="F84" s="92"/>
      <c r="G84" s="92"/>
      <c r="H84" s="92"/>
      <c r="I84" s="93"/>
      <c r="J84" s="94"/>
      <c r="K84" s="305">
        <v>0.05</v>
      </c>
      <c r="L84" s="862">
        <f>N77*K84</f>
        <v>41.17630564906446</v>
      </c>
      <c r="M84" s="863"/>
      <c r="N84" s="51"/>
    </row>
    <row r="85" spans="1:14" ht="15.75" thickBot="1">
      <c r="B85" s="825" t="s">
        <v>953</v>
      </c>
      <c r="C85" s="826"/>
      <c r="D85" s="826"/>
      <c r="E85" s="826"/>
      <c r="F85" s="826"/>
      <c r="G85" s="826"/>
      <c r="H85" s="826"/>
      <c r="I85" s="826"/>
      <c r="J85" s="826"/>
      <c r="K85" s="826"/>
      <c r="L85" s="826"/>
      <c r="M85" s="827"/>
      <c r="N85" s="52">
        <f>L82+L83+L84</f>
        <v>247.05783389438676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1070.5839468756758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12.881512978578222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7704.2894887367656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65.960594797686682</v>
      </c>
      <c r="N48" s="272">
        <f>K48*M48</f>
        <v>1649.014869942167</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VLOOKUP(A49,MATERIALES!A6:D390,4,FALSE)</f>
        <v>23904.119554681656</v>
      </c>
      <c r="N49" s="272">
        <f>K49*M49</f>
        <v>29880.149443352071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31529.164313294237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2">
        <f>VLOOKUP(A58,TRANSPORTE!A5:D117,4,FALSE)</f>
        <v>1037.4605630797244</v>
      </c>
      <c r="M58" s="913"/>
      <c r="N58" s="287">
        <f>K58*L58</f>
        <v>1296.8257038496554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1296.8257038496554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644.07564892891105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41174.355154809564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8234.8710309619128</v>
      </c>
      <c r="M82" s="861"/>
      <c r="N82" s="51"/>
    </row>
    <row r="83" spans="1:14">
      <c r="B83" s="89" t="s">
        <v>973</v>
      </c>
      <c r="C83" s="90"/>
      <c r="D83" s="90"/>
      <c r="E83" s="90"/>
      <c r="F83" s="90"/>
      <c r="G83" s="90"/>
      <c r="H83" s="90"/>
      <c r="I83" s="87"/>
      <c r="J83" s="88"/>
      <c r="K83" s="304">
        <v>0.05</v>
      </c>
      <c r="L83" s="860">
        <f>N77*K83</f>
        <v>2058.7177577404782</v>
      </c>
      <c r="M83" s="861"/>
      <c r="N83" s="51"/>
    </row>
    <row r="84" spans="1:14" ht="15.75" thickBot="1">
      <c r="B84" s="91" t="s">
        <v>974</v>
      </c>
      <c r="C84" s="92"/>
      <c r="D84" s="92"/>
      <c r="E84" s="92"/>
      <c r="F84" s="92"/>
      <c r="G84" s="92"/>
      <c r="H84" s="92"/>
      <c r="I84" s="93"/>
      <c r="J84" s="94"/>
      <c r="K84" s="305">
        <v>0.05</v>
      </c>
      <c r="L84" s="862">
        <f>N77*K84</f>
        <v>2058.7177577404782</v>
      </c>
      <c r="M84" s="863"/>
      <c r="N84" s="51"/>
    </row>
    <row r="85" spans="1:14" ht="15.75" thickBot="1">
      <c r="B85" s="825" t="s">
        <v>953</v>
      </c>
      <c r="C85" s="826"/>
      <c r="D85" s="826"/>
      <c r="E85" s="826"/>
      <c r="F85" s="826"/>
      <c r="G85" s="826"/>
      <c r="H85" s="826"/>
      <c r="I85" s="826"/>
      <c r="J85" s="826"/>
      <c r="K85" s="826"/>
      <c r="L85" s="826"/>
      <c r="M85" s="827"/>
      <c r="N85" s="52">
        <f>L82+L83+L84</f>
        <v>12352.306546442869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53526.661701252437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29.25"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VLOOKUP(A48,MATERIALES!A4:D388,4,FALSE)</f>
        <v>5449.4444735355482</v>
      </c>
      <c r="N48" s="272">
        <f>K48*M48</f>
        <v>5449.4444735355482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5449.4444735355482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5449.4444735355482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1089.8888947071098</v>
      </c>
      <c r="M83" s="861"/>
      <c r="N83" s="51"/>
    </row>
    <row r="84" spans="1:14">
      <c r="B84" s="89" t="s">
        <v>973</v>
      </c>
      <c r="C84" s="90"/>
      <c r="D84" s="90"/>
      <c r="E84" s="90"/>
      <c r="F84" s="90"/>
      <c r="G84" s="90"/>
      <c r="H84" s="90"/>
      <c r="I84" s="87"/>
      <c r="J84" s="88"/>
      <c r="K84" s="304">
        <v>0.05</v>
      </c>
      <c r="L84" s="860">
        <f>N78*K84</f>
        <v>272.47222367677745</v>
      </c>
      <c r="M84" s="861"/>
      <c r="N84" s="51"/>
    </row>
    <row r="85" spans="1:14" ht="15.75" thickBot="1">
      <c r="B85" s="91" t="s">
        <v>974</v>
      </c>
      <c r="C85" s="92"/>
      <c r="D85" s="92"/>
      <c r="E85" s="92"/>
      <c r="F85" s="92"/>
      <c r="G85" s="92"/>
      <c r="H85" s="92"/>
      <c r="I85" s="93"/>
      <c r="J85" s="94"/>
      <c r="K85" s="305">
        <v>0.05</v>
      </c>
      <c r="L85" s="862">
        <f>N78*K85</f>
        <v>272.47222367677745</v>
      </c>
      <c r="M85" s="863"/>
      <c r="N85" s="51"/>
    </row>
    <row r="86" spans="1:14" ht="15.75" thickBot="1">
      <c r="B86" s="825" t="s">
        <v>953</v>
      </c>
      <c r="C86" s="826"/>
      <c r="D86" s="826"/>
      <c r="E86" s="826"/>
      <c r="F86" s="826"/>
      <c r="G86" s="826"/>
      <c r="H86" s="826"/>
      <c r="I86" s="826"/>
      <c r="J86" s="826"/>
      <c r="K86" s="826"/>
      <c r="L86" s="826"/>
      <c r="M86" s="827"/>
      <c r="N86" s="52">
        <f>L83+L84+L85</f>
        <v>1634.8333420606648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7084.2778155962133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VLOOKUP(A48,MATERIALES!A4:D388,4,FALSE)</f>
        <v>5291.1390460211005</v>
      </c>
      <c r="N48" s="272">
        <f>K48*M48</f>
        <v>5291.1390460211005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5291.1390460211005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5291.1390460211005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1058.2278092042202</v>
      </c>
      <c r="M83" s="861"/>
      <c r="N83" s="51"/>
    </row>
    <row r="84" spans="1:14">
      <c r="B84" s="89" t="s">
        <v>973</v>
      </c>
      <c r="C84" s="90"/>
      <c r="D84" s="90"/>
      <c r="E84" s="90"/>
      <c r="F84" s="90"/>
      <c r="G84" s="90"/>
      <c r="H84" s="90"/>
      <c r="I84" s="87"/>
      <c r="J84" s="88"/>
      <c r="K84" s="304">
        <v>0.05</v>
      </c>
      <c r="L84" s="860">
        <f>N78*K84</f>
        <v>264.55695230105505</v>
      </c>
      <c r="M84" s="861"/>
      <c r="N84" s="51"/>
    </row>
    <row r="85" spans="1:14" ht="15.75" thickBot="1">
      <c r="B85" s="91" t="s">
        <v>974</v>
      </c>
      <c r="C85" s="92"/>
      <c r="D85" s="92"/>
      <c r="E85" s="92"/>
      <c r="F85" s="92"/>
      <c r="G85" s="92"/>
      <c r="H85" s="92"/>
      <c r="I85" s="93"/>
      <c r="J85" s="94"/>
      <c r="K85" s="305">
        <v>0.05</v>
      </c>
      <c r="L85" s="862">
        <f>N78*K85</f>
        <v>264.55695230105505</v>
      </c>
      <c r="M85" s="863"/>
      <c r="N85" s="51"/>
    </row>
    <row r="86" spans="1:14" ht="15.75" thickBot="1">
      <c r="B86" s="825" t="s">
        <v>953</v>
      </c>
      <c r="C86" s="826"/>
      <c r="D86" s="826"/>
      <c r="E86" s="826"/>
      <c r="F86" s="826"/>
      <c r="G86" s="826"/>
      <c r="H86" s="826"/>
      <c r="I86" s="826"/>
      <c r="J86" s="826"/>
      <c r="K86" s="826"/>
      <c r="L86" s="826"/>
      <c r="M86" s="827"/>
      <c r="N86" s="52">
        <f>L83+L84+L85</f>
        <v>1587.3417138063301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6878.480759827431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ht="18.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VLOOKUP(A48,MATERIALES!A5:D389,4,FALSE)</f>
        <v>65.960594797686682</v>
      </c>
      <c r="N48" s="272">
        <f>K48*M48</f>
        <v>65.960594797686682</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VLOOKUP(A49,MATERIALES!A6:D390,4,FALSE)</f>
        <v>5291.1390460211005</v>
      </c>
      <c r="N49" s="272">
        <f>K49*M49</f>
        <v>1904.8100565675961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1970.7706513652829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4" t="s">
        <v>963</v>
      </c>
      <c r="C68" s="865"/>
      <c r="D68" s="865"/>
      <c r="E68" s="865"/>
      <c r="F68" s="865"/>
      <c r="G68" s="865"/>
      <c r="H68" s="865"/>
      <c r="I68" s="73" t="s">
        <v>964</v>
      </c>
      <c r="J68" s="75" t="s">
        <v>1410</v>
      </c>
      <c r="K68" s="74" t="s">
        <v>966</v>
      </c>
      <c r="L68" s="866" t="s">
        <v>950</v>
      </c>
      <c r="M68" s="86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1"/>
      <c r="C74" s="902"/>
      <c r="D74" s="902"/>
      <c r="E74" s="902"/>
      <c r="F74" s="902"/>
      <c r="G74" s="902"/>
      <c r="H74" s="902"/>
      <c r="I74" s="126"/>
      <c r="J74" s="126"/>
      <c r="K74" s="126"/>
      <c r="L74" s="915"/>
      <c r="M74" s="915"/>
      <c r="N74" s="45"/>
    </row>
    <row r="75" spans="2:15" ht="15.75" thickBot="1">
      <c r="B75" s="825" t="s">
        <v>953</v>
      </c>
      <c r="C75" s="826"/>
      <c r="D75" s="826"/>
      <c r="E75" s="826"/>
      <c r="F75" s="826"/>
      <c r="G75" s="826"/>
      <c r="H75" s="826"/>
      <c r="I75" s="868"/>
      <c r="J75" s="868"/>
      <c r="K75" s="868"/>
      <c r="L75" s="868"/>
      <c r="M75" s="869"/>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1970.7706513652829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394.15413027305658</v>
      </c>
      <c r="M82" s="861"/>
      <c r="N82" s="51"/>
    </row>
    <row r="83" spans="1:14">
      <c r="B83" s="89" t="s">
        <v>973</v>
      </c>
      <c r="C83" s="90"/>
      <c r="D83" s="90"/>
      <c r="E83" s="90"/>
      <c r="F83" s="90"/>
      <c r="G83" s="90"/>
      <c r="H83" s="90"/>
      <c r="I83" s="87"/>
      <c r="J83" s="88"/>
      <c r="K83" s="304">
        <v>0.05</v>
      </c>
      <c r="L83" s="860">
        <f>N77*K83</f>
        <v>98.538532568264145</v>
      </c>
      <c r="M83" s="861"/>
      <c r="N83" s="51"/>
    </row>
    <row r="84" spans="1:14" ht="15.75" thickBot="1">
      <c r="B84" s="91" t="s">
        <v>974</v>
      </c>
      <c r="C84" s="92"/>
      <c r="D84" s="92"/>
      <c r="E84" s="92"/>
      <c r="F84" s="92"/>
      <c r="G84" s="92"/>
      <c r="H84" s="92"/>
      <c r="I84" s="93"/>
      <c r="J84" s="94"/>
      <c r="K84" s="305">
        <v>0.05</v>
      </c>
      <c r="L84" s="862">
        <f>N77*K84</f>
        <v>98.538532568264145</v>
      </c>
      <c r="M84" s="863"/>
      <c r="N84" s="51"/>
    </row>
    <row r="85" spans="1:14" ht="15.75" thickBot="1">
      <c r="B85" s="825" t="s">
        <v>953</v>
      </c>
      <c r="C85" s="826"/>
      <c r="D85" s="826"/>
      <c r="E85" s="826"/>
      <c r="F85" s="826"/>
      <c r="G85" s="826"/>
      <c r="H85" s="826"/>
      <c r="I85" s="826"/>
      <c r="J85" s="826"/>
      <c r="K85" s="826"/>
      <c r="L85" s="826"/>
      <c r="M85" s="827"/>
      <c r="N85" s="52">
        <f>L82+L83+L84</f>
        <v>591.23119540958487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2562.0018467748678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VLOOKUP(A48,MATERIALES!A4:D388,4,FALSE)</f>
        <v>23904.119554681656</v>
      </c>
      <c r="N48" s="272">
        <f>K48*M48</f>
        <v>29880.149443352071</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65.960594797686682</v>
      </c>
      <c r="N49" s="272">
        <f>K49*M49</f>
        <v>1649.014869942167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31529.164313294237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2">
        <f>VLOOKUP(A59,TRANSPORTE!A5:D122,4,FALSE)</f>
        <v>1037.4605630797244</v>
      </c>
      <c r="M59" s="913"/>
      <c r="N59" s="287">
        <f>K59*L59</f>
        <v>1296.8257038496554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41167.914398320281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8233.5828796640562</v>
      </c>
      <c r="M83" s="861"/>
      <c r="N83" s="51"/>
    </row>
    <row r="84" spans="1:14">
      <c r="B84" s="89" t="s">
        <v>973</v>
      </c>
      <c r="C84" s="90"/>
      <c r="D84" s="90"/>
      <c r="E84" s="90"/>
      <c r="F84" s="90"/>
      <c r="G84" s="90"/>
      <c r="H84" s="90"/>
      <c r="I84" s="87"/>
      <c r="J84" s="88"/>
      <c r="K84" s="304">
        <v>0.05</v>
      </c>
      <c r="L84" s="860">
        <f>N78*K84</f>
        <v>2058.3957199160141</v>
      </c>
      <c r="M84" s="861"/>
      <c r="N84" s="51"/>
    </row>
    <row r="85" spans="1:14" ht="15.75" thickBot="1">
      <c r="B85" s="91" t="s">
        <v>974</v>
      </c>
      <c r="C85" s="92"/>
      <c r="D85" s="92"/>
      <c r="E85" s="92"/>
      <c r="F85" s="92"/>
      <c r="G85" s="92"/>
      <c r="H85" s="92"/>
      <c r="I85" s="93"/>
      <c r="J85" s="94"/>
      <c r="K85" s="305">
        <v>0.05</v>
      </c>
      <c r="L85" s="862">
        <f>N78*K85</f>
        <v>2058.3957199160141</v>
      </c>
      <c r="M85" s="863"/>
      <c r="N85" s="51"/>
    </row>
    <row r="86" spans="1:14" ht="15.75" thickBot="1">
      <c r="B86" s="825" t="s">
        <v>953</v>
      </c>
      <c r="C86" s="826"/>
      <c r="D86" s="826"/>
      <c r="E86" s="826"/>
      <c r="F86" s="826"/>
      <c r="G86" s="826"/>
      <c r="H86" s="826"/>
      <c r="I86" s="826"/>
      <c r="J86" s="826"/>
      <c r="K86" s="826"/>
      <c r="L86" s="826"/>
      <c r="M86" s="827"/>
      <c r="N86" s="52">
        <f>L83+L84+L85</f>
        <v>12350.374319496084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53518.288717816366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48341.442912455837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9668.2885824911682</v>
      </c>
      <c r="M83" s="861"/>
      <c r="N83" s="51"/>
    </row>
    <row r="84" spans="1:14">
      <c r="B84" s="89" t="s">
        <v>973</v>
      </c>
      <c r="C84" s="90"/>
      <c r="D84" s="90"/>
      <c r="E84" s="90"/>
      <c r="F84" s="90"/>
      <c r="G84" s="90"/>
      <c r="H84" s="90"/>
      <c r="I84" s="87"/>
      <c r="J84" s="88"/>
      <c r="K84" s="304">
        <v>0.05</v>
      </c>
      <c r="L84" s="860">
        <f>N78*K84</f>
        <v>2417.072145622792</v>
      </c>
      <c r="M84" s="861"/>
      <c r="N84" s="51"/>
    </row>
    <row r="85" spans="1:14" ht="15.75" thickBot="1">
      <c r="B85" s="91" t="s">
        <v>974</v>
      </c>
      <c r="C85" s="92"/>
      <c r="D85" s="92"/>
      <c r="E85" s="92"/>
      <c r="F85" s="92"/>
      <c r="G85" s="92"/>
      <c r="H85" s="92"/>
      <c r="I85" s="93"/>
      <c r="J85" s="94"/>
      <c r="K85" s="305">
        <v>0.05</v>
      </c>
      <c r="L85" s="862">
        <f>N78*K85</f>
        <v>2417.072145622792</v>
      </c>
      <c r="M85" s="863"/>
      <c r="N85" s="51"/>
    </row>
    <row r="86" spans="1:14" ht="15.75" thickBot="1">
      <c r="B86" s="825" t="s">
        <v>953</v>
      </c>
      <c r="C86" s="826"/>
      <c r="D86" s="826"/>
      <c r="E86" s="826"/>
      <c r="F86" s="826"/>
      <c r="G86" s="826"/>
      <c r="H86" s="826"/>
      <c r="I86" s="826"/>
      <c r="J86" s="826"/>
      <c r="K86" s="826"/>
      <c r="L86" s="826"/>
      <c r="M86" s="827"/>
      <c r="N86" s="52">
        <f>L83+L84+L85</f>
        <v>14502.43287373675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62843.875786192584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48341.442912455837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9668.2885824911682</v>
      </c>
      <c r="M83" s="861"/>
      <c r="N83" s="51"/>
    </row>
    <row r="84" spans="1:14">
      <c r="B84" s="89" t="s">
        <v>973</v>
      </c>
      <c r="C84" s="90"/>
      <c r="D84" s="90"/>
      <c r="E84" s="90"/>
      <c r="F84" s="90"/>
      <c r="G84" s="90"/>
      <c r="H84" s="90"/>
      <c r="I84" s="87"/>
      <c r="J84" s="88"/>
      <c r="K84" s="304">
        <v>0.05</v>
      </c>
      <c r="L84" s="860">
        <f>N78*K84</f>
        <v>2417.072145622792</v>
      </c>
      <c r="M84" s="861"/>
      <c r="N84" s="51"/>
    </row>
    <row r="85" spans="1:14" ht="15.75" thickBot="1">
      <c r="B85" s="91" t="s">
        <v>974</v>
      </c>
      <c r="C85" s="92"/>
      <c r="D85" s="92"/>
      <c r="E85" s="92"/>
      <c r="F85" s="92"/>
      <c r="G85" s="92"/>
      <c r="H85" s="92"/>
      <c r="I85" s="93"/>
      <c r="J85" s="94"/>
      <c r="K85" s="305">
        <v>0.05</v>
      </c>
      <c r="L85" s="862">
        <f>N78*K85</f>
        <v>2417.072145622792</v>
      </c>
      <c r="M85" s="863"/>
      <c r="N85" s="51"/>
    </row>
    <row r="86" spans="1:14" ht="15.75" thickBot="1">
      <c r="B86" s="825" t="s">
        <v>953</v>
      </c>
      <c r="C86" s="826"/>
      <c r="D86" s="826"/>
      <c r="E86" s="826"/>
      <c r="F86" s="826"/>
      <c r="G86" s="826"/>
      <c r="H86" s="826"/>
      <c r="I86" s="826"/>
      <c r="J86" s="826"/>
      <c r="K86" s="826"/>
      <c r="L86" s="826"/>
      <c r="M86" s="827"/>
      <c r="N86" s="52">
        <f>L83+L84+L85</f>
        <v>14502.43287373675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62843.875786192584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48341.442912455837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9668.2885824911682</v>
      </c>
      <c r="M83" s="861"/>
      <c r="N83" s="51"/>
    </row>
    <row r="84" spans="1:14">
      <c r="B84" s="89" t="s">
        <v>973</v>
      </c>
      <c r="C84" s="90"/>
      <c r="D84" s="90"/>
      <c r="E84" s="90"/>
      <c r="F84" s="90"/>
      <c r="G84" s="90"/>
      <c r="H84" s="90"/>
      <c r="I84" s="87"/>
      <c r="J84" s="88"/>
      <c r="K84" s="304">
        <v>0.05</v>
      </c>
      <c r="L84" s="860">
        <f>N78*K84</f>
        <v>2417.072145622792</v>
      </c>
      <c r="M84" s="861"/>
      <c r="N84" s="51"/>
    </row>
    <row r="85" spans="1:14" ht="15.75" thickBot="1">
      <c r="B85" s="91" t="s">
        <v>974</v>
      </c>
      <c r="C85" s="92"/>
      <c r="D85" s="92"/>
      <c r="E85" s="92"/>
      <c r="F85" s="92"/>
      <c r="G85" s="92"/>
      <c r="H85" s="92"/>
      <c r="I85" s="93"/>
      <c r="J85" s="94"/>
      <c r="K85" s="305">
        <v>0.05</v>
      </c>
      <c r="L85" s="862">
        <f>N78*K85</f>
        <v>2417.072145622792</v>
      </c>
      <c r="M85" s="863"/>
      <c r="N85" s="51"/>
    </row>
    <row r="86" spans="1:14" ht="15.75" thickBot="1">
      <c r="B86" s="825" t="s">
        <v>953</v>
      </c>
      <c r="C86" s="826"/>
      <c r="D86" s="826"/>
      <c r="E86" s="826"/>
      <c r="F86" s="826"/>
      <c r="G86" s="826"/>
      <c r="H86" s="826"/>
      <c r="I86" s="826"/>
      <c r="J86" s="826"/>
      <c r="K86" s="826"/>
      <c r="L86" s="826"/>
      <c r="M86" s="827"/>
      <c r="N86" s="52">
        <f>L83+L84+L85</f>
        <v>14502.43287373675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62843.875786192584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403"/>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63033.543432594677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12606.708686518936</v>
      </c>
      <c r="M83" s="861"/>
      <c r="N83" s="51"/>
    </row>
    <row r="84" spans="1:14">
      <c r="B84" s="89" t="s">
        <v>973</v>
      </c>
      <c r="C84" s="90"/>
      <c r="D84" s="90"/>
      <c r="E84" s="90"/>
      <c r="F84" s="90"/>
      <c r="G84" s="90"/>
      <c r="H84" s="90"/>
      <c r="I84" s="87"/>
      <c r="J84" s="88"/>
      <c r="K84" s="304">
        <v>0.05</v>
      </c>
      <c r="L84" s="860">
        <f>N78*K84</f>
        <v>3151.6771716297339</v>
      </c>
      <c r="M84" s="861"/>
      <c r="N84" s="51"/>
    </row>
    <row r="85" spans="1:14" ht="15.75" thickBot="1">
      <c r="B85" s="91" t="s">
        <v>974</v>
      </c>
      <c r="C85" s="92"/>
      <c r="D85" s="92"/>
      <c r="E85" s="92"/>
      <c r="F85" s="92"/>
      <c r="G85" s="92"/>
      <c r="H85" s="92"/>
      <c r="I85" s="93"/>
      <c r="J85" s="94"/>
      <c r="K85" s="305">
        <v>0.05</v>
      </c>
      <c r="L85" s="862">
        <f>N78*K85</f>
        <v>3151.6771716297339</v>
      </c>
      <c r="M85" s="863"/>
      <c r="N85" s="51"/>
    </row>
    <row r="86" spans="1:14" ht="15.75" thickBot="1">
      <c r="B86" s="825" t="s">
        <v>953</v>
      </c>
      <c r="C86" s="826"/>
      <c r="D86" s="826"/>
      <c r="E86" s="826"/>
      <c r="F86" s="826"/>
      <c r="G86" s="826"/>
      <c r="H86" s="826"/>
      <c r="I86" s="826"/>
      <c r="J86" s="826"/>
      <c r="K86" s="826"/>
      <c r="L86" s="826"/>
      <c r="M86" s="827"/>
      <c r="N86" s="52">
        <f>L83+L84+L85</f>
        <v>18910.063029778405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81943.606462373078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63033.543432594677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12606.708686518936</v>
      </c>
      <c r="M83" s="861"/>
      <c r="N83" s="51"/>
    </row>
    <row r="84" spans="1:14">
      <c r="B84" s="89" t="s">
        <v>973</v>
      </c>
      <c r="C84" s="90"/>
      <c r="D84" s="90"/>
      <c r="E84" s="90"/>
      <c r="F84" s="90"/>
      <c r="G84" s="90"/>
      <c r="H84" s="90"/>
      <c r="I84" s="87"/>
      <c r="J84" s="88"/>
      <c r="K84" s="304">
        <v>0.05</v>
      </c>
      <c r="L84" s="860">
        <f>N78*K84</f>
        <v>3151.6771716297339</v>
      </c>
      <c r="M84" s="861"/>
      <c r="N84" s="51"/>
    </row>
    <row r="85" spans="1:14" ht="15.75" thickBot="1">
      <c r="B85" s="91" t="s">
        <v>974</v>
      </c>
      <c r="C85" s="92"/>
      <c r="D85" s="92"/>
      <c r="E85" s="92"/>
      <c r="F85" s="92"/>
      <c r="G85" s="92"/>
      <c r="H85" s="92"/>
      <c r="I85" s="93"/>
      <c r="J85" s="94"/>
      <c r="K85" s="305">
        <v>0.05</v>
      </c>
      <c r="L85" s="862">
        <f>N78*K85</f>
        <v>3151.6771716297339</v>
      </c>
      <c r="M85" s="863"/>
      <c r="N85" s="51"/>
    </row>
    <row r="86" spans="1:14" ht="15.75" thickBot="1">
      <c r="B86" s="825" t="s">
        <v>953</v>
      </c>
      <c r="C86" s="826"/>
      <c r="D86" s="826"/>
      <c r="E86" s="826"/>
      <c r="F86" s="826"/>
      <c r="G86" s="826"/>
      <c r="H86" s="826"/>
      <c r="I86" s="826"/>
      <c r="J86" s="826"/>
      <c r="K86" s="826"/>
      <c r="L86" s="826"/>
      <c r="M86" s="827"/>
      <c r="N86" s="52">
        <f>L83+L84+L85</f>
        <v>18910.063029778405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81943.606462373078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28513.665787793325</v>
      </c>
      <c r="N48" s="272">
        <f>K48*M48</f>
        <v>37067.765524131326</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38650.819799275807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63033.543432594677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12606.708686518936</v>
      </c>
      <c r="M83" s="861"/>
      <c r="N83" s="51"/>
    </row>
    <row r="84" spans="1:14">
      <c r="B84" s="89" t="s">
        <v>973</v>
      </c>
      <c r="C84" s="90"/>
      <c r="D84" s="90"/>
      <c r="E84" s="90"/>
      <c r="F84" s="90"/>
      <c r="G84" s="90"/>
      <c r="H84" s="90"/>
      <c r="I84" s="87"/>
      <c r="J84" s="88"/>
      <c r="K84" s="304">
        <v>0.05</v>
      </c>
      <c r="L84" s="860">
        <f>N78*K84</f>
        <v>3151.6771716297339</v>
      </c>
      <c r="M84" s="861"/>
      <c r="N84" s="51"/>
    </row>
    <row r="85" spans="1:14" ht="15.75" thickBot="1">
      <c r="B85" s="91" t="s">
        <v>974</v>
      </c>
      <c r="C85" s="92"/>
      <c r="D85" s="92"/>
      <c r="E85" s="92"/>
      <c r="F85" s="92"/>
      <c r="G85" s="92"/>
      <c r="H85" s="92"/>
      <c r="I85" s="93"/>
      <c r="J85" s="94"/>
      <c r="K85" s="305">
        <v>0.05</v>
      </c>
      <c r="L85" s="862">
        <f>N78*K85</f>
        <v>3151.6771716297339</v>
      </c>
      <c r="M85" s="863"/>
      <c r="N85" s="51"/>
    </row>
    <row r="86" spans="1:14" ht="15.75" thickBot="1">
      <c r="B86" s="825" t="s">
        <v>953</v>
      </c>
      <c r="C86" s="826"/>
      <c r="D86" s="826"/>
      <c r="E86" s="826"/>
      <c r="F86" s="826"/>
      <c r="G86" s="826"/>
      <c r="H86" s="826"/>
      <c r="I86" s="826"/>
      <c r="J86" s="826"/>
      <c r="K86" s="826"/>
      <c r="L86" s="826"/>
      <c r="M86" s="827"/>
      <c r="N86" s="52">
        <f>L83+L84+L85</f>
        <v>18910.063029778405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81943.606462373078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P119"/>
  <sheetViews>
    <sheetView topLeftCell="A28" zoomScale="78" zoomScaleNormal="78" workbookViewId="0">
      <selection activeCell="P50" sqref="P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6">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6">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6.4407564892891109</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7697.8487322474766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c r="O48">
        <v>63517.22</v>
      </c>
      <c r="P48">
        <f>+M48/O48</f>
        <v>0.66937910795438171</v>
      </c>
    </row>
    <row r="49" spans="1:16">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c r="O49">
        <v>55</v>
      </c>
      <c r="P49">
        <f>+M49/O49</f>
        <v>1.1992835417761214</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907"/>
      <c r="C53" s="908"/>
      <c r="D53" s="908"/>
      <c r="E53" s="908"/>
      <c r="F53" s="908"/>
      <c r="G53" s="908"/>
      <c r="H53" s="908"/>
      <c r="I53" s="878"/>
      <c r="J53" s="42"/>
      <c r="K53" s="44"/>
      <c r="L53" s="909"/>
      <c r="M53" s="910"/>
      <c r="N53" s="45"/>
    </row>
    <row r="54" spans="1:16" ht="15.75" thickBot="1">
      <c r="B54" s="825" t="s">
        <v>953</v>
      </c>
      <c r="C54" s="826"/>
      <c r="D54" s="826"/>
      <c r="E54" s="826"/>
      <c r="F54" s="826"/>
      <c r="G54" s="826"/>
      <c r="H54" s="826"/>
      <c r="I54" s="826"/>
      <c r="J54" s="826"/>
      <c r="K54" s="826"/>
      <c r="L54" s="826"/>
      <c r="M54" s="827"/>
      <c r="N54" s="394">
        <f>SUM(N48:N53)</f>
        <v>56855.284357489363</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911" t="s">
        <v>961</v>
      </c>
      <c r="M58" s="890"/>
      <c r="N58" s="76" t="s">
        <v>951</v>
      </c>
    </row>
    <row r="59" spans="1:16">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66545.907470669379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13309.181494133876</v>
      </c>
      <c r="M83" s="861"/>
      <c r="N83" s="51"/>
    </row>
    <row r="84" spans="1:14">
      <c r="B84" s="89" t="s">
        <v>973</v>
      </c>
      <c r="C84" s="90"/>
      <c r="D84" s="90"/>
      <c r="E84" s="90"/>
      <c r="F84" s="90"/>
      <c r="G84" s="90"/>
      <c r="H84" s="90"/>
      <c r="I84" s="87"/>
      <c r="J84" s="88"/>
      <c r="K84" s="304">
        <v>0.05</v>
      </c>
      <c r="L84" s="860">
        <f>N78*K84</f>
        <v>3327.295373533469</v>
      </c>
      <c r="M84" s="861"/>
      <c r="N84" s="51"/>
    </row>
    <row r="85" spans="1:14" ht="15.75" thickBot="1">
      <c r="B85" s="91" t="s">
        <v>974</v>
      </c>
      <c r="C85" s="92"/>
      <c r="D85" s="92"/>
      <c r="E85" s="92"/>
      <c r="F85" s="92"/>
      <c r="G85" s="92"/>
      <c r="H85" s="92"/>
      <c r="I85" s="93"/>
      <c r="J85" s="94"/>
      <c r="K85" s="305">
        <v>0.05</v>
      </c>
      <c r="L85" s="862">
        <f>N78*K85</f>
        <v>3327.295373533469</v>
      </c>
      <c r="M85" s="863"/>
      <c r="N85" s="51"/>
    </row>
    <row r="86" spans="1:14" ht="15.75" thickBot="1">
      <c r="B86" s="825" t="s">
        <v>953</v>
      </c>
      <c r="C86" s="826"/>
      <c r="D86" s="826"/>
      <c r="E86" s="826"/>
      <c r="F86" s="826"/>
      <c r="G86" s="826"/>
      <c r="H86" s="826"/>
      <c r="I86" s="826"/>
      <c r="J86" s="826"/>
      <c r="K86" s="826"/>
      <c r="L86" s="826"/>
      <c r="M86" s="827"/>
      <c r="N86" s="52">
        <f>L83+L84+L85</f>
        <v>19963.772241200815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86509.679711870194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56855.284357489363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66545.907470669379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13309.181494133876</v>
      </c>
      <c r="M83" s="861"/>
      <c r="N83" s="51"/>
    </row>
    <row r="84" spans="1:14">
      <c r="B84" s="89" t="s">
        <v>973</v>
      </c>
      <c r="C84" s="90"/>
      <c r="D84" s="90"/>
      <c r="E84" s="90"/>
      <c r="F84" s="90"/>
      <c r="G84" s="90"/>
      <c r="H84" s="90"/>
      <c r="I84" s="87"/>
      <c r="J84" s="88"/>
      <c r="K84" s="304">
        <v>0.05</v>
      </c>
      <c r="L84" s="860">
        <f>N78*K84</f>
        <v>3327.295373533469</v>
      </c>
      <c r="M84" s="861"/>
      <c r="N84" s="51"/>
    </row>
    <row r="85" spans="1:14" ht="15.75" thickBot="1">
      <c r="B85" s="91" t="s">
        <v>974</v>
      </c>
      <c r="C85" s="92"/>
      <c r="D85" s="92"/>
      <c r="E85" s="92"/>
      <c r="F85" s="92"/>
      <c r="G85" s="92"/>
      <c r="H85" s="92"/>
      <c r="I85" s="93"/>
      <c r="J85" s="94"/>
      <c r="K85" s="305">
        <v>0.05</v>
      </c>
      <c r="L85" s="862">
        <f>N78*K85</f>
        <v>3327.295373533469</v>
      </c>
      <c r="M85" s="863"/>
      <c r="N85" s="51"/>
    </row>
    <row r="86" spans="1:14" ht="15.75" thickBot="1">
      <c r="B86" s="825" t="s">
        <v>953</v>
      </c>
      <c r="C86" s="826"/>
      <c r="D86" s="826"/>
      <c r="E86" s="826"/>
      <c r="F86" s="826"/>
      <c r="G86" s="826"/>
      <c r="H86" s="826"/>
      <c r="I86" s="826"/>
      <c r="J86" s="826"/>
      <c r="K86" s="826"/>
      <c r="L86" s="826"/>
      <c r="M86" s="827"/>
      <c r="N86" s="52">
        <f>L83+L84+L85</f>
        <v>19963.772241200815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86509.679711870194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167995.35292784439</v>
      </c>
      <c r="L37" s="270"/>
      <c r="M37" s="271">
        <v>45</v>
      </c>
      <c r="N37" s="272">
        <f>K37/M37</f>
        <v>3733.2300650632087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7697.8487322474766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56855.284357489363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66545.907470669379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13309.181494133876</v>
      </c>
      <c r="M83" s="861"/>
      <c r="N83" s="51"/>
    </row>
    <row r="84" spans="1:14">
      <c r="B84" s="89" t="s">
        <v>973</v>
      </c>
      <c r="C84" s="90"/>
      <c r="D84" s="90"/>
      <c r="E84" s="90"/>
      <c r="F84" s="90"/>
      <c r="G84" s="90"/>
      <c r="H84" s="90"/>
      <c r="I84" s="87"/>
      <c r="J84" s="88"/>
      <c r="K84" s="304">
        <v>0.05</v>
      </c>
      <c r="L84" s="860">
        <f>N78*K84</f>
        <v>3327.295373533469</v>
      </c>
      <c r="M84" s="861"/>
      <c r="N84" s="51"/>
    </row>
    <row r="85" spans="1:14" ht="15.75" thickBot="1">
      <c r="B85" s="91" t="s">
        <v>974</v>
      </c>
      <c r="C85" s="92"/>
      <c r="D85" s="92"/>
      <c r="E85" s="92"/>
      <c r="F85" s="92"/>
      <c r="G85" s="92"/>
      <c r="H85" s="92"/>
      <c r="I85" s="93"/>
      <c r="J85" s="94"/>
      <c r="K85" s="305">
        <v>0.05</v>
      </c>
      <c r="L85" s="862">
        <f>N78*K85</f>
        <v>3327.295373533469</v>
      </c>
      <c r="M85" s="863"/>
      <c r="N85" s="51"/>
    </row>
    <row r="86" spans="1:14" ht="15.75" thickBot="1">
      <c r="B86" s="825" t="s">
        <v>953</v>
      </c>
      <c r="C86" s="826"/>
      <c r="D86" s="826"/>
      <c r="E86" s="826"/>
      <c r="F86" s="826"/>
      <c r="G86" s="826"/>
      <c r="H86" s="826"/>
      <c r="I86" s="826"/>
      <c r="J86" s="826"/>
      <c r="K86" s="826"/>
      <c r="L86" s="826"/>
      <c r="M86" s="827"/>
      <c r="N86" s="52">
        <f>L83+L84+L85</f>
        <v>19963.772241200815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86509.679711870194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56855.284357489363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81238.007990808226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16247.601598161646</v>
      </c>
      <c r="M83" s="861"/>
      <c r="N83" s="51"/>
    </row>
    <row r="84" spans="1:14">
      <c r="B84" s="89" t="s">
        <v>973</v>
      </c>
      <c r="C84" s="90"/>
      <c r="D84" s="90"/>
      <c r="E84" s="90"/>
      <c r="F84" s="90"/>
      <c r="G84" s="90"/>
      <c r="H84" s="90"/>
      <c r="I84" s="87"/>
      <c r="J84" s="88"/>
      <c r="K84" s="304">
        <v>0.05</v>
      </c>
      <c r="L84" s="860">
        <f>N78*K84</f>
        <v>4061.9003995404114</v>
      </c>
      <c r="M84" s="861"/>
      <c r="N84" s="51"/>
    </row>
    <row r="85" spans="1:14" ht="15.75" thickBot="1">
      <c r="B85" s="91" t="s">
        <v>974</v>
      </c>
      <c r="C85" s="92"/>
      <c r="D85" s="92"/>
      <c r="E85" s="92"/>
      <c r="F85" s="92"/>
      <c r="G85" s="92"/>
      <c r="H85" s="92"/>
      <c r="I85" s="93"/>
      <c r="J85" s="94"/>
      <c r="K85" s="305">
        <v>0.05</v>
      </c>
      <c r="L85" s="862">
        <f>N78*K85</f>
        <v>4061.9003995404114</v>
      </c>
      <c r="M85" s="863"/>
      <c r="N85" s="51"/>
    </row>
    <row r="86" spans="1:14" ht="15.75" thickBot="1">
      <c r="B86" s="825" t="s">
        <v>953</v>
      </c>
      <c r="C86" s="826"/>
      <c r="D86" s="826"/>
      <c r="E86" s="826"/>
      <c r="F86" s="826"/>
      <c r="G86" s="826"/>
      <c r="H86" s="826"/>
      <c r="I86" s="826"/>
      <c r="J86" s="826"/>
      <c r="K86" s="826"/>
      <c r="L86" s="826"/>
      <c r="M86" s="827"/>
      <c r="N86" s="52">
        <f>L83+L84+L85</f>
        <v>24371.402397242469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105609.41038805069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56855.284357489363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81238.007990808226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16247.601598161646</v>
      </c>
      <c r="M83" s="861"/>
      <c r="N83" s="51"/>
    </row>
    <row r="84" spans="1:14">
      <c r="B84" s="89" t="s">
        <v>973</v>
      </c>
      <c r="C84" s="90"/>
      <c r="D84" s="90"/>
      <c r="E84" s="90"/>
      <c r="F84" s="90"/>
      <c r="G84" s="90"/>
      <c r="H84" s="90"/>
      <c r="I84" s="87"/>
      <c r="J84" s="88"/>
      <c r="K84" s="304">
        <v>0.05</v>
      </c>
      <c r="L84" s="860">
        <f>N78*K84</f>
        <v>4061.9003995404114</v>
      </c>
      <c r="M84" s="861"/>
      <c r="N84" s="51"/>
    </row>
    <row r="85" spans="1:14" ht="15.75" thickBot="1">
      <c r="B85" s="91" t="s">
        <v>974</v>
      </c>
      <c r="C85" s="92"/>
      <c r="D85" s="92"/>
      <c r="E85" s="92"/>
      <c r="F85" s="92"/>
      <c r="G85" s="92"/>
      <c r="H85" s="92"/>
      <c r="I85" s="93"/>
      <c r="J85" s="94"/>
      <c r="K85" s="305">
        <v>0.05</v>
      </c>
      <c r="L85" s="862">
        <f>N78*K85</f>
        <v>4061.9003995404114</v>
      </c>
      <c r="M85" s="863"/>
      <c r="N85" s="51"/>
    </row>
    <row r="86" spans="1:14" ht="15.75" thickBot="1">
      <c r="B86" s="825" t="s">
        <v>953</v>
      </c>
      <c r="C86" s="826"/>
      <c r="D86" s="826"/>
      <c r="E86" s="826"/>
      <c r="F86" s="826"/>
      <c r="G86" s="826"/>
      <c r="H86" s="826"/>
      <c r="I86" s="826"/>
      <c r="J86" s="826"/>
      <c r="K86" s="826"/>
      <c r="L86" s="826"/>
      <c r="M86" s="827"/>
      <c r="N86" s="52">
        <f>L83+L84+L85</f>
        <v>24371.402397242469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105609.41038805069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271">
        <v>2.5</v>
      </c>
      <c r="N36" s="272">
        <f>K36/M36</f>
        <v>4288.9931615588148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5181.6137205948344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65.960594797686682</v>
      </c>
      <c r="N49" s="272">
        <f>K49*M49</f>
        <v>1583.0542751444805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56855.284357489363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81238.007990808226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16247.601598161646</v>
      </c>
      <c r="M83" s="861"/>
      <c r="N83" s="51"/>
    </row>
    <row r="84" spans="1:14">
      <c r="B84" s="89" t="s">
        <v>973</v>
      </c>
      <c r="C84" s="90"/>
      <c r="D84" s="90"/>
      <c r="E84" s="90"/>
      <c r="F84" s="90"/>
      <c r="G84" s="90"/>
      <c r="H84" s="90"/>
      <c r="I84" s="87"/>
      <c r="J84" s="88"/>
      <c r="K84" s="304">
        <v>0.05</v>
      </c>
      <c r="L84" s="860">
        <f>N78*K84</f>
        <v>4061.9003995404114</v>
      </c>
      <c r="M84" s="861"/>
      <c r="N84" s="51"/>
    </row>
    <row r="85" spans="1:14" ht="15.75" thickBot="1">
      <c r="B85" s="91" t="s">
        <v>974</v>
      </c>
      <c r="C85" s="92"/>
      <c r="D85" s="92"/>
      <c r="E85" s="92"/>
      <c r="F85" s="92"/>
      <c r="G85" s="92"/>
      <c r="H85" s="92"/>
      <c r="I85" s="93"/>
      <c r="J85" s="94"/>
      <c r="K85" s="305">
        <v>0.05</v>
      </c>
      <c r="L85" s="862">
        <f>N78*K85</f>
        <v>4061.9003995404114</v>
      </c>
      <c r="M85" s="863"/>
      <c r="N85" s="51"/>
    </row>
    <row r="86" spans="1:14" ht="15.75" thickBot="1">
      <c r="B86" s="825" t="s">
        <v>953</v>
      </c>
      <c r="C86" s="826"/>
      <c r="D86" s="826"/>
      <c r="E86" s="826"/>
      <c r="F86" s="826"/>
      <c r="G86" s="826"/>
      <c r="H86" s="826"/>
      <c r="I86" s="826"/>
      <c r="J86" s="826"/>
      <c r="K86" s="826"/>
      <c r="L86" s="826"/>
      <c r="M86" s="827"/>
      <c r="N86" s="52">
        <f>L83+L84+L85</f>
        <v>24371.402397242469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105609.41038805069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P119"/>
  <sheetViews>
    <sheetView topLeftCell="B52"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30</v>
      </c>
      <c r="N36" s="272">
        <f>K36/M36</f>
        <v>3294.5899222758057</v>
      </c>
      <c r="O36">
        <v>93266.072730971413</v>
      </c>
      <c r="P36">
        <f>+K36/O36</f>
        <v>1.0597390323636149</v>
      </c>
    </row>
    <row r="37" spans="1:16">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30</v>
      </c>
      <c r="N37" s="272">
        <f>K37/M37</f>
        <v>4893.7167287549628</v>
      </c>
      <c r="O37">
        <v>159811.23368164909</v>
      </c>
      <c r="P37">
        <f>+K37/O37</f>
        <v>0.9186557069893081</v>
      </c>
    </row>
    <row r="38" spans="1:16">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30</v>
      </c>
      <c r="N38" s="272">
        <f>K38/M38</f>
        <v>3145.9607541996188</v>
      </c>
      <c r="O38">
        <v>153645.83873246241</v>
      </c>
      <c r="P38">
        <f>+K38/O38</f>
        <v>0.61426214601442464</v>
      </c>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9.6611347339336664</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11343.928539964321</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VLOOKUP(A48,MATERIALES!A4:D388,4,FALSE)</f>
        <v>42517.100063342215</v>
      </c>
      <c r="N48" s="272">
        <f>K48*M48</f>
        <v>53146.375079177771</v>
      </c>
      <c r="O48">
        <v>63517.22</v>
      </c>
    </row>
    <row r="49" spans="1:16">
      <c r="B49" s="43"/>
      <c r="C49" s="281"/>
      <c r="D49" s="281"/>
      <c r="E49" s="281"/>
      <c r="F49" s="281"/>
      <c r="G49" s="281"/>
      <c r="H49" s="281"/>
      <c r="I49" s="268"/>
      <c r="J49" s="224"/>
      <c r="K49" s="282"/>
      <c r="L49" s="267"/>
      <c r="M49" s="402"/>
      <c r="N49" s="272"/>
      <c r="O49">
        <f>+M48/O48</f>
        <v>0.66937910795438171</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907"/>
      <c r="C53" s="908"/>
      <c r="D53" s="908"/>
      <c r="E53" s="908"/>
      <c r="F53" s="908"/>
      <c r="G53" s="908"/>
      <c r="H53" s="908"/>
      <c r="I53" s="878"/>
      <c r="J53" s="42"/>
      <c r="K53" s="44"/>
      <c r="L53" s="909"/>
      <c r="M53" s="910"/>
      <c r="N53" s="45"/>
    </row>
    <row r="54" spans="1:16" ht="15.75" thickBot="1">
      <c r="B54" s="825" t="s">
        <v>953</v>
      </c>
      <c r="C54" s="826"/>
      <c r="D54" s="826"/>
      <c r="E54" s="826"/>
      <c r="F54" s="826"/>
      <c r="G54" s="826"/>
      <c r="H54" s="826"/>
      <c r="I54" s="826"/>
      <c r="J54" s="826"/>
      <c r="K54" s="826"/>
      <c r="L54" s="826"/>
      <c r="M54" s="827"/>
      <c r="N54" s="394">
        <f>SUM(N48:N53)</f>
        <v>53146.375079177771</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911" t="s">
        <v>961</v>
      </c>
      <c r="M58" s="890"/>
      <c r="N58" s="76" t="s">
        <v>951</v>
      </c>
    </row>
    <row r="59" spans="1:16">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VLOOKUP(A59,TRANSPORTE!A5:D122,4,FALSE)</f>
        <v>1037.4605630797244</v>
      </c>
      <c r="M59" s="913"/>
      <c r="N59" s="287">
        <f>K59*L59</f>
        <v>1296.8257038496554</v>
      </c>
      <c r="O59">
        <v>1109.909090909091</v>
      </c>
      <c r="P59">
        <f>+L59/O59</f>
        <v>0.93472571003988592</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66753.242796385122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13350.648559277026</v>
      </c>
      <c r="M83" s="861"/>
      <c r="N83" s="51"/>
    </row>
    <row r="84" spans="1:14">
      <c r="B84" s="89" t="s">
        <v>973</v>
      </c>
      <c r="C84" s="90"/>
      <c r="D84" s="90"/>
      <c r="E84" s="90"/>
      <c r="F84" s="90"/>
      <c r="G84" s="90"/>
      <c r="H84" s="90"/>
      <c r="I84" s="87"/>
      <c r="J84" s="88"/>
      <c r="K84" s="304">
        <v>0.05</v>
      </c>
      <c r="L84" s="860">
        <f>N78*K84</f>
        <v>3337.6621398192565</v>
      </c>
      <c r="M84" s="861"/>
      <c r="N84" s="51"/>
    </row>
    <row r="85" spans="1:14" ht="15.75" thickBot="1">
      <c r="B85" s="91" t="s">
        <v>974</v>
      </c>
      <c r="C85" s="92"/>
      <c r="D85" s="92"/>
      <c r="E85" s="92"/>
      <c r="F85" s="92"/>
      <c r="G85" s="92"/>
      <c r="H85" s="92"/>
      <c r="I85" s="93"/>
      <c r="J85" s="94"/>
      <c r="K85" s="305">
        <v>0.05</v>
      </c>
      <c r="L85" s="862">
        <f>N78*K85</f>
        <v>3337.6621398192565</v>
      </c>
      <c r="M85" s="863"/>
      <c r="N85" s="51"/>
    </row>
    <row r="86" spans="1:14" ht="15.75" thickBot="1">
      <c r="B86" s="825" t="s">
        <v>953</v>
      </c>
      <c r="C86" s="826"/>
      <c r="D86" s="826"/>
      <c r="E86" s="826"/>
      <c r="F86" s="826"/>
      <c r="G86" s="826"/>
      <c r="H86" s="826"/>
      <c r="I86" s="826"/>
      <c r="J86" s="826"/>
      <c r="K86" s="826"/>
      <c r="L86" s="826"/>
      <c r="M86" s="827"/>
      <c r="N86" s="52">
        <f>L83+L84+L85</f>
        <v>20025.972838915543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86779.215635300672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30</v>
      </c>
      <c r="N36" s="272">
        <f>K36/M36</f>
        <v>3294.5899222758057</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30</v>
      </c>
      <c r="N37" s="272">
        <f>K37/M37</f>
        <v>4893.7167287549628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30</v>
      </c>
      <c r="N38" s="272">
        <f>K38/M38</f>
        <v>3145.9607541996188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9.6611347339336664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11343.928539964321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42517.100063342215</v>
      </c>
      <c r="N48" s="272">
        <f>K48*M48</f>
        <v>53146.375079177771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53146.375079177771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VLOOKUP(A59,TRANSPORTE!A5:D122,4,FALSE)</f>
        <v>1037.4605630797244</v>
      </c>
      <c r="M59" s="913"/>
      <c r="N59" s="287">
        <f>K59*L59</f>
        <v>1296.8257038496554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66753.242796385122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13350.648559277026</v>
      </c>
      <c r="M83" s="861"/>
      <c r="N83" s="51"/>
    </row>
    <row r="84" spans="1:14">
      <c r="B84" s="89" t="s">
        <v>973</v>
      </c>
      <c r="C84" s="90"/>
      <c r="D84" s="90"/>
      <c r="E84" s="90"/>
      <c r="F84" s="90"/>
      <c r="G84" s="90"/>
      <c r="H84" s="90"/>
      <c r="I84" s="87"/>
      <c r="J84" s="88"/>
      <c r="K84" s="304">
        <v>0.05</v>
      </c>
      <c r="L84" s="860">
        <f>N78*K84</f>
        <v>3337.6621398192565</v>
      </c>
      <c r="M84" s="861"/>
      <c r="N84" s="51"/>
    </row>
    <row r="85" spans="1:14" ht="15.75" thickBot="1">
      <c r="B85" s="91" t="s">
        <v>974</v>
      </c>
      <c r="C85" s="92"/>
      <c r="D85" s="92"/>
      <c r="E85" s="92"/>
      <c r="F85" s="92"/>
      <c r="G85" s="92"/>
      <c r="H85" s="92"/>
      <c r="I85" s="93"/>
      <c r="J85" s="94"/>
      <c r="K85" s="305">
        <v>0.05</v>
      </c>
      <c r="L85" s="862">
        <f>N78*K85</f>
        <v>3337.6621398192565</v>
      </c>
      <c r="M85" s="863"/>
      <c r="N85" s="51"/>
    </row>
    <row r="86" spans="1:14" ht="15.75" thickBot="1">
      <c r="B86" s="825" t="s">
        <v>953</v>
      </c>
      <c r="C86" s="826"/>
      <c r="D86" s="826"/>
      <c r="E86" s="826"/>
      <c r="F86" s="826"/>
      <c r="G86" s="826"/>
      <c r="H86" s="826"/>
      <c r="I86" s="826"/>
      <c r="J86" s="826"/>
      <c r="K86" s="826"/>
      <c r="L86" s="826"/>
      <c r="M86" s="827"/>
      <c r="N86" s="52">
        <f>L83+L84+L85</f>
        <v>20025.972838915543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86779.215635300672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30</v>
      </c>
      <c r="N36" s="272">
        <f>K36/M36</f>
        <v>3294.5899222758057</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30</v>
      </c>
      <c r="N37" s="272">
        <f>K37/M37</f>
        <v>4893.7167287549628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30</v>
      </c>
      <c r="N38" s="272">
        <f>K38/M38</f>
        <v>3145.9607541996188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9.6611347339336664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11343.928539964321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42517.100063342215</v>
      </c>
      <c r="N48" s="272">
        <f>K48*M48</f>
        <v>53146.375079177771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53146.375079177771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VLOOKUP(A59,TRANSPORTE!A5:D122,4,FALSE)</f>
        <v>1037.4605630797244</v>
      </c>
      <c r="M59" s="913"/>
      <c r="N59" s="287">
        <f>K59*L59</f>
        <v>1296.8257038496554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1296.8257038496554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66753.242796385122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13350.648559277026</v>
      </c>
      <c r="M83" s="861"/>
      <c r="N83" s="51"/>
    </row>
    <row r="84" spans="1:14">
      <c r="B84" s="89" t="s">
        <v>973</v>
      </c>
      <c r="C84" s="90"/>
      <c r="D84" s="90"/>
      <c r="E84" s="90"/>
      <c r="F84" s="90"/>
      <c r="G84" s="90"/>
      <c r="H84" s="90"/>
      <c r="I84" s="87"/>
      <c r="J84" s="88"/>
      <c r="K84" s="304">
        <v>0.05</v>
      </c>
      <c r="L84" s="860">
        <f>N78*K84</f>
        <v>3337.6621398192565</v>
      </c>
      <c r="M84" s="861"/>
      <c r="N84" s="51"/>
    </row>
    <row r="85" spans="1:14" ht="15.75" thickBot="1">
      <c r="B85" s="91" t="s">
        <v>974</v>
      </c>
      <c r="C85" s="92"/>
      <c r="D85" s="92"/>
      <c r="E85" s="92"/>
      <c r="F85" s="92"/>
      <c r="G85" s="92"/>
      <c r="H85" s="92"/>
      <c r="I85" s="93"/>
      <c r="J85" s="94"/>
      <c r="K85" s="305">
        <v>0.05</v>
      </c>
      <c r="L85" s="862">
        <f>N78*K85</f>
        <v>3337.6621398192565</v>
      </c>
      <c r="M85" s="863"/>
      <c r="N85" s="51"/>
    </row>
    <row r="86" spans="1:14" ht="15.75" thickBot="1">
      <c r="B86" s="825" t="s">
        <v>953</v>
      </c>
      <c r="C86" s="826"/>
      <c r="D86" s="826"/>
      <c r="E86" s="826"/>
      <c r="F86" s="826"/>
      <c r="G86" s="826"/>
      <c r="H86" s="826"/>
      <c r="I86" s="826"/>
      <c r="J86" s="826"/>
      <c r="K86" s="826"/>
      <c r="L86" s="826"/>
      <c r="M86" s="827"/>
      <c r="N86" s="52">
        <f>L83+L84+L85</f>
        <v>20025.972838915543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86779.215635300672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6">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6">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6.4407564892891109</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7227.0964863542422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c r="O48">
        <v>63517.22</v>
      </c>
      <c r="P48">
        <f>+M48/O48</f>
        <v>0.66937910795438171</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c r="O49">
        <v>483.13514531176202</v>
      </c>
      <c r="P49">
        <f>+O49/M49</f>
        <v>0.98906862052739286</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907"/>
      <c r="C53" s="908"/>
      <c r="D53" s="908"/>
      <c r="E53" s="908"/>
      <c r="F53" s="908"/>
      <c r="G53" s="908"/>
      <c r="H53" s="908"/>
      <c r="I53" s="878"/>
      <c r="J53" s="42"/>
      <c r="K53" s="44"/>
      <c r="L53" s="909"/>
      <c r="M53" s="910"/>
      <c r="N53" s="45"/>
    </row>
    <row r="54" spans="1:16" ht="15.75" thickBot="1">
      <c r="B54" s="825" t="s">
        <v>953</v>
      </c>
      <c r="C54" s="826"/>
      <c r="D54" s="826"/>
      <c r="E54" s="826"/>
      <c r="F54" s="826"/>
      <c r="G54" s="826"/>
      <c r="H54" s="826"/>
      <c r="I54" s="826"/>
      <c r="J54" s="826"/>
      <c r="K54" s="826"/>
      <c r="L54" s="826"/>
      <c r="M54" s="827"/>
      <c r="N54" s="394">
        <f>SUM(N48:N53)</f>
        <v>99234.966515003063</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911" t="s">
        <v>961</v>
      </c>
      <c r="M58" s="890"/>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c r="O59">
        <v>1109.909090909091</v>
      </c>
      <c r="P59">
        <f>+L59/O59</f>
        <v>0.93472571003988592</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99234.966515003063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P119"/>
  <sheetViews>
    <sheetView topLeftCell="A40"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c r="O36">
        <v>66085</v>
      </c>
      <c r="P36">
        <f>+K36/O36</f>
        <v>1.2671435780477485</v>
      </c>
    </row>
    <row r="37" spans="1:16">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c r="O37">
        <v>159811.23368164909</v>
      </c>
      <c r="P37">
        <f t="shared" ref="P37:P38" si="0">+K37/O37</f>
        <v>0.9186557069893081</v>
      </c>
    </row>
    <row r="38" spans="1:16">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c r="O38">
        <v>153645.83873246241</v>
      </c>
      <c r="P38">
        <f t="shared" si="0"/>
        <v>0.61426214601442464</v>
      </c>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6.4407564892891109</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7227.0964863542422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c r="O48">
        <v>63517.22</v>
      </c>
      <c r="P48">
        <f>+M48/O48</f>
        <v>0.66937910795438171</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c r="O49">
        <v>483.13514531176202</v>
      </c>
      <c r="P49">
        <f>+M49/O49</f>
        <v>1.01105219521248</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907"/>
      <c r="C53" s="908"/>
      <c r="D53" s="908"/>
      <c r="E53" s="908"/>
      <c r="F53" s="908"/>
      <c r="G53" s="908"/>
      <c r="H53" s="908"/>
      <c r="I53" s="878"/>
      <c r="J53" s="42"/>
      <c r="K53" s="44"/>
      <c r="L53" s="909"/>
      <c r="M53" s="910"/>
      <c r="N53" s="45"/>
    </row>
    <row r="54" spans="1:16" ht="15.75" thickBot="1">
      <c r="B54" s="825" t="s">
        <v>953</v>
      </c>
      <c r="C54" s="826"/>
      <c r="D54" s="826"/>
      <c r="E54" s="826"/>
      <c r="F54" s="826"/>
      <c r="G54" s="826"/>
      <c r="H54" s="826"/>
      <c r="I54" s="826"/>
      <c r="J54" s="826"/>
      <c r="K54" s="826"/>
      <c r="L54" s="826"/>
      <c r="M54" s="827"/>
      <c r="N54" s="394">
        <f>SUM(N48:N53)</f>
        <v>99234.966515003063</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911" t="s">
        <v>961</v>
      </c>
      <c r="M58" s="890"/>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c r="O59">
        <v>1109.909090909091</v>
      </c>
      <c r="P59">
        <f>+L59/O59</f>
        <v>0.93472571003988592</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99234.966515003063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6">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6">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6.4407564892891109</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7227.0964863542422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c r="O48">
        <v>63517.22</v>
      </c>
      <c r="P48">
        <f>+M48/O48</f>
        <v>0.66937910795438171</v>
      </c>
    </row>
    <row r="49" spans="1:16">
      <c r="B49" s="43"/>
      <c r="C49" s="281"/>
      <c r="D49" s="281"/>
      <c r="E49" s="281"/>
      <c r="F49" s="281"/>
      <c r="G49" s="281"/>
      <c r="H49" s="281"/>
      <c r="I49" s="268"/>
      <c r="J49" s="224"/>
      <c r="K49" s="282"/>
      <c r="L49" s="267"/>
      <c r="M49" s="402"/>
      <c r="N49" s="272"/>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907"/>
      <c r="C53" s="908"/>
      <c r="D53" s="908"/>
      <c r="E53" s="908"/>
      <c r="F53" s="908"/>
      <c r="G53" s="908"/>
      <c r="H53" s="908"/>
      <c r="I53" s="878"/>
      <c r="J53" s="42"/>
      <c r="K53" s="44"/>
      <c r="L53" s="909"/>
      <c r="M53" s="910"/>
      <c r="N53" s="45"/>
    </row>
    <row r="54" spans="1:16" ht="15.75" thickBot="1">
      <c r="B54" s="825" t="s">
        <v>953</v>
      </c>
      <c r="C54" s="826"/>
      <c r="D54" s="826"/>
      <c r="E54" s="826"/>
      <c r="F54" s="826"/>
      <c r="G54" s="826"/>
      <c r="H54" s="826"/>
      <c r="I54" s="826"/>
      <c r="J54" s="826"/>
      <c r="K54" s="826"/>
      <c r="L54" s="826"/>
      <c r="M54" s="827"/>
      <c r="N54" s="394">
        <f>SUM(N48:N53)</f>
        <v>55272.230082344882</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911" t="s">
        <v>961</v>
      </c>
      <c r="M58" s="890"/>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c r="O59">
        <v>1109.909090909091</v>
      </c>
      <c r="P59">
        <f>+L59/O59</f>
        <v>0.93472571003988592</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55272.230082344882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55272.230082344882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55272.230082344882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488.47484925175752</v>
      </c>
      <c r="N48" s="272">
        <f>K48*M48</f>
        <v>488.47484925175752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488.47484925175752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488.47484925175752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97.694969850351512</v>
      </c>
      <c r="M83" s="861"/>
      <c r="N83" s="51"/>
    </row>
    <row r="84" spans="1:14">
      <c r="B84" s="89" t="s">
        <v>973</v>
      </c>
      <c r="C84" s="90"/>
      <c r="D84" s="90"/>
      <c r="E84" s="90"/>
      <c r="F84" s="90"/>
      <c r="G84" s="90"/>
      <c r="H84" s="90"/>
      <c r="I84" s="87"/>
      <c r="J84" s="88"/>
      <c r="K84" s="304">
        <v>0.05</v>
      </c>
      <c r="L84" s="860">
        <f>N78*K84</f>
        <v>24.423742462587878</v>
      </c>
      <c r="M84" s="861"/>
      <c r="N84" s="51"/>
    </row>
    <row r="85" spans="1:14" ht="15.75" thickBot="1">
      <c r="B85" s="91" t="s">
        <v>974</v>
      </c>
      <c r="C85" s="92"/>
      <c r="D85" s="92"/>
      <c r="E85" s="92"/>
      <c r="F85" s="92"/>
      <c r="G85" s="92"/>
      <c r="H85" s="92"/>
      <c r="I85" s="93"/>
      <c r="J85" s="94"/>
      <c r="K85" s="305">
        <v>0.05</v>
      </c>
      <c r="L85" s="862">
        <f>N78*K85</f>
        <v>24.423742462587878</v>
      </c>
      <c r="M85" s="863"/>
      <c r="N85" s="51"/>
    </row>
    <row r="86" spans="1:14" ht="15.75" thickBot="1">
      <c r="B86" s="825" t="s">
        <v>953</v>
      </c>
      <c r="C86" s="826"/>
      <c r="D86" s="826"/>
      <c r="E86" s="826"/>
      <c r="F86" s="826"/>
      <c r="G86" s="826"/>
      <c r="H86" s="826"/>
      <c r="I86" s="826"/>
      <c r="J86" s="826"/>
      <c r="K86" s="826"/>
      <c r="L86" s="826"/>
      <c r="M86" s="827"/>
      <c r="N86" s="52">
        <f>L83+L84+L85</f>
        <v>146.54245477552726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635.01730402728481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99234.966515003063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488.47484925175752</v>
      </c>
      <c r="N49" s="272">
        <f>K49*M49</f>
        <v>43962.736432658174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99234.966515003063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108454.83738228986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21690.967476457972</v>
      </c>
      <c r="M83" s="861"/>
      <c r="N83" s="51"/>
    </row>
    <row r="84" spans="1:14">
      <c r="B84" s="89" t="s">
        <v>973</v>
      </c>
      <c r="C84" s="90"/>
      <c r="D84" s="90"/>
      <c r="E84" s="90"/>
      <c r="F84" s="90"/>
      <c r="G84" s="90"/>
      <c r="H84" s="90"/>
      <c r="I84" s="87"/>
      <c r="J84" s="88"/>
      <c r="K84" s="304">
        <v>0.05</v>
      </c>
      <c r="L84" s="860">
        <f>N78*K84</f>
        <v>5422.7418691144931</v>
      </c>
      <c r="M84" s="861"/>
      <c r="N84" s="51"/>
    </row>
    <row r="85" spans="1:14" ht="15.75" thickBot="1">
      <c r="B85" s="91" t="s">
        <v>974</v>
      </c>
      <c r="C85" s="92"/>
      <c r="D85" s="92"/>
      <c r="E85" s="92"/>
      <c r="F85" s="92"/>
      <c r="G85" s="92"/>
      <c r="H85" s="92"/>
      <c r="I85" s="93"/>
      <c r="J85" s="94"/>
      <c r="K85" s="305">
        <v>0.05</v>
      </c>
      <c r="L85" s="862">
        <f>N78*K85</f>
        <v>5422.7418691144931</v>
      </c>
      <c r="M85" s="863"/>
      <c r="N85" s="51"/>
    </row>
    <row r="86" spans="1:14" ht="15.75" thickBot="1">
      <c r="B86" s="825" t="s">
        <v>953</v>
      </c>
      <c r="C86" s="826"/>
      <c r="D86" s="826"/>
      <c r="E86" s="826"/>
      <c r="F86" s="826"/>
      <c r="G86" s="826"/>
      <c r="H86" s="826"/>
      <c r="I86" s="826"/>
      <c r="J86" s="826"/>
      <c r="K86" s="826"/>
      <c r="L86" s="826"/>
      <c r="M86" s="827"/>
      <c r="N86" s="52">
        <f>L83+L84+L85</f>
        <v>32536.451214686957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140991.28859697681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55272.230082344882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45</v>
      </c>
      <c r="N36" s="272">
        <f>K36/M36</f>
        <v>1860.8707412285655</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146811.50186264887</v>
      </c>
      <c r="L37" s="270"/>
      <c r="M37" s="271">
        <v>45</v>
      </c>
      <c r="N37" s="272">
        <f>K37/M37</f>
        <v>3262.4778191699752</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94378.822625988571</v>
      </c>
      <c r="L38" s="270"/>
      <c r="M38" s="271">
        <v>45</v>
      </c>
      <c r="N38" s="272">
        <f>K38/M38</f>
        <v>2097.3071694664127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6.4407564892891109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7227.0964863542422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42517.100063342215</v>
      </c>
      <c r="N48" s="272">
        <f>K48*M48</f>
        <v>55272.230082344882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55272.230082344882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VLOOKUP(A59,TRANSPORTE!A5:D122,4,FALSE)</f>
        <v>1037.4605630797244</v>
      </c>
      <c r="M59" s="913"/>
      <c r="N59" s="287">
        <f>K59*L59</f>
        <v>1348.6987320036417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64492.100949631676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12898.420189926335</v>
      </c>
      <c r="M83" s="861"/>
      <c r="N83" s="51"/>
    </row>
    <row r="84" spans="1:14">
      <c r="B84" s="89" t="s">
        <v>973</v>
      </c>
      <c r="C84" s="90"/>
      <c r="D84" s="90"/>
      <c r="E84" s="90"/>
      <c r="F84" s="90"/>
      <c r="G84" s="90"/>
      <c r="H84" s="90"/>
      <c r="I84" s="87"/>
      <c r="J84" s="88"/>
      <c r="K84" s="304">
        <v>0.05</v>
      </c>
      <c r="L84" s="860">
        <f>N78*K84</f>
        <v>3224.6050474815838</v>
      </c>
      <c r="M84" s="861"/>
      <c r="N84" s="51"/>
    </row>
    <row r="85" spans="1:14" ht="15.75" thickBot="1">
      <c r="B85" s="91" t="s">
        <v>974</v>
      </c>
      <c r="C85" s="92"/>
      <c r="D85" s="92"/>
      <c r="E85" s="92"/>
      <c r="F85" s="92"/>
      <c r="G85" s="92"/>
      <c r="H85" s="92"/>
      <c r="I85" s="93"/>
      <c r="J85" s="94"/>
      <c r="K85" s="305">
        <v>0.05</v>
      </c>
      <c r="L85" s="862">
        <f>N78*K85</f>
        <v>3224.6050474815838</v>
      </c>
      <c r="M85" s="863"/>
      <c r="N85" s="51"/>
    </row>
    <row r="86" spans="1:14" ht="15.75" thickBot="1">
      <c r="B86" s="825" t="s">
        <v>953</v>
      </c>
      <c r="C86" s="826"/>
      <c r="D86" s="826"/>
      <c r="E86" s="826"/>
      <c r="F86" s="826"/>
      <c r="G86" s="826"/>
      <c r="H86" s="826"/>
      <c r="I86" s="826"/>
      <c r="J86" s="826"/>
      <c r="K86" s="826"/>
      <c r="L86" s="826"/>
      <c r="M86" s="827"/>
      <c r="N86" s="52">
        <f>L83+L84+L85</f>
        <v>19347.630284889503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83839.731234521183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488.47484925175752</v>
      </c>
      <c r="N48" s="272">
        <f>K48*M48</f>
        <v>488.47484925175752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488.47484925175752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488.47484925175752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97.694969850351512</v>
      </c>
      <c r="M83" s="861"/>
      <c r="N83" s="51"/>
    </row>
    <row r="84" spans="1:14">
      <c r="B84" s="89" t="s">
        <v>973</v>
      </c>
      <c r="C84" s="90"/>
      <c r="D84" s="90"/>
      <c r="E84" s="90"/>
      <c r="F84" s="90"/>
      <c r="G84" s="90"/>
      <c r="H84" s="90"/>
      <c r="I84" s="87"/>
      <c r="J84" s="88"/>
      <c r="K84" s="304">
        <v>0.05</v>
      </c>
      <c r="L84" s="860">
        <f>N78*K84</f>
        <v>24.423742462587878</v>
      </c>
      <c r="M84" s="861"/>
      <c r="N84" s="51"/>
    </row>
    <row r="85" spans="1:14" ht="15.75" thickBot="1">
      <c r="B85" s="91" t="s">
        <v>974</v>
      </c>
      <c r="C85" s="92"/>
      <c r="D85" s="92"/>
      <c r="E85" s="92"/>
      <c r="F85" s="92"/>
      <c r="G85" s="92"/>
      <c r="H85" s="92"/>
      <c r="I85" s="93"/>
      <c r="J85" s="94"/>
      <c r="K85" s="305">
        <v>0.05</v>
      </c>
      <c r="L85" s="862">
        <f>N78*K85</f>
        <v>24.423742462587878</v>
      </c>
      <c r="M85" s="863"/>
      <c r="N85" s="51"/>
    </row>
    <row r="86" spans="1:14" ht="15.75" thickBot="1">
      <c r="B86" s="825" t="s">
        <v>953</v>
      </c>
      <c r="C86" s="826"/>
      <c r="D86" s="826"/>
      <c r="E86" s="826"/>
      <c r="F86" s="826"/>
      <c r="G86" s="826"/>
      <c r="H86" s="826"/>
      <c r="I86" s="826"/>
      <c r="J86" s="826"/>
      <c r="K86" s="826"/>
      <c r="L86" s="826"/>
      <c r="M86" s="827"/>
      <c r="N86" s="52">
        <f>L83+L84+L85</f>
        <v>146.54245477552726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635.01730402728481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452"/>
      <c r="L30" s="801" t="s">
        <v>945</v>
      </c>
      <c r="M30" s="802"/>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VLOOKUP(A48,MATERIALES!A4:D388,4,FALSE)</f>
        <v>2236.0641636415785</v>
      </c>
      <c r="N48" s="272">
        <f>K48*M48</f>
        <v>2236.0641636415785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2236.0641636415785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2236.0641636415785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447.21283272831573</v>
      </c>
      <c r="M83" s="861"/>
      <c r="N83" s="51"/>
    </row>
    <row r="84" spans="1:14">
      <c r="B84" s="89" t="s">
        <v>973</v>
      </c>
      <c r="C84" s="90"/>
      <c r="D84" s="90"/>
      <c r="E84" s="90"/>
      <c r="F84" s="90"/>
      <c r="G84" s="90"/>
      <c r="H84" s="90"/>
      <c r="I84" s="87"/>
      <c r="J84" s="88"/>
      <c r="K84" s="304">
        <v>0.05</v>
      </c>
      <c r="L84" s="860">
        <f>N78*K84</f>
        <v>111.80320818207893</v>
      </c>
      <c r="M84" s="861"/>
      <c r="N84" s="51"/>
    </row>
    <row r="85" spans="1:14" ht="15.75" thickBot="1">
      <c r="B85" s="91" t="s">
        <v>974</v>
      </c>
      <c r="C85" s="92"/>
      <c r="D85" s="92"/>
      <c r="E85" s="92"/>
      <c r="F85" s="92"/>
      <c r="G85" s="92"/>
      <c r="H85" s="92"/>
      <c r="I85" s="93"/>
      <c r="J85" s="94"/>
      <c r="K85" s="305">
        <v>0.05</v>
      </c>
      <c r="L85" s="862">
        <f>N78*K85</f>
        <v>111.80320818207893</v>
      </c>
      <c r="M85" s="863"/>
      <c r="N85" s="51"/>
    </row>
    <row r="86" spans="1:14" ht="15.75" thickBot="1">
      <c r="B86" s="825" t="s">
        <v>953</v>
      </c>
      <c r="C86" s="826"/>
      <c r="D86" s="826"/>
      <c r="E86" s="826"/>
      <c r="F86" s="826"/>
      <c r="G86" s="826"/>
      <c r="H86" s="826"/>
      <c r="I86" s="826"/>
      <c r="J86" s="826"/>
      <c r="K86" s="826"/>
      <c r="L86" s="826"/>
      <c r="M86" s="827"/>
      <c r="N86" s="52">
        <f>L83+L84+L85</f>
        <v>670.81924909247357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2906.8834127340519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VLOOKUP(A48,MATERIALES!A4:D388,4,FALSE)</f>
        <v>2132.7258984585364</v>
      </c>
      <c r="N48" s="272">
        <f>K48*M48</f>
        <v>2132.7258984585364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2132.7258984585364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2132.7258984585364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426.54517969170729</v>
      </c>
      <c r="M83" s="861"/>
      <c r="N83" s="51"/>
    </row>
    <row r="84" spans="1:14">
      <c r="B84" s="89" t="s">
        <v>973</v>
      </c>
      <c r="C84" s="90"/>
      <c r="D84" s="90"/>
      <c r="E84" s="90"/>
      <c r="F84" s="90"/>
      <c r="G84" s="90"/>
      <c r="H84" s="90"/>
      <c r="I84" s="87"/>
      <c r="J84" s="88"/>
      <c r="K84" s="304">
        <v>0.05</v>
      </c>
      <c r="L84" s="860">
        <f>N78*K84</f>
        <v>106.63629492292682</v>
      </c>
      <c r="M84" s="861"/>
      <c r="N84" s="51"/>
    </row>
    <row r="85" spans="1:14" ht="15.75" thickBot="1">
      <c r="B85" s="91" t="s">
        <v>974</v>
      </c>
      <c r="C85" s="92"/>
      <c r="D85" s="92"/>
      <c r="E85" s="92"/>
      <c r="F85" s="92"/>
      <c r="G85" s="92"/>
      <c r="H85" s="92"/>
      <c r="I85" s="93"/>
      <c r="J85" s="94"/>
      <c r="K85" s="305">
        <v>0.05</v>
      </c>
      <c r="L85" s="862">
        <f>N78*K85</f>
        <v>106.63629492292682</v>
      </c>
      <c r="M85" s="863"/>
      <c r="N85" s="51"/>
    </row>
    <row r="86" spans="1:14" ht="15.75" thickBot="1">
      <c r="B86" s="825" t="s">
        <v>953</v>
      </c>
      <c r="C86" s="826"/>
      <c r="D86" s="826"/>
      <c r="E86" s="826"/>
      <c r="F86" s="826"/>
      <c r="G86" s="826"/>
      <c r="H86" s="826"/>
      <c r="I86" s="826"/>
      <c r="J86" s="826"/>
      <c r="K86" s="826"/>
      <c r="L86" s="826"/>
      <c r="M86" s="827"/>
      <c r="N86" s="52">
        <f>L83+L84+L85</f>
        <v>639.81776953756093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2772.5436679960976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VLOOKUP(A48,MATERIALES!A4:D388,4,FALSE)</f>
        <v>1798.5255514835903</v>
      </c>
      <c r="N48" s="272">
        <f>K48*M48</f>
        <v>1798.5255514835903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1798.5255514835903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1798.5255514835903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359.70511029671809</v>
      </c>
      <c r="M83" s="861"/>
      <c r="N83" s="51"/>
    </row>
    <row r="84" spans="1:14">
      <c r="B84" s="89" t="s">
        <v>973</v>
      </c>
      <c r="C84" s="90"/>
      <c r="D84" s="90"/>
      <c r="E84" s="90"/>
      <c r="F84" s="90"/>
      <c r="G84" s="90"/>
      <c r="H84" s="90"/>
      <c r="I84" s="87"/>
      <c r="J84" s="88"/>
      <c r="K84" s="304">
        <v>0.05</v>
      </c>
      <c r="L84" s="860">
        <f>N78*K84</f>
        <v>89.926277574179522</v>
      </c>
      <c r="M84" s="861"/>
      <c r="N84" s="51"/>
    </row>
    <row r="85" spans="1:14" ht="15.75" thickBot="1">
      <c r="B85" s="91" t="s">
        <v>974</v>
      </c>
      <c r="C85" s="92"/>
      <c r="D85" s="92"/>
      <c r="E85" s="92"/>
      <c r="F85" s="92"/>
      <c r="G85" s="92"/>
      <c r="H85" s="92"/>
      <c r="I85" s="93"/>
      <c r="J85" s="94"/>
      <c r="K85" s="305">
        <v>0.05</v>
      </c>
      <c r="L85" s="862">
        <f>N78*K85</f>
        <v>89.926277574179522</v>
      </c>
      <c r="M85" s="863"/>
      <c r="N85" s="51"/>
    </row>
    <row r="86" spans="1:14" ht="15.75" thickBot="1">
      <c r="B86" s="825" t="s">
        <v>953</v>
      </c>
      <c r="C86" s="826"/>
      <c r="D86" s="826"/>
      <c r="E86" s="826"/>
      <c r="F86" s="826"/>
      <c r="G86" s="826"/>
      <c r="H86" s="826"/>
      <c r="I86" s="826"/>
      <c r="J86" s="826"/>
      <c r="K86" s="826"/>
      <c r="L86" s="826"/>
      <c r="M86" s="827"/>
      <c r="N86" s="52">
        <f>L83+L84+L85</f>
        <v>539.55766544507708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2338.0832169286673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VLOOKUP(A48,MATERIALES!A4:D388,4,FALSE)</f>
        <v>2382.2768154431178</v>
      </c>
      <c r="N48" s="272">
        <f>K48*M48</f>
        <v>2382.2768154431178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2382.2768154431178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2382.2768154431178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476.45536308862359</v>
      </c>
      <c r="M83" s="861"/>
      <c r="N83" s="51"/>
    </row>
    <row r="84" spans="1:14">
      <c r="B84" s="89" t="s">
        <v>973</v>
      </c>
      <c r="C84" s="90"/>
      <c r="D84" s="90"/>
      <c r="E84" s="90"/>
      <c r="F84" s="90"/>
      <c r="G84" s="90"/>
      <c r="H84" s="90"/>
      <c r="I84" s="87"/>
      <c r="J84" s="88"/>
      <c r="K84" s="304">
        <v>0.05</v>
      </c>
      <c r="L84" s="860">
        <f>N78*K84</f>
        <v>119.1138407721559</v>
      </c>
      <c r="M84" s="861"/>
      <c r="N84" s="51"/>
    </row>
    <row r="85" spans="1:14" ht="15.75" thickBot="1">
      <c r="B85" s="91" t="s">
        <v>974</v>
      </c>
      <c r="C85" s="92"/>
      <c r="D85" s="92"/>
      <c r="E85" s="92"/>
      <c r="F85" s="92"/>
      <c r="G85" s="92"/>
      <c r="H85" s="92"/>
      <c r="I85" s="93"/>
      <c r="J85" s="94"/>
      <c r="K85" s="305">
        <v>0.05</v>
      </c>
      <c r="L85" s="862">
        <f>N78*K85</f>
        <v>119.1138407721559</v>
      </c>
      <c r="M85" s="863"/>
      <c r="N85" s="51"/>
    </row>
    <row r="86" spans="1:14" ht="15.75" thickBot="1">
      <c r="B86" s="825" t="s">
        <v>953</v>
      </c>
      <c r="C86" s="826"/>
      <c r="D86" s="826"/>
      <c r="E86" s="826"/>
      <c r="F86" s="826"/>
      <c r="G86" s="826"/>
      <c r="H86" s="826"/>
      <c r="I86" s="826"/>
      <c r="J86" s="826"/>
      <c r="K86" s="826"/>
      <c r="L86" s="826"/>
      <c r="M86" s="827"/>
      <c r="N86" s="52">
        <f>L83+L84+L85</f>
        <v>714.68304463293532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3096.9598600760532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VLOOKUP(A48,MATERIALES!A4:D388,4,FALSE)</f>
        <v>5094.3566048746688</v>
      </c>
      <c r="N48" s="272">
        <f>K48*M48</f>
        <v>5094.3566048746688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5094.3566048746688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5094.3566048746688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1018.8713209749338</v>
      </c>
      <c r="M83" s="861"/>
      <c r="N83" s="51"/>
    </row>
    <row r="84" spans="1:14">
      <c r="B84" s="89" t="s">
        <v>973</v>
      </c>
      <c r="C84" s="90"/>
      <c r="D84" s="90"/>
      <c r="E84" s="90"/>
      <c r="F84" s="90"/>
      <c r="G84" s="90"/>
      <c r="H84" s="90"/>
      <c r="I84" s="87"/>
      <c r="J84" s="88"/>
      <c r="K84" s="304">
        <v>0.05</v>
      </c>
      <c r="L84" s="860">
        <f>N78*K84</f>
        <v>254.71783024373346</v>
      </c>
      <c r="M84" s="861"/>
      <c r="N84" s="51"/>
    </row>
    <row r="85" spans="1:14" ht="15.75" thickBot="1">
      <c r="B85" s="91" t="s">
        <v>974</v>
      </c>
      <c r="C85" s="92"/>
      <c r="D85" s="92"/>
      <c r="E85" s="92"/>
      <c r="F85" s="92"/>
      <c r="G85" s="92"/>
      <c r="H85" s="92"/>
      <c r="I85" s="93"/>
      <c r="J85" s="94"/>
      <c r="K85" s="305">
        <v>0.05</v>
      </c>
      <c r="L85" s="862">
        <f>N78*K85</f>
        <v>254.71783024373346</v>
      </c>
      <c r="M85" s="863"/>
      <c r="N85" s="51"/>
    </row>
    <row r="86" spans="1:14" ht="15.75" thickBot="1">
      <c r="B86" s="825" t="s">
        <v>953</v>
      </c>
      <c r="C86" s="826"/>
      <c r="D86" s="826"/>
      <c r="E86" s="826"/>
      <c r="F86" s="826"/>
      <c r="G86" s="826"/>
      <c r="H86" s="826"/>
      <c r="I86" s="826"/>
      <c r="J86" s="826"/>
      <c r="K86" s="826"/>
      <c r="L86" s="826"/>
      <c r="M86" s="827"/>
      <c r="N86" s="52">
        <f>L83+L84+L85</f>
        <v>1528.3069814624007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6622.6635863370693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VLOOKUP(A48,MATERIALES!A4:D388,4,FALSE)</f>
        <v>2010.698798082816</v>
      </c>
      <c r="N48" s="272">
        <f>K48*M48</f>
        <v>2010.698798082816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2010.698798082816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2010.698798082816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402.1397596165632</v>
      </c>
      <c r="M83" s="861"/>
      <c r="N83" s="51"/>
    </row>
    <row r="84" spans="1:14">
      <c r="B84" s="89" t="s">
        <v>973</v>
      </c>
      <c r="C84" s="90"/>
      <c r="D84" s="90"/>
      <c r="E84" s="90"/>
      <c r="F84" s="90"/>
      <c r="G84" s="90"/>
      <c r="H84" s="90"/>
      <c r="I84" s="87"/>
      <c r="J84" s="88"/>
      <c r="K84" s="304">
        <v>0.05</v>
      </c>
      <c r="L84" s="860">
        <f>N78*K84</f>
        <v>100.5349399041408</v>
      </c>
      <c r="M84" s="861"/>
      <c r="N84" s="51"/>
    </row>
    <row r="85" spans="1:14" ht="15.75" thickBot="1">
      <c r="B85" s="91" t="s">
        <v>974</v>
      </c>
      <c r="C85" s="92"/>
      <c r="D85" s="92"/>
      <c r="E85" s="92"/>
      <c r="F85" s="92"/>
      <c r="G85" s="92"/>
      <c r="H85" s="92"/>
      <c r="I85" s="93"/>
      <c r="J85" s="94"/>
      <c r="K85" s="305">
        <v>0.05</v>
      </c>
      <c r="L85" s="862">
        <f>N78*K85</f>
        <v>100.5349399041408</v>
      </c>
      <c r="M85" s="863"/>
      <c r="N85" s="51"/>
    </row>
    <row r="86" spans="1:14" ht="15.75" thickBot="1">
      <c r="B86" s="825" t="s">
        <v>953</v>
      </c>
      <c r="C86" s="826"/>
      <c r="D86" s="826"/>
      <c r="E86" s="826"/>
      <c r="F86" s="826"/>
      <c r="G86" s="826"/>
      <c r="H86" s="826"/>
      <c r="I86" s="826"/>
      <c r="J86" s="826"/>
      <c r="K86" s="826"/>
      <c r="L86" s="826"/>
      <c r="M86" s="827"/>
      <c r="N86" s="52">
        <f>L83+L84+L85</f>
        <v>603.2096394248448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2613.9084375076609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VLOOKUP(A48,MATERIALES!A4:D388,4,FALSE)</f>
        <v>1351.0928501059489</v>
      </c>
      <c r="N48" s="272">
        <f>K48*M48</f>
        <v>1351.0928501059489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1351.0928501059489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1351.0928501059489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270.21857002118981</v>
      </c>
      <c r="M83" s="861"/>
      <c r="N83" s="51"/>
    </row>
    <row r="84" spans="1:14">
      <c r="B84" s="89" t="s">
        <v>973</v>
      </c>
      <c r="C84" s="90"/>
      <c r="D84" s="90"/>
      <c r="E84" s="90"/>
      <c r="F84" s="90"/>
      <c r="G84" s="90"/>
      <c r="H84" s="90"/>
      <c r="I84" s="87"/>
      <c r="J84" s="88"/>
      <c r="K84" s="304">
        <v>0.05</v>
      </c>
      <c r="L84" s="860">
        <f>N78*K84</f>
        <v>67.554642505297451</v>
      </c>
      <c r="M84" s="861"/>
      <c r="N84" s="51"/>
    </row>
    <row r="85" spans="1:14" ht="15.75" thickBot="1">
      <c r="B85" s="91" t="s">
        <v>974</v>
      </c>
      <c r="C85" s="92"/>
      <c r="D85" s="92"/>
      <c r="E85" s="92"/>
      <c r="F85" s="92"/>
      <c r="G85" s="92"/>
      <c r="H85" s="92"/>
      <c r="I85" s="93"/>
      <c r="J85" s="94"/>
      <c r="K85" s="305">
        <v>0.05</v>
      </c>
      <c r="L85" s="862">
        <f>N78*K85</f>
        <v>67.554642505297451</v>
      </c>
      <c r="M85" s="863"/>
      <c r="N85" s="51"/>
    </row>
    <row r="86" spans="1:14" ht="15.75" thickBot="1">
      <c r="B86" s="825" t="s">
        <v>953</v>
      </c>
      <c r="C86" s="826"/>
      <c r="D86" s="826"/>
      <c r="E86" s="826"/>
      <c r="F86" s="826"/>
      <c r="G86" s="826"/>
      <c r="H86" s="826"/>
      <c r="I86" s="826"/>
      <c r="J86" s="826"/>
      <c r="K86" s="826"/>
      <c r="L86" s="826"/>
      <c r="M86" s="827"/>
      <c r="N86" s="52">
        <f>L83+L84+L85</f>
        <v>405.32785503178474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1756.4207051377336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VLOOKUP(A48,MATERIALES!A4:D388,4,FALSE)</f>
        <v>2063.467273920965</v>
      </c>
      <c r="N48" s="272">
        <f>K48*M48</f>
        <v>2063.467273920965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2063.467273920965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2063.467273920965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412.69345478419302</v>
      </c>
      <c r="M83" s="861"/>
      <c r="N83" s="51"/>
    </row>
    <row r="84" spans="1:14">
      <c r="B84" s="89" t="s">
        <v>973</v>
      </c>
      <c r="C84" s="90"/>
      <c r="D84" s="90"/>
      <c r="E84" s="90"/>
      <c r="F84" s="90"/>
      <c r="G84" s="90"/>
      <c r="H84" s="90"/>
      <c r="I84" s="87"/>
      <c r="J84" s="88"/>
      <c r="K84" s="304">
        <v>0.05</v>
      </c>
      <c r="L84" s="860">
        <f>N78*K84</f>
        <v>103.17336369604826</v>
      </c>
      <c r="M84" s="861"/>
      <c r="N84" s="51"/>
    </row>
    <row r="85" spans="1:14" ht="15.75" thickBot="1">
      <c r="B85" s="91" t="s">
        <v>974</v>
      </c>
      <c r="C85" s="92"/>
      <c r="D85" s="92"/>
      <c r="E85" s="92"/>
      <c r="F85" s="92"/>
      <c r="G85" s="92"/>
      <c r="H85" s="92"/>
      <c r="I85" s="93"/>
      <c r="J85" s="94"/>
      <c r="K85" s="305">
        <v>0.05</v>
      </c>
      <c r="L85" s="862">
        <f>N78*K85</f>
        <v>103.17336369604826</v>
      </c>
      <c r="M85" s="863"/>
      <c r="N85" s="51"/>
    </row>
    <row r="86" spans="1:14" ht="15.75" thickBot="1">
      <c r="B86" s="825" t="s">
        <v>953</v>
      </c>
      <c r="C86" s="826"/>
      <c r="D86" s="826"/>
      <c r="E86" s="826"/>
      <c r="F86" s="826"/>
      <c r="G86" s="826"/>
      <c r="H86" s="826"/>
      <c r="I86" s="826"/>
      <c r="J86" s="826"/>
      <c r="K86" s="826"/>
      <c r="L86" s="826"/>
      <c r="M86" s="827"/>
      <c r="N86" s="52">
        <f>L83+L84+L85</f>
        <v>619.04018217628948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2682.5074560972544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VLOOKUP(A48,MATERIALES!A4:D388,4,FALSE)</f>
        <v>2123.9311524855116</v>
      </c>
      <c r="N48" s="272">
        <f>K48*M48</f>
        <v>2123.9311524855116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2123.9311524855116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2123.9311524855116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424.78623049710234</v>
      </c>
      <c r="M83" s="861"/>
      <c r="N83" s="51"/>
    </row>
    <row r="84" spans="1:14">
      <c r="B84" s="89" t="s">
        <v>973</v>
      </c>
      <c r="C84" s="90"/>
      <c r="D84" s="90"/>
      <c r="E84" s="90"/>
      <c r="F84" s="90"/>
      <c r="G84" s="90"/>
      <c r="H84" s="90"/>
      <c r="I84" s="87"/>
      <c r="J84" s="88"/>
      <c r="K84" s="304">
        <v>0.05</v>
      </c>
      <c r="L84" s="860">
        <f>N78*K84</f>
        <v>106.19655762427558</v>
      </c>
      <c r="M84" s="861"/>
      <c r="N84" s="51"/>
    </row>
    <row r="85" spans="1:14" ht="15.75" thickBot="1">
      <c r="B85" s="91" t="s">
        <v>974</v>
      </c>
      <c r="C85" s="92"/>
      <c r="D85" s="92"/>
      <c r="E85" s="92"/>
      <c r="F85" s="92"/>
      <c r="G85" s="92"/>
      <c r="H85" s="92"/>
      <c r="I85" s="93"/>
      <c r="J85" s="94"/>
      <c r="K85" s="305">
        <v>0.05</v>
      </c>
      <c r="L85" s="862">
        <f>N78*K85</f>
        <v>106.19655762427558</v>
      </c>
      <c r="M85" s="863"/>
      <c r="N85" s="51"/>
    </row>
    <row r="86" spans="1:14" ht="15.75" thickBot="1">
      <c r="B86" s="825" t="s">
        <v>953</v>
      </c>
      <c r="C86" s="826"/>
      <c r="D86" s="826"/>
      <c r="E86" s="826"/>
      <c r="F86" s="826"/>
      <c r="G86" s="826"/>
      <c r="H86" s="826"/>
      <c r="I86" s="826"/>
      <c r="J86" s="826"/>
      <c r="K86" s="826"/>
      <c r="L86" s="826"/>
      <c r="M86" s="827"/>
      <c r="N86" s="52">
        <f>L83+L84+L85</f>
        <v>637.17934574565345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2761.1104982311649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VLOOKUP(A48,MATERIALES!A4:D388,4,FALSE)</f>
        <v>2187.6930607899417</v>
      </c>
      <c r="N48" s="272">
        <f>K48*M48</f>
        <v>2187.6930607899417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2187.6930607899417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2187.6930607899417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437.53861215798838</v>
      </c>
      <c r="M83" s="861"/>
      <c r="N83" s="51"/>
    </row>
    <row r="84" spans="1:14">
      <c r="B84" s="89" t="s">
        <v>973</v>
      </c>
      <c r="C84" s="90"/>
      <c r="D84" s="90"/>
      <c r="E84" s="90"/>
      <c r="F84" s="90"/>
      <c r="G84" s="90"/>
      <c r="H84" s="90"/>
      <c r="I84" s="87"/>
      <c r="J84" s="88"/>
      <c r="K84" s="304">
        <v>0.05</v>
      </c>
      <c r="L84" s="860">
        <f>N78*K84</f>
        <v>109.3846530394971</v>
      </c>
      <c r="M84" s="861"/>
      <c r="N84" s="51"/>
    </row>
    <row r="85" spans="1:14" ht="15.75" thickBot="1">
      <c r="B85" s="91" t="s">
        <v>974</v>
      </c>
      <c r="C85" s="92"/>
      <c r="D85" s="92"/>
      <c r="E85" s="92"/>
      <c r="F85" s="92"/>
      <c r="G85" s="92"/>
      <c r="H85" s="92"/>
      <c r="I85" s="93"/>
      <c r="J85" s="94"/>
      <c r="K85" s="305">
        <v>0.05</v>
      </c>
      <c r="L85" s="862">
        <f>N78*K85</f>
        <v>109.3846530394971</v>
      </c>
      <c r="M85" s="863"/>
      <c r="N85" s="51"/>
    </row>
    <row r="86" spans="1:14" ht="15.75" thickBot="1">
      <c r="B86" s="825" t="s">
        <v>953</v>
      </c>
      <c r="C86" s="826"/>
      <c r="D86" s="826"/>
      <c r="E86" s="826"/>
      <c r="F86" s="826"/>
      <c r="G86" s="826"/>
      <c r="H86" s="826"/>
      <c r="I86" s="826"/>
      <c r="J86" s="826"/>
      <c r="K86" s="826"/>
      <c r="L86" s="826"/>
      <c r="M86" s="827"/>
      <c r="N86" s="52">
        <f>L83+L84+L85</f>
        <v>656.30791823698269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2844.0009790269241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VLOOKUP(A48,MATERIALES!A4:D388,4,FALSE)</f>
        <v>3564.0708055683372</v>
      </c>
      <c r="N48" s="272">
        <f>K48*M48</f>
        <v>3564.0708055683372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3564.0708055683372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3564.0708055683372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712.81416111366752</v>
      </c>
      <c r="M83" s="861"/>
      <c r="N83" s="51"/>
    </row>
    <row r="84" spans="1:14">
      <c r="B84" s="89" t="s">
        <v>973</v>
      </c>
      <c r="C84" s="90"/>
      <c r="D84" s="90"/>
      <c r="E84" s="90"/>
      <c r="F84" s="90"/>
      <c r="G84" s="90"/>
      <c r="H84" s="90"/>
      <c r="I84" s="87"/>
      <c r="J84" s="88"/>
      <c r="K84" s="304">
        <v>0.05</v>
      </c>
      <c r="L84" s="860">
        <f>N78*K84</f>
        <v>178.20354027841688</v>
      </c>
      <c r="M84" s="861"/>
      <c r="N84" s="51"/>
    </row>
    <row r="85" spans="1:14" ht="15.75" thickBot="1">
      <c r="B85" s="91" t="s">
        <v>974</v>
      </c>
      <c r="C85" s="92"/>
      <c r="D85" s="92"/>
      <c r="E85" s="92"/>
      <c r="F85" s="92"/>
      <c r="G85" s="92"/>
      <c r="H85" s="92"/>
      <c r="I85" s="93"/>
      <c r="J85" s="94"/>
      <c r="K85" s="305">
        <v>0.05</v>
      </c>
      <c r="L85" s="862">
        <f>N78*K85</f>
        <v>178.20354027841688</v>
      </c>
      <c r="M85" s="863"/>
      <c r="N85" s="51"/>
    </row>
    <row r="86" spans="1:14" ht="15.75" thickBot="1">
      <c r="B86" s="825" t="s">
        <v>953</v>
      </c>
      <c r="C86" s="826"/>
      <c r="D86" s="826"/>
      <c r="E86" s="826"/>
      <c r="F86" s="826"/>
      <c r="G86" s="826"/>
      <c r="H86" s="826"/>
      <c r="I86" s="826"/>
      <c r="J86" s="826"/>
      <c r="K86" s="826"/>
      <c r="L86" s="826"/>
      <c r="M86" s="827"/>
      <c r="N86" s="52">
        <f>L83+L84+L85</f>
        <v>1069.2212416705013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4633.2920472388387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2413.0584263487049</v>
      </c>
      <c r="N48" s="272">
        <f>K48*M48</f>
        <v>2413.0584263487049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2413.0584263487049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2413.0584263487049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482.61168526974097</v>
      </c>
      <c r="M83" s="861"/>
      <c r="N83" s="51"/>
    </row>
    <row r="84" spans="1:14">
      <c r="B84" s="89" t="s">
        <v>973</v>
      </c>
      <c r="C84" s="90"/>
      <c r="D84" s="90"/>
      <c r="E84" s="90"/>
      <c r="F84" s="90"/>
      <c r="G84" s="90"/>
      <c r="H84" s="90"/>
      <c r="I84" s="87"/>
      <c r="J84" s="88"/>
      <c r="K84" s="304">
        <v>0.05</v>
      </c>
      <c r="L84" s="860">
        <f>N78*K84</f>
        <v>120.65292131743524</v>
      </c>
      <c r="M84" s="861"/>
      <c r="N84" s="51"/>
    </row>
    <row r="85" spans="1:14" ht="15.75" thickBot="1">
      <c r="B85" s="91" t="s">
        <v>974</v>
      </c>
      <c r="C85" s="92"/>
      <c r="D85" s="92"/>
      <c r="E85" s="92"/>
      <c r="F85" s="92"/>
      <c r="G85" s="92"/>
      <c r="H85" s="92"/>
      <c r="I85" s="93"/>
      <c r="J85" s="94"/>
      <c r="K85" s="305">
        <v>0.05</v>
      </c>
      <c r="L85" s="862">
        <f>N78*K85</f>
        <v>120.65292131743524</v>
      </c>
      <c r="M85" s="863"/>
      <c r="N85" s="51"/>
    </row>
    <row r="86" spans="1:14" ht="15.75" thickBot="1">
      <c r="B86" s="825" t="s">
        <v>953</v>
      </c>
      <c r="C86" s="826"/>
      <c r="D86" s="826"/>
      <c r="E86" s="826"/>
      <c r="F86" s="826"/>
      <c r="G86" s="826"/>
      <c r="H86" s="826"/>
      <c r="I86" s="826"/>
      <c r="J86" s="826"/>
      <c r="K86" s="826"/>
      <c r="L86" s="826"/>
      <c r="M86" s="827"/>
      <c r="N86" s="52">
        <f>L83+L84+L85</f>
        <v>723.91752790461146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3136.9759542533166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2413.0584263487049</v>
      </c>
      <c r="N48" s="272">
        <f>K48*M48</f>
        <v>2413.0584263487049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2413.0584263487049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2413.0584263487049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482.61168526974097</v>
      </c>
      <c r="M83" s="861"/>
      <c r="N83" s="51"/>
    </row>
    <row r="84" spans="1:14">
      <c r="B84" s="89" t="s">
        <v>973</v>
      </c>
      <c r="C84" s="90"/>
      <c r="D84" s="90"/>
      <c r="E84" s="90"/>
      <c r="F84" s="90"/>
      <c r="G84" s="90"/>
      <c r="H84" s="90"/>
      <c r="I84" s="87"/>
      <c r="J84" s="88"/>
      <c r="K84" s="304">
        <v>0.05</v>
      </c>
      <c r="L84" s="860">
        <f>N78*K84</f>
        <v>120.65292131743524</v>
      </c>
      <c r="M84" s="861"/>
      <c r="N84" s="51"/>
    </row>
    <row r="85" spans="1:14" ht="15.75" thickBot="1">
      <c r="B85" s="91" t="s">
        <v>974</v>
      </c>
      <c r="C85" s="92"/>
      <c r="D85" s="92"/>
      <c r="E85" s="92"/>
      <c r="F85" s="92"/>
      <c r="G85" s="92"/>
      <c r="H85" s="92"/>
      <c r="I85" s="93"/>
      <c r="J85" s="94"/>
      <c r="K85" s="305">
        <v>0.05</v>
      </c>
      <c r="L85" s="862">
        <f>N78*K85</f>
        <v>120.65292131743524</v>
      </c>
      <c r="M85" s="863"/>
      <c r="N85" s="51"/>
    </row>
    <row r="86" spans="1:14" ht="15.75" thickBot="1">
      <c r="B86" s="825" t="s">
        <v>953</v>
      </c>
      <c r="C86" s="826"/>
      <c r="D86" s="826"/>
      <c r="E86" s="826"/>
      <c r="F86" s="826"/>
      <c r="G86" s="826"/>
      <c r="H86" s="826"/>
      <c r="I86" s="826"/>
      <c r="J86" s="826"/>
      <c r="K86" s="826"/>
      <c r="L86" s="826"/>
      <c r="M86" s="827"/>
      <c r="N86" s="52">
        <f>L83+L84+L85</f>
        <v>723.91752790461146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3136.9759542533166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VLOOKUP(A48,MATERIALES!A4:D388,4,FALSE)</f>
        <v>3719.0782033429009</v>
      </c>
      <c r="N48" s="272">
        <f>K48*M48</f>
        <v>3719.0782033429009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3719.0782033429009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3719.0782033429009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743.81564066858027</v>
      </c>
      <c r="M83" s="861"/>
      <c r="N83" s="51"/>
    </row>
    <row r="84" spans="1:14">
      <c r="B84" s="89" t="s">
        <v>973</v>
      </c>
      <c r="C84" s="90"/>
      <c r="D84" s="90"/>
      <c r="E84" s="90"/>
      <c r="F84" s="90"/>
      <c r="G84" s="90"/>
      <c r="H84" s="90"/>
      <c r="I84" s="87"/>
      <c r="J84" s="88"/>
      <c r="K84" s="304">
        <v>0.05</v>
      </c>
      <c r="L84" s="860">
        <f>N78*K84</f>
        <v>185.95391016714507</v>
      </c>
      <c r="M84" s="861"/>
      <c r="N84" s="51"/>
    </row>
    <row r="85" spans="1:14" ht="15.75" thickBot="1">
      <c r="B85" s="91" t="s">
        <v>974</v>
      </c>
      <c r="C85" s="92"/>
      <c r="D85" s="92"/>
      <c r="E85" s="92"/>
      <c r="F85" s="92"/>
      <c r="G85" s="92"/>
      <c r="H85" s="92"/>
      <c r="I85" s="93"/>
      <c r="J85" s="94"/>
      <c r="K85" s="305">
        <v>0.05</v>
      </c>
      <c r="L85" s="862">
        <f>N78*K85</f>
        <v>185.95391016714507</v>
      </c>
      <c r="M85" s="863"/>
      <c r="N85" s="51"/>
    </row>
    <row r="86" spans="1:14" ht="15.75" thickBot="1">
      <c r="B86" s="825" t="s">
        <v>953</v>
      </c>
      <c r="C86" s="826"/>
      <c r="D86" s="826"/>
      <c r="E86" s="826"/>
      <c r="F86" s="826"/>
      <c r="G86" s="826"/>
      <c r="H86" s="826"/>
      <c r="I86" s="826"/>
      <c r="J86" s="826"/>
      <c r="K86" s="826"/>
      <c r="L86" s="826"/>
      <c r="M86" s="827"/>
      <c r="N86" s="52">
        <f>L83+L84+L85</f>
        <v>1115.7234610028704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4834.8016643457713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VLOOKUP(A48,MATERIALES!A4:D388,4,FALSE)</f>
        <v>3896.0724660500268</v>
      </c>
      <c r="N48" s="272">
        <f>K48*M48</f>
        <v>3896.0724660500268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3896.0724660500268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3896.0724660500268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779.21449321000546</v>
      </c>
      <c r="M83" s="861"/>
      <c r="N83" s="51"/>
    </row>
    <row r="84" spans="1:14">
      <c r="B84" s="89" t="s">
        <v>973</v>
      </c>
      <c r="C84" s="90"/>
      <c r="D84" s="90"/>
      <c r="E84" s="90"/>
      <c r="F84" s="90"/>
      <c r="G84" s="90"/>
      <c r="H84" s="90"/>
      <c r="I84" s="87"/>
      <c r="J84" s="88"/>
      <c r="K84" s="304">
        <v>0.05</v>
      </c>
      <c r="L84" s="860">
        <f>N78*K84</f>
        <v>194.80362330250136</v>
      </c>
      <c r="M84" s="861"/>
      <c r="N84" s="51"/>
    </row>
    <row r="85" spans="1:14" ht="15.75" thickBot="1">
      <c r="B85" s="91" t="s">
        <v>974</v>
      </c>
      <c r="C85" s="92"/>
      <c r="D85" s="92"/>
      <c r="E85" s="92"/>
      <c r="F85" s="92"/>
      <c r="G85" s="92"/>
      <c r="H85" s="92"/>
      <c r="I85" s="93"/>
      <c r="J85" s="94"/>
      <c r="K85" s="305">
        <v>0.05</v>
      </c>
      <c r="L85" s="862">
        <f>N78*K85</f>
        <v>194.80362330250136</v>
      </c>
      <c r="M85" s="863"/>
      <c r="N85" s="51"/>
    </row>
    <row r="86" spans="1:14" ht="15.75" thickBot="1">
      <c r="B86" s="825" t="s">
        <v>953</v>
      </c>
      <c r="C86" s="826"/>
      <c r="D86" s="826"/>
      <c r="E86" s="826"/>
      <c r="F86" s="826"/>
      <c r="G86" s="826"/>
      <c r="H86" s="826"/>
      <c r="I86" s="826"/>
      <c r="J86" s="826"/>
      <c r="K86" s="826"/>
      <c r="L86" s="826"/>
      <c r="M86" s="827"/>
      <c r="N86" s="52">
        <f>L83+L84+L85</f>
        <v>1168.8217398150082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5064.8942058650355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VLOOKUP(A48,MATERIALES!A4:D388,4,FALSE)</f>
        <v>2862.6898142196023</v>
      </c>
      <c r="N48" s="272">
        <f>K48*M48</f>
        <v>2862.6898142196023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2862.6898142196023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2862.6898142196023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572.53796284392047</v>
      </c>
      <c r="M83" s="861"/>
      <c r="N83" s="51"/>
    </row>
    <row r="84" spans="1:14">
      <c r="B84" s="89" t="s">
        <v>973</v>
      </c>
      <c r="C84" s="90"/>
      <c r="D84" s="90"/>
      <c r="E84" s="90"/>
      <c r="F84" s="90"/>
      <c r="G84" s="90"/>
      <c r="H84" s="90"/>
      <c r="I84" s="87"/>
      <c r="J84" s="88"/>
      <c r="K84" s="304">
        <v>0.05</v>
      </c>
      <c r="L84" s="860">
        <f>N78*K84</f>
        <v>143.13449071098012</v>
      </c>
      <c r="M84" s="861"/>
      <c r="N84" s="51"/>
    </row>
    <row r="85" spans="1:14" ht="15.75" thickBot="1">
      <c r="B85" s="91" t="s">
        <v>974</v>
      </c>
      <c r="C85" s="92"/>
      <c r="D85" s="92"/>
      <c r="E85" s="92"/>
      <c r="F85" s="92"/>
      <c r="G85" s="92"/>
      <c r="H85" s="92"/>
      <c r="I85" s="93"/>
      <c r="J85" s="94"/>
      <c r="K85" s="305">
        <v>0.05</v>
      </c>
      <c r="L85" s="862">
        <f>N78*K85</f>
        <v>143.13449071098012</v>
      </c>
      <c r="M85" s="863"/>
      <c r="N85" s="51"/>
    </row>
    <row r="86" spans="1:14" ht="15.75" thickBot="1">
      <c r="B86" s="825" t="s">
        <v>953</v>
      </c>
      <c r="C86" s="826"/>
      <c r="D86" s="826"/>
      <c r="E86" s="826"/>
      <c r="F86" s="826"/>
      <c r="G86" s="826"/>
      <c r="H86" s="826"/>
      <c r="I86" s="826"/>
      <c r="J86" s="826"/>
      <c r="K86" s="826"/>
      <c r="L86" s="826"/>
      <c r="M86" s="827"/>
      <c r="N86" s="52">
        <f>L83+L84+L85</f>
        <v>858.8069442658807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3721.496758485483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VLOOKUP(A48,MATERIALES!A4:D388,4,FALSE)</f>
        <v>2773.6430112427252</v>
      </c>
      <c r="N48" s="272">
        <f>K48*M48</f>
        <v>2773.6430112427252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2773.6430112427252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2773.6430112427252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554.72860224854503</v>
      </c>
      <c r="M83" s="861"/>
      <c r="N83" s="51"/>
    </row>
    <row r="84" spans="1:14">
      <c r="B84" s="89" t="s">
        <v>973</v>
      </c>
      <c r="C84" s="90"/>
      <c r="D84" s="90"/>
      <c r="E84" s="90"/>
      <c r="F84" s="90"/>
      <c r="G84" s="90"/>
      <c r="H84" s="90"/>
      <c r="I84" s="87"/>
      <c r="J84" s="88"/>
      <c r="K84" s="304">
        <v>0.05</v>
      </c>
      <c r="L84" s="860">
        <f>N78*K84</f>
        <v>138.68215056213626</v>
      </c>
      <c r="M84" s="861"/>
      <c r="N84" s="51"/>
    </row>
    <row r="85" spans="1:14" ht="15.75" thickBot="1">
      <c r="B85" s="91" t="s">
        <v>974</v>
      </c>
      <c r="C85" s="92"/>
      <c r="D85" s="92"/>
      <c r="E85" s="92"/>
      <c r="F85" s="92"/>
      <c r="G85" s="92"/>
      <c r="H85" s="92"/>
      <c r="I85" s="93"/>
      <c r="J85" s="94"/>
      <c r="K85" s="305">
        <v>0.05</v>
      </c>
      <c r="L85" s="862">
        <f>N78*K85</f>
        <v>138.68215056213626</v>
      </c>
      <c r="M85" s="863"/>
      <c r="N85" s="51"/>
    </row>
    <row r="86" spans="1:14" ht="15.75" thickBot="1">
      <c r="B86" s="825" t="s">
        <v>953</v>
      </c>
      <c r="C86" s="826"/>
      <c r="D86" s="826"/>
      <c r="E86" s="826"/>
      <c r="F86" s="826"/>
      <c r="G86" s="826"/>
      <c r="H86" s="826"/>
      <c r="I86" s="826"/>
      <c r="J86" s="826"/>
      <c r="K86" s="826"/>
      <c r="L86" s="826"/>
      <c r="M86" s="827"/>
      <c r="N86" s="52">
        <f>L83+L84+L85</f>
        <v>832.09290337281755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3605.7359146155427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P118"/>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c r="O36">
        <v>93266.072730971413</v>
      </c>
      <c r="P36">
        <f>+K36/O36</f>
        <v>1.0597390323636149</v>
      </c>
    </row>
    <row r="37" spans="1:16">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c r="O37">
        <v>71566.356688249143</v>
      </c>
      <c r="P37">
        <f>+K37/O37</f>
        <v>5.5497801424746356E-2</v>
      </c>
    </row>
    <row r="38" spans="1:16">
      <c r="B38" s="874"/>
      <c r="C38" s="875"/>
      <c r="D38" s="875"/>
      <c r="E38" s="875"/>
      <c r="F38" s="875"/>
      <c r="G38" s="875"/>
      <c r="H38" s="876"/>
      <c r="I38" s="267"/>
      <c r="J38" s="268"/>
      <c r="K38" s="269"/>
      <c r="L38" s="270"/>
      <c r="M38" s="271"/>
      <c r="N38" s="272"/>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N75*M41</f>
        <v>0.62590495000000002</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206.24485119090235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VLOOKUP(A48,MATERIALES!A4:D388,4,FALSE)</f>
        <v>2347.0978315510179</v>
      </c>
      <c r="N48" s="272">
        <f>K48*M48</f>
        <v>2347.0978315510179</v>
      </c>
      <c r="O48">
        <v>1960</v>
      </c>
      <c r="P48">
        <f>+M48/O48</f>
        <v>1.1974988936484785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2347.0978315510179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6" ht="15.75" thickBot="1">
      <c r="B65" s="914" t="s">
        <v>953</v>
      </c>
      <c r="C65" s="868"/>
      <c r="D65" s="868"/>
      <c r="E65" s="868"/>
      <c r="F65" s="868"/>
      <c r="G65" s="868"/>
      <c r="H65" s="868"/>
      <c r="I65" s="868"/>
      <c r="J65" s="868"/>
      <c r="K65" s="868"/>
      <c r="L65" s="868"/>
      <c r="M65" s="869"/>
      <c r="N65" s="104"/>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64" t="s">
        <v>963</v>
      </c>
      <c r="C69" s="865"/>
      <c r="D69" s="865"/>
      <c r="E69" s="865"/>
      <c r="F69" s="865"/>
      <c r="G69" s="865"/>
      <c r="H69" s="865"/>
      <c r="I69" s="73" t="s">
        <v>964</v>
      </c>
      <c r="J69" s="75" t="s">
        <v>1410</v>
      </c>
      <c r="K69" s="74" t="s">
        <v>966</v>
      </c>
      <c r="L69" s="866" t="s">
        <v>950</v>
      </c>
      <c r="M69" s="867"/>
      <c r="N69" s="98" t="s">
        <v>951</v>
      </c>
    </row>
    <row r="70" spans="1:16">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c r="O70">
        <v>98362.266666666663</v>
      </c>
      <c r="P70">
        <f>+I70/O70</f>
        <v>1.3758406001217269</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ht="15.75" thickBot="1">
      <c r="B74" s="901"/>
      <c r="C74" s="902"/>
      <c r="D74" s="902"/>
      <c r="E74" s="902"/>
      <c r="F74" s="902"/>
      <c r="G74" s="902"/>
      <c r="H74" s="902"/>
      <c r="I74" s="126"/>
      <c r="J74" s="126"/>
      <c r="K74" s="126"/>
      <c r="L74" s="915"/>
      <c r="M74" s="915"/>
      <c r="N74" s="45"/>
    </row>
    <row r="75" spans="1:16" ht="15.75" thickBot="1">
      <c r="B75" s="914" t="s">
        <v>953</v>
      </c>
      <c r="C75" s="868"/>
      <c r="D75" s="868"/>
      <c r="E75" s="868"/>
      <c r="F75" s="868"/>
      <c r="G75" s="868"/>
      <c r="H75" s="868"/>
      <c r="I75" s="868"/>
      <c r="J75" s="868"/>
      <c r="K75" s="868"/>
      <c r="L75" s="868"/>
      <c r="M75" s="869"/>
      <c r="N75" s="301">
        <f>SUM(N70:N74)</f>
        <v>62.590494999999997</v>
      </c>
    </row>
    <row r="76" spans="1:16" ht="15.75" thickBot="1">
      <c r="B76" s="33"/>
      <c r="C76" s="34"/>
      <c r="D76" s="34"/>
      <c r="E76" s="34"/>
      <c r="F76" s="34"/>
      <c r="G76" s="34"/>
      <c r="H76" s="34"/>
      <c r="I76" s="34"/>
      <c r="J76" s="34"/>
      <c r="K76" s="34"/>
      <c r="L76" s="34"/>
      <c r="M76" s="34"/>
      <c r="N76" s="35"/>
    </row>
    <row r="77" spans="1:16" ht="15.75" thickBot="1">
      <c r="B77" s="825" t="s">
        <v>967</v>
      </c>
      <c r="C77" s="826"/>
      <c r="D77" s="826"/>
      <c r="E77" s="826"/>
      <c r="F77" s="826"/>
      <c r="G77" s="826"/>
      <c r="H77" s="826"/>
      <c r="I77" s="826"/>
      <c r="J77" s="826"/>
      <c r="K77" s="826"/>
      <c r="L77" s="826"/>
      <c r="M77" s="827"/>
      <c r="N77" s="99">
        <f>N43+N54+N65+N75</f>
        <v>2615.9331777419202</v>
      </c>
    </row>
    <row r="78" spans="1:16">
      <c r="B78" s="33"/>
      <c r="C78" s="34"/>
      <c r="D78" s="34"/>
      <c r="E78" s="34"/>
      <c r="F78" s="34"/>
      <c r="G78" s="34"/>
      <c r="H78" s="34"/>
      <c r="I78" s="34"/>
      <c r="J78" s="34"/>
      <c r="K78" s="34"/>
      <c r="L78" s="34"/>
      <c r="M78" s="34"/>
      <c r="N78" s="35"/>
    </row>
    <row r="79" spans="1:16">
      <c r="B79" s="64" t="s">
        <v>968</v>
      </c>
      <c r="C79" s="65"/>
      <c r="D79" s="65"/>
      <c r="E79" s="65"/>
      <c r="F79" s="65"/>
      <c r="G79" s="65"/>
      <c r="H79" s="65"/>
      <c r="I79" s="65"/>
      <c r="J79" s="65"/>
      <c r="K79" s="65"/>
      <c r="L79" s="65"/>
      <c r="M79" s="65"/>
      <c r="N79" s="66"/>
    </row>
    <row r="80" spans="1:16"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523.18663554838406</v>
      </c>
      <c r="M82" s="861"/>
      <c r="N82" s="51"/>
    </row>
    <row r="83" spans="1:14">
      <c r="B83" s="89" t="s">
        <v>973</v>
      </c>
      <c r="C83" s="90"/>
      <c r="D83" s="90"/>
      <c r="E83" s="90"/>
      <c r="F83" s="90"/>
      <c r="G83" s="90"/>
      <c r="H83" s="90"/>
      <c r="I83" s="87"/>
      <c r="J83" s="88"/>
      <c r="K83" s="304">
        <v>0.05</v>
      </c>
      <c r="L83" s="860">
        <f>N77*K83</f>
        <v>130.79665888709602</v>
      </c>
      <c r="M83" s="861"/>
      <c r="N83" s="51"/>
    </row>
    <row r="84" spans="1:14" ht="15.75" thickBot="1">
      <c r="B84" s="91" t="s">
        <v>974</v>
      </c>
      <c r="C84" s="92"/>
      <c r="D84" s="92"/>
      <c r="E84" s="92"/>
      <c r="F84" s="92"/>
      <c r="G84" s="92"/>
      <c r="H84" s="92"/>
      <c r="I84" s="93"/>
      <c r="J84" s="94"/>
      <c r="K84" s="305">
        <v>0.05</v>
      </c>
      <c r="L84" s="862">
        <f>N77*K84</f>
        <v>130.79665888709602</v>
      </c>
      <c r="M84" s="863"/>
      <c r="N84" s="51"/>
    </row>
    <row r="85" spans="1:14" ht="15.75" thickBot="1">
      <c r="B85" s="825" t="s">
        <v>953</v>
      </c>
      <c r="C85" s="826"/>
      <c r="D85" s="826"/>
      <c r="E85" s="826"/>
      <c r="F85" s="826"/>
      <c r="G85" s="826"/>
      <c r="H85" s="826"/>
      <c r="I85" s="826"/>
      <c r="J85" s="826"/>
      <c r="K85" s="826"/>
      <c r="L85" s="826"/>
      <c r="M85" s="827"/>
      <c r="N85" s="52">
        <f>L82+L83+L84</f>
        <v>784.77995332257603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3400.7131310644963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VLOOKUP(A48,MATERIALES!A4:D388,4,FALSE)</f>
        <v>9569.7829618977084</v>
      </c>
      <c r="N48" s="272">
        <f>K48*M48</f>
        <v>9569.7829618977084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9569.7829618977084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9838.6183080886112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1967.7236616177224</v>
      </c>
      <c r="M83" s="861"/>
      <c r="N83" s="51"/>
    </row>
    <row r="84" spans="1:14">
      <c r="B84" s="89" t="s">
        <v>973</v>
      </c>
      <c r="C84" s="90"/>
      <c r="D84" s="90"/>
      <c r="E84" s="90"/>
      <c r="F84" s="90"/>
      <c r="G84" s="90"/>
      <c r="H84" s="90"/>
      <c r="I84" s="87"/>
      <c r="J84" s="88"/>
      <c r="K84" s="304">
        <v>0.05</v>
      </c>
      <c r="L84" s="860">
        <f>N78*K84</f>
        <v>491.93091540443061</v>
      </c>
      <c r="M84" s="861"/>
      <c r="N84" s="51"/>
    </row>
    <row r="85" spans="1:14" ht="15.75" thickBot="1">
      <c r="B85" s="91" t="s">
        <v>974</v>
      </c>
      <c r="C85" s="92"/>
      <c r="D85" s="92"/>
      <c r="E85" s="92"/>
      <c r="F85" s="92"/>
      <c r="G85" s="92"/>
      <c r="H85" s="92"/>
      <c r="I85" s="93"/>
      <c r="J85" s="94"/>
      <c r="K85" s="305">
        <v>0.05</v>
      </c>
      <c r="L85" s="862">
        <f>N78*K85</f>
        <v>491.93091540443061</v>
      </c>
      <c r="M85" s="863"/>
      <c r="N85" s="51"/>
    </row>
    <row r="86" spans="1:14" ht="15.75" thickBot="1">
      <c r="B86" s="825" t="s">
        <v>953</v>
      </c>
      <c r="C86" s="826"/>
      <c r="D86" s="826"/>
      <c r="E86" s="826"/>
      <c r="F86" s="826"/>
      <c r="G86" s="826"/>
      <c r="H86" s="826"/>
      <c r="I86" s="826"/>
      <c r="J86" s="826"/>
      <c r="K86" s="826"/>
      <c r="L86" s="826"/>
      <c r="M86" s="827"/>
      <c r="N86" s="52">
        <f>L83+L84+L85</f>
        <v>2951.5854924265832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12790.203800515195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VLOOKUP(A48,MATERIALES!A4:D388,4,FALSE)</f>
        <v>6930.2598267436142</v>
      </c>
      <c r="N48" s="272">
        <f>K48*M48</f>
        <v>2079.077948023084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2079.077948023084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2347.9132942139863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469.58265884279729</v>
      </c>
      <c r="M83" s="861"/>
      <c r="N83" s="51"/>
    </row>
    <row r="84" spans="1:14">
      <c r="B84" s="89" t="s">
        <v>973</v>
      </c>
      <c r="C84" s="90"/>
      <c r="D84" s="90"/>
      <c r="E84" s="90"/>
      <c r="F84" s="90"/>
      <c r="G84" s="90"/>
      <c r="H84" s="90"/>
      <c r="I84" s="87"/>
      <c r="J84" s="88"/>
      <c r="K84" s="304">
        <v>0.05</v>
      </c>
      <c r="L84" s="860">
        <f>N78*K84</f>
        <v>117.39566471069932</v>
      </c>
      <c r="M84" s="861"/>
      <c r="N84" s="51"/>
    </row>
    <row r="85" spans="1:14" ht="15.75" thickBot="1">
      <c r="B85" s="91" t="s">
        <v>974</v>
      </c>
      <c r="C85" s="92"/>
      <c r="D85" s="92"/>
      <c r="E85" s="92"/>
      <c r="F85" s="92"/>
      <c r="G85" s="92"/>
      <c r="H85" s="92"/>
      <c r="I85" s="93"/>
      <c r="J85" s="94"/>
      <c r="K85" s="305">
        <v>0.05</v>
      </c>
      <c r="L85" s="862">
        <f>N78*K85</f>
        <v>117.39566471069932</v>
      </c>
      <c r="M85" s="863"/>
      <c r="N85" s="51"/>
    </row>
    <row r="86" spans="1:14" ht="15.75" thickBot="1">
      <c r="B86" s="825" t="s">
        <v>953</v>
      </c>
      <c r="C86" s="826"/>
      <c r="D86" s="826"/>
      <c r="E86" s="826"/>
      <c r="F86" s="826"/>
      <c r="G86" s="826"/>
      <c r="H86" s="826"/>
      <c r="I86" s="826"/>
      <c r="J86" s="826"/>
      <c r="K86" s="826"/>
      <c r="L86" s="826"/>
      <c r="M86" s="827"/>
      <c r="N86" s="52">
        <f>L83+L84+L85</f>
        <v>704.37398826419587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3052.2872824781821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98837.697668274166</v>
      </c>
      <c r="L36" s="270"/>
      <c r="M36" s="271">
        <v>500</v>
      </c>
      <c r="N36" s="272">
        <f>K36/M36</f>
        <v>197.67539533654832</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VLOOKUP(A48,MATERIALES!A4:D388,4,FALSE)</f>
        <v>9569.7829618977084</v>
      </c>
      <c r="N48" s="272">
        <f>K48*M48</f>
        <v>4306.4023328539688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4306.4023328539688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4575.2376790448716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915.04753580897432</v>
      </c>
      <c r="M83" s="861"/>
      <c r="N83" s="51"/>
    </row>
    <row r="84" spans="1:14">
      <c r="B84" s="89" t="s">
        <v>973</v>
      </c>
      <c r="C84" s="90"/>
      <c r="D84" s="90"/>
      <c r="E84" s="90"/>
      <c r="F84" s="90"/>
      <c r="G84" s="90"/>
      <c r="H84" s="90"/>
      <c r="I84" s="87"/>
      <c r="J84" s="88"/>
      <c r="K84" s="304">
        <v>0.05</v>
      </c>
      <c r="L84" s="860">
        <f>N78*K84</f>
        <v>228.76188395224358</v>
      </c>
      <c r="M84" s="861"/>
      <c r="N84" s="51"/>
    </row>
    <row r="85" spans="1:14" ht="15.75" thickBot="1">
      <c r="B85" s="91" t="s">
        <v>974</v>
      </c>
      <c r="C85" s="92"/>
      <c r="D85" s="92"/>
      <c r="E85" s="92"/>
      <c r="F85" s="92"/>
      <c r="G85" s="92"/>
      <c r="H85" s="92"/>
      <c r="I85" s="93"/>
      <c r="J85" s="94"/>
      <c r="K85" s="305">
        <v>0.05</v>
      </c>
      <c r="L85" s="862">
        <f>N78*K85</f>
        <v>228.76188395224358</v>
      </c>
      <c r="M85" s="863"/>
      <c r="N85" s="51"/>
    </row>
    <row r="86" spans="1:14" ht="15.75" thickBot="1">
      <c r="B86" s="825" t="s">
        <v>953</v>
      </c>
      <c r="C86" s="826"/>
      <c r="D86" s="826"/>
      <c r="E86" s="826"/>
      <c r="F86" s="826"/>
      <c r="G86" s="826"/>
      <c r="H86" s="826"/>
      <c r="I86" s="826"/>
      <c r="J86" s="826"/>
      <c r="K86" s="826"/>
      <c r="L86" s="826"/>
      <c r="M86" s="827"/>
      <c r="N86" s="52">
        <f>L83+L84+L85</f>
        <v>1372.5713037134615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5947.8089827583335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VLOOKUP(A48,MATERIALES!A4:D388,4,FALSE)</f>
        <v>2641.721821647352</v>
      </c>
      <c r="N48" s="272">
        <f>K48*M48</f>
        <v>1188.7748197413084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1188.7748197413084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1457.6101659322107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291.52203318644217</v>
      </c>
      <c r="M83" s="861"/>
      <c r="N83" s="51"/>
    </row>
    <row r="84" spans="1:14">
      <c r="B84" s="89" t="s">
        <v>973</v>
      </c>
      <c r="C84" s="90"/>
      <c r="D84" s="90"/>
      <c r="E84" s="90"/>
      <c r="F84" s="90"/>
      <c r="G84" s="90"/>
      <c r="H84" s="90"/>
      <c r="I84" s="87"/>
      <c r="J84" s="88"/>
      <c r="K84" s="304">
        <v>0.05</v>
      </c>
      <c r="L84" s="860">
        <f>N78*K84</f>
        <v>72.880508296610543</v>
      </c>
      <c r="M84" s="861"/>
      <c r="N84" s="51"/>
    </row>
    <row r="85" spans="1:14" ht="15.75" thickBot="1">
      <c r="B85" s="91" t="s">
        <v>974</v>
      </c>
      <c r="C85" s="92"/>
      <c r="D85" s="92"/>
      <c r="E85" s="92"/>
      <c r="F85" s="92"/>
      <c r="G85" s="92"/>
      <c r="H85" s="92"/>
      <c r="I85" s="93"/>
      <c r="J85" s="94"/>
      <c r="K85" s="305">
        <v>0.05</v>
      </c>
      <c r="L85" s="862">
        <f>N78*K85</f>
        <v>72.880508296610543</v>
      </c>
      <c r="M85" s="863"/>
      <c r="N85" s="51"/>
    </row>
    <row r="86" spans="1:14" ht="15.75" thickBot="1">
      <c r="B86" s="825" t="s">
        <v>953</v>
      </c>
      <c r="C86" s="826"/>
      <c r="D86" s="826"/>
      <c r="E86" s="826"/>
      <c r="F86" s="826"/>
      <c r="G86" s="826"/>
      <c r="H86" s="826"/>
      <c r="I86" s="826"/>
      <c r="J86" s="826"/>
      <c r="K86" s="826"/>
      <c r="L86" s="826"/>
      <c r="M86" s="827"/>
      <c r="N86" s="52">
        <f>L83+L84+L85</f>
        <v>437.2830497796632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1894.8932157118738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VLOOKUP(A48,MATERIALES!A4:D388,4,FALSE)</f>
        <v>2160.2094796242391</v>
      </c>
      <c r="N48" s="272">
        <f>K48*M48</f>
        <v>972.0942658309076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972.0942658309076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1240.9296120218098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248.18592240436197</v>
      </c>
      <c r="M83" s="861"/>
      <c r="N83" s="51"/>
    </row>
    <row r="84" spans="1:14">
      <c r="B84" s="89" t="s">
        <v>973</v>
      </c>
      <c r="C84" s="90"/>
      <c r="D84" s="90"/>
      <c r="E84" s="90"/>
      <c r="F84" s="90"/>
      <c r="G84" s="90"/>
      <c r="H84" s="90"/>
      <c r="I84" s="87"/>
      <c r="J84" s="88"/>
      <c r="K84" s="304">
        <v>0.05</v>
      </c>
      <c r="L84" s="860">
        <f>N78*K84</f>
        <v>62.046480601090494</v>
      </c>
      <c r="M84" s="861"/>
      <c r="N84" s="51"/>
    </row>
    <row r="85" spans="1:14" ht="15.75" thickBot="1">
      <c r="B85" s="91" t="s">
        <v>974</v>
      </c>
      <c r="C85" s="92"/>
      <c r="D85" s="92"/>
      <c r="E85" s="92"/>
      <c r="F85" s="92"/>
      <c r="G85" s="92"/>
      <c r="H85" s="92"/>
      <c r="I85" s="93"/>
      <c r="J85" s="94"/>
      <c r="K85" s="305">
        <v>0.05</v>
      </c>
      <c r="L85" s="862">
        <f>N78*K85</f>
        <v>62.046480601090494</v>
      </c>
      <c r="M85" s="863"/>
      <c r="N85" s="51"/>
    </row>
    <row r="86" spans="1:14" ht="15.75" thickBot="1">
      <c r="B86" s="825" t="s">
        <v>953</v>
      </c>
      <c r="C86" s="826"/>
      <c r="D86" s="826"/>
      <c r="E86" s="826"/>
      <c r="F86" s="826"/>
      <c r="G86" s="826"/>
      <c r="H86" s="826"/>
      <c r="I86" s="826"/>
      <c r="J86" s="826"/>
      <c r="K86" s="826"/>
      <c r="L86" s="826"/>
      <c r="M86" s="827"/>
      <c r="N86" s="52">
        <f>L83+L84+L85</f>
        <v>372.27888360654293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1613.2084956283527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500</v>
      </c>
      <c r="N36" s="272">
        <f>K36/M36</f>
        <v>197.67539533654832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500</v>
      </c>
      <c r="N37" s="272">
        <f>K37/M37</f>
        <v>7.9435509043540389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0.62590495000000002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206.24485119090235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VLOOKUP(A48,MATERIALES!A4:D388,4,FALSE)</f>
        <v>2240.4615366280909</v>
      </c>
      <c r="N48" s="272">
        <f>K48*M48</f>
        <v>1008.2076914826409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1008.2076914826409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1277.0430376735433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255.40860753470866</v>
      </c>
      <c r="M83" s="861"/>
      <c r="N83" s="51"/>
    </row>
    <row r="84" spans="1:14">
      <c r="B84" s="89" t="s">
        <v>973</v>
      </c>
      <c r="C84" s="90"/>
      <c r="D84" s="90"/>
      <c r="E84" s="90"/>
      <c r="F84" s="90"/>
      <c r="G84" s="90"/>
      <c r="H84" s="90"/>
      <c r="I84" s="87"/>
      <c r="J84" s="88"/>
      <c r="K84" s="304">
        <v>0.05</v>
      </c>
      <c r="L84" s="860">
        <f>N78*K84</f>
        <v>63.852151883677166</v>
      </c>
      <c r="M84" s="861"/>
      <c r="N84" s="51"/>
    </row>
    <row r="85" spans="1:14" ht="15.75" thickBot="1">
      <c r="B85" s="91" t="s">
        <v>974</v>
      </c>
      <c r="C85" s="92"/>
      <c r="D85" s="92"/>
      <c r="E85" s="92"/>
      <c r="F85" s="92"/>
      <c r="G85" s="92"/>
      <c r="H85" s="92"/>
      <c r="I85" s="93"/>
      <c r="J85" s="94"/>
      <c r="K85" s="305">
        <v>0.05</v>
      </c>
      <c r="L85" s="862">
        <f>N78*K85</f>
        <v>63.852151883677166</v>
      </c>
      <c r="M85" s="863"/>
      <c r="N85" s="51"/>
    </row>
    <row r="86" spans="1:14" ht="15.75" thickBot="1">
      <c r="B86" s="825" t="s">
        <v>953</v>
      </c>
      <c r="C86" s="826"/>
      <c r="D86" s="826"/>
      <c r="E86" s="826"/>
      <c r="F86" s="826"/>
      <c r="G86" s="826"/>
      <c r="H86" s="826"/>
      <c r="I86" s="826"/>
      <c r="J86" s="826"/>
      <c r="K86" s="826"/>
      <c r="L86" s="826"/>
      <c r="M86" s="827"/>
      <c r="N86" s="52">
        <f>L83+L84+L85</f>
        <v>383.11291130206297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1660.1559489756062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400</v>
      </c>
      <c r="N36" s="272">
        <f>K36/M36</f>
        <v>247.09424417068541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400</v>
      </c>
      <c r="N37" s="272">
        <f>K37/M37</f>
        <v>358.15976696374105</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400</v>
      </c>
      <c r="N38" s="272">
        <f>K38/M38</f>
        <v>9.929438630442549</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400</v>
      </c>
      <c r="M39" s="880"/>
      <c r="N39" s="272">
        <f>K39/L39</f>
        <v>235.24671107669653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851.54593654036057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2641.721821647352</v>
      </c>
      <c r="N48" s="272">
        <f>K48*M48</f>
        <v>4834.3509336146544</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76954.027263967801</v>
      </c>
      <c r="N49" s="272">
        <f>K49*M49</f>
        <v>1462.1265180153882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6296.4774516300422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1037.4605630797244</v>
      </c>
      <c r="M58" s="913"/>
      <c r="N58" s="287">
        <f>K58*L58</f>
        <v>19.711750698514763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19.711750698514763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111.57756987950249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7279.3127087484199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1455.8625417496842</v>
      </c>
      <c r="M82" s="861"/>
      <c r="N82" s="51"/>
    </row>
    <row r="83" spans="1:14">
      <c r="B83" s="89" t="s">
        <v>973</v>
      </c>
      <c r="C83" s="90"/>
      <c r="D83" s="90"/>
      <c r="E83" s="90"/>
      <c r="F83" s="90"/>
      <c r="G83" s="90"/>
      <c r="H83" s="90"/>
      <c r="I83" s="87"/>
      <c r="J83" s="88"/>
      <c r="K83" s="304">
        <v>0.05</v>
      </c>
      <c r="L83" s="860">
        <f>N77*K83</f>
        <v>363.96563543742104</v>
      </c>
      <c r="M83" s="861"/>
      <c r="N83" s="51"/>
    </row>
    <row r="84" spans="1:14" ht="15.75" thickBot="1">
      <c r="B84" s="91" t="s">
        <v>974</v>
      </c>
      <c r="C84" s="92"/>
      <c r="D84" s="92"/>
      <c r="E84" s="92"/>
      <c r="F84" s="92"/>
      <c r="G84" s="92"/>
      <c r="H84" s="92"/>
      <c r="I84" s="93"/>
      <c r="J84" s="94"/>
      <c r="K84" s="305">
        <v>0.05</v>
      </c>
      <c r="L84" s="862">
        <f>N77*K84</f>
        <v>363.96563543742104</v>
      </c>
      <c r="M84" s="863"/>
      <c r="N84" s="51"/>
    </row>
    <row r="85" spans="1:14" ht="15.75" thickBot="1">
      <c r="B85" s="825" t="s">
        <v>953</v>
      </c>
      <c r="C85" s="826"/>
      <c r="D85" s="826"/>
      <c r="E85" s="826"/>
      <c r="F85" s="826"/>
      <c r="G85" s="826"/>
      <c r="H85" s="826"/>
      <c r="I85" s="826"/>
      <c r="J85" s="826"/>
      <c r="K85" s="826"/>
      <c r="L85" s="826"/>
      <c r="M85" s="827"/>
      <c r="N85" s="52">
        <f>L82+L83+L84</f>
        <v>2183.7938126245263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9463.1065213729453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400</v>
      </c>
      <c r="N36" s="272">
        <f>K36/M36</f>
        <v>247.09424417068541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400</v>
      </c>
      <c r="N37" s="272">
        <f>K37/M37</f>
        <v>358.15976696374105</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400</v>
      </c>
      <c r="N38" s="272">
        <f>K38/M38</f>
        <v>9.929438630442549</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400</v>
      </c>
      <c r="M39" s="880"/>
      <c r="N39" s="272">
        <f>K39/L39</f>
        <v>235.24671107669653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851.54593654036057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VLOOKUP(A48,MATERIALES!A5:D389,4,FALSE)</f>
        <v>2641.721821647352</v>
      </c>
      <c r="N48" s="272">
        <f>K48*M48</f>
        <v>3962.5827324710281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VLOOKUP(A49,MATERIALES!A6:D390,4,FALSE)</f>
        <v>76954.027263967801</v>
      </c>
      <c r="N49" s="272">
        <f>K49*M49</f>
        <v>1000.4023544315813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4962.9850869026095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1037.4605630797244</v>
      </c>
      <c r="M58" s="913"/>
      <c r="N58" s="287">
        <f>K58*L58</f>
        <v>13.486987320036416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13.486987320036416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5939.595580642509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1187.9191161285019</v>
      </c>
      <c r="M83" s="861"/>
      <c r="N83" s="51"/>
    </row>
    <row r="84" spans="1:14">
      <c r="B84" s="89" t="s">
        <v>973</v>
      </c>
      <c r="C84" s="90"/>
      <c r="D84" s="90"/>
      <c r="E84" s="90"/>
      <c r="F84" s="90"/>
      <c r="G84" s="90"/>
      <c r="H84" s="90"/>
      <c r="I84" s="87"/>
      <c r="J84" s="88"/>
      <c r="K84" s="304">
        <v>0.05</v>
      </c>
      <c r="L84" s="860">
        <f>N78*K84</f>
        <v>296.97977903212546</v>
      </c>
      <c r="M84" s="861"/>
      <c r="N84" s="51"/>
    </row>
    <row r="85" spans="1:14" ht="15.75" thickBot="1">
      <c r="B85" s="91" t="s">
        <v>974</v>
      </c>
      <c r="C85" s="92"/>
      <c r="D85" s="92"/>
      <c r="E85" s="92"/>
      <c r="F85" s="92"/>
      <c r="G85" s="92"/>
      <c r="H85" s="92"/>
      <c r="I85" s="93"/>
      <c r="J85" s="94"/>
      <c r="K85" s="305">
        <v>0.05</v>
      </c>
      <c r="L85" s="862">
        <f>N78*K85</f>
        <v>296.97977903212546</v>
      </c>
      <c r="M85" s="863"/>
      <c r="N85" s="51"/>
    </row>
    <row r="86" spans="1:14" ht="15.75" thickBot="1">
      <c r="B86" s="825" t="s">
        <v>953</v>
      </c>
      <c r="C86" s="826"/>
      <c r="D86" s="826"/>
      <c r="E86" s="826"/>
      <c r="F86" s="826"/>
      <c r="G86" s="826"/>
      <c r="H86" s="826"/>
      <c r="I86" s="826"/>
      <c r="J86" s="826"/>
      <c r="K86" s="826"/>
      <c r="L86" s="826"/>
      <c r="M86" s="827"/>
      <c r="N86" s="52">
        <f>L83+L84+L85</f>
        <v>1781.8786741927527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7721.4742548352615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400</v>
      </c>
      <c r="N36" s="272">
        <f>K36/M36</f>
        <v>247.09424417068541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400</v>
      </c>
      <c r="N37" s="272">
        <f>K37/M37</f>
        <v>358.15976696374105</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400</v>
      </c>
      <c r="N38" s="272">
        <f>K38/M38</f>
        <v>9.929438630442549</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400</v>
      </c>
      <c r="M39" s="880"/>
      <c r="N39" s="272">
        <f>K39/L39</f>
        <v>235.24671107669653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851.54593654036057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2641.721821647352</v>
      </c>
      <c r="N48" s="272">
        <f>K48*M48</f>
        <v>4834.3509336146544</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76954.027263967801</v>
      </c>
      <c r="N49" s="272">
        <f>K49*M49</f>
        <v>1462.1265180153882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6296.4774516300422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1037.4605630797244</v>
      </c>
      <c r="M58" s="913"/>
      <c r="N58" s="287">
        <f>K58*L58</f>
        <v>19.711750698514763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19.711750698514763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7279.3127087484199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1455.8625417496842</v>
      </c>
      <c r="M83" s="861"/>
      <c r="N83" s="51"/>
    </row>
    <row r="84" spans="1:14">
      <c r="B84" s="89" t="s">
        <v>973</v>
      </c>
      <c r="C84" s="90"/>
      <c r="D84" s="90"/>
      <c r="E84" s="90"/>
      <c r="F84" s="90"/>
      <c r="G84" s="90"/>
      <c r="H84" s="90"/>
      <c r="I84" s="87"/>
      <c r="J84" s="88"/>
      <c r="K84" s="304">
        <v>0.05</v>
      </c>
      <c r="L84" s="860">
        <f>N78*K84</f>
        <v>363.96563543742104</v>
      </c>
      <c r="M84" s="861"/>
      <c r="N84" s="51"/>
    </row>
    <row r="85" spans="1:14" ht="15.75" thickBot="1">
      <c r="B85" s="91" t="s">
        <v>974</v>
      </c>
      <c r="C85" s="92"/>
      <c r="D85" s="92"/>
      <c r="E85" s="92"/>
      <c r="F85" s="92"/>
      <c r="G85" s="92"/>
      <c r="H85" s="92"/>
      <c r="I85" s="93"/>
      <c r="J85" s="94"/>
      <c r="K85" s="305">
        <v>0.05</v>
      </c>
      <c r="L85" s="862">
        <f>N78*K85</f>
        <v>363.96563543742104</v>
      </c>
      <c r="M85" s="863"/>
      <c r="N85" s="51"/>
    </row>
    <row r="86" spans="1:14" ht="15.75" thickBot="1">
      <c r="B86" s="825" t="s">
        <v>953</v>
      </c>
      <c r="C86" s="826"/>
      <c r="D86" s="826"/>
      <c r="E86" s="826"/>
      <c r="F86" s="826"/>
      <c r="G86" s="826"/>
      <c r="H86" s="826"/>
      <c r="I86" s="826"/>
      <c r="J86" s="826"/>
      <c r="K86" s="826"/>
      <c r="L86" s="826"/>
      <c r="M86" s="827"/>
      <c r="N86" s="52">
        <f>L83+L84+L85</f>
        <v>2183.7938126245263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9463.1065213729453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400</v>
      </c>
      <c r="N36" s="272">
        <f>K36/M36</f>
        <v>247.09424417068541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400</v>
      </c>
      <c r="N37" s="272">
        <f>K37/M37</f>
        <v>358.15976696374105</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400</v>
      </c>
      <c r="N38" s="272">
        <f>K38/M38</f>
        <v>9.929438630442549</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400</v>
      </c>
      <c r="M39" s="880"/>
      <c r="N39" s="272">
        <f>K39/L39</f>
        <v>235.24671107669653</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851.54593654036057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VLOOKUP(A48,MATERIALES!A5:D389,4,FALSE)</f>
        <v>76954.027263967801</v>
      </c>
      <c r="N48" s="272">
        <f>K48*M48</f>
        <v>1000.4023544315813</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VLOOKUP(A49,MATERIALES!A6:D390,4,FALSE)</f>
        <v>2641.721821647352</v>
      </c>
      <c r="N49" s="272">
        <f>K49*M49</f>
        <v>3962.5827324710281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4962.9850869026095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1037.4605630797244</v>
      </c>
      <c r="M58" s="913"/>
      <c r="N58" s="287">
        <f>K58*L58</f>
        <v>13.486987320036416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13.486987320036416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5939.595580642509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1187.9191161285019</v>
      </c>
      <c r="M83" s="861"/>
      <c r="N83" s="51"/>
    </row>
    <row r="84" spans="1:14">
      <c r="B84" s="89" t="s">
        <v>973</v>
      </c>
      <c r="C84" s="90"/>
      <c r="D84" s="90"/>
      <c r="E84" s="90"/>
      <c r="F84" s="90"/>
      <c r="G84" s="90"/>
      <c r="H84" s="90"/>
      <c r="I84" s="87"/>
      <c r="J84" s="88"/>
      <c r="K84" s="304">
        <v>0.05</v>
      </c>
      <c r="L84" s="860">
        <f>N78*K84</f>
        <v>296.97977903212546</v>
      </c>
      <c r="M84" s="861"/>
      <c r="N84" s="51"/>
    </row>
    <row r="85" spans="1:14" ht="15.75" thickBot="1">
      <c r="B85" s="91" t="s">
        <v>974</v>
      </c>
      <c r="C85" s="92"/>
      <c r="D85" s="92"/>
      <c r="E85" s="92"/>
      <c r="F85" s="92"/>
      <c r="G85" s="92"/>
      <c r="H85" s="92"/>
      <c r="I85" s="93"/>
      <c r="J85" s="94"/>
      <c r="K85" s="305">
        <v>0.05</v>
      </c>
      <c r="L85" s="862">
        <f>N78*K85</f>
        <v>296.97977903212546</v>
      </c>
      <c r="M85" s="863"/>
      <c r="N85" s="51"/>
    </row>
    <row r="86" spans="1:14" ht="15.75" thickBot="1">
      <c r="B86" s="825" t="s">
        <v>953</v>
      </c>
      <c r="C86" s="826"/>
      <c r="D86" s="826"/>
      <c r="E86" s="826"/>
      <c r="F86" s="826"/>
      <c r="G86" s="826"/>
      <c r="H86" s="826"/>
      <c r="I86" s="826"/>
      <c r="J86" s="826"/>
      <c r="K86" s="826"/>
      <c r="L86" s="826"/>
      <c r="M86" s="827"/>
      <c r="N86" s="52">
        <f>L83+L84+L85</f>
        <v>1781.8786741927527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7721.4742548352615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A37" zoomScale="78" zoomScaleNormal="78" workbookViewId="0">
      <selection activeCell="M48" sqref="M48:M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83">
        <v>275</v>
      </c>
      <c r="N36" s="272">
        <f>K36/M36</f>
        <v>359.40980970281515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83">
        <f>M36</f>
        <v>275</v>
      </c>
      <c r="N37" s="272">
        <f>K37/M37</f>
        <v>520.95966103816886</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83">
        <v>275</v>
      </c>
      <c r="N38" s="272">
        <f>K38/M38</f>
        <v>14.442819826098253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955">
        <v>275</v>
      </c>
      <c r="M39" s="956"/>
      <c r="N39" s="272">
        <f>K39/L39</f>
        <v>342.17703429337678</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1.6229464709745818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1238.6122713314335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VLOOKUP(A48,MATERIALES!A5:D389,4,FALSE)</f>
        <v>76954.027263967801</v>
      </c>
      <c r="N48" s="272">
        <f>K48*M48</f>
        <v>1923.850681599195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VLOOKUP(A49,MATERIALES!A6:D390,4,FALSE)</f>
        <v>78493.107809247143</v>
      </c>
      <c r="N49" s="272">
        <f>K49*M49</f>
        <v>1020.4104015202129</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VLOOKUP(A50,MATERIALES!A6:D391,4,FALSE)</f>
        <v>2641.721821647352</v>
      </c>
      <c r="N50" s="272">
        <f>K50*M50</f>
        <v>11200.900523784774</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14145.161606904181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1037.4605630797244</v>
      </c>
      <c r="M58" s="913"/>
      <c r="N58" s="287">
        <f>K58*L58</f>
        <v>39.423501397029526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39.423501397029526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15585.492026730102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3117.0984053460206</v>
      </c>
      <c r="M83" s="861"/>
      <c r="N83" s="51"/>
    </row>
    <row r="84" spans="1:14">
      <c r="B84" s="89" t="s">
        <v>973</v>
      </c>
      <c r="C84" s="90"/>
      <c r="D84" s="90"/>
      <c r="E84" s="90"/>
      <c r="F84" s="90"/>
      <c r="G84" s="90"/>
      <c r="H84" s="90"/>
      <c r="I84" s="87"/>
      <c r="J84" s="88"/>
      <c r="K84" s="304">
        <v>0.05</v>
      </c>
      <c r="L84" s="860">
        <f>N78*K84</f>
        <v>779.27460133650516</v>
      </c>
      <c r="M84" s="861"/>
      <c r="N84" s="51"/>
    </row>
    <row r="85" spans="1:14" ht="15.75" thickBot="1">
      <c r="B85" s="91" t="s">
        <v>974</v>
      </c>
      <c r="C85" s="92"/>
      <c r="D85" s="92"/>
      <c r="E85" s="92"/>
      <c r="F85" s="92"/>
      <c r="G85" s="92"/>
      <c r="H85" s="92"/>
      <c r="I85" s="93"/>
      <c r="J85" s="94"/>
      <c r="K85" s="305">
        <v>0.05</v>
      </c>
      <c r="L85" s="862">
        <f>N78*K85</f>
        <v>779.27460133650516</v>
      </c>
      <c r="M85" s="863"/>
      <c r="N85" s="51"/>
    </row>
    <row r="86" spans="1:14" ht="15.75" thickBot="1">
      <c r="B86" s="825" t="s">
        <v>953</v>
      </c>
      <c r="C86" s="826"/>
      <c r="D86" s="826"/>
      <c r="E86" s="826"/>
      <c r="F86" s="826"/>
      <c r="G86" s="826"/>
      <c r="H86" s="826"/>
      <c r="I86" s="826"/>
      <c r="J86" s="826"/>
      <c r="K86" s="826"/>
      <c r="L86" s="826"/>
      <c r="M86" s="827"/>
      <c r="N86" s="52">
        <f>L83+L84+L85</f>
        <v>4675.6476080190305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20261.139634749132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P119"/>
  <sheetViews>
    <sheetView topLeftCell="A34" zoomScale="78" zoomScaleNormal="78" workbookViewId="0">
      <selection activeCell="J57" sqref="J5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83">
        <v>275</v>
      </c>
      <c r="N36" s="272">
        <f>K36/M36</f>
        <v>359.40980970281515</v>
      </c>
    </row>
    <row r="37" spans="1:16">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83">
        <v>275</v>
      </c>
      <c r="N37" s="272">
        <f>K37/M37</f>
        <v>520.95966103816886</v>
      </c>
    </row>
    <row r="38" spans="1:16">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83">
        <v>275</v>
      </c>
      <c r="N38" s="272">
        <f>K38/M38</f>
        <v>14.442819826098253</v>
      </c>
    </row>
    <row r="39" spans="1:16">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955">
        <v>275</v>
      </c>
      <c r="M39" s="956"/>
      <c r="N39" s="272">
        <f>K39/L39</f>
        <v>342.17703429337678</v>
      </c>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1.6229464709745818</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1238.6122713314335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VLOOKUP(A48,MATERIALES!A5:D389,4,FALSE)</f>
        <v>76954.027263967801</v>
      </c>
      <c r="N48" s="272">
        <f>K48*M48</f>
        <v>1462.1265180153882</v>
      </c>
      <c r="O48">
        <v>53138.365710277176</v>
      </c>
      <c r="P48">
        <f>+M48/O48</f>
        <v>1.4481820476666367</v>
      </c>
    </row>
    <row r="49" spans="1:16">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VLOOKUP(A49,MATERIALES!A6:D390,4,FALSE)</f>
        <v>78493.107809247143</v>
      </c>
      <c r="N49" s="272">
        <f>K49*M49</f>
        <v>784.93107809247147</v>
      </c>
      <c r="O49">
        <v>54550.818197464825</v>
      </c>
      <c r="P49">
        <f t="shared" ref="P49:P50" si="0">+M49/O49</f>
        <v>1.4388988177063677</v>
      </c>
    </row>
    <row r="50" spans="1:16">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VLOOKUP(A50,MATERIALES!A6:D391,4,FALSE)</f>
        <v>2641.721821647352</v>
      </c>
      <c r="N50" s="272">
        <f>K50*M50</f>
        <v>8559.1787021374221</v>
      </c>
      <c r="O50">
        <v>2206</v>
      </c>
      <c r="P50">
        <f t="shared" si="0"/>
        <v>1.1975166915899147</v>
      </c>
    </row>
    <row r="51" spans="1:16">
      <c r="B51" s="43"/>
      <c r="C51" s="281"/>
      <c r="D51" s="281"/>
      <c r="E51" s="281"/>
      <c r="F51" s="281"/>
      <c r="G51" s="281"/>
      <c r="H51" s="281"/>
      <c r="I51" s="268"/>
      <c r="J51" s="224"/>
      <c r="K51" s="282"/>
      <c r="L51" s="267"/>
      <c r="M51" s="283"/>
      <c r="N51" s="284"/>
    </row>
    <row r="52" spans="1:16" ht="15.75" thickBot="1">
      <c r="B52" s="907"/>
      <c r="C52" s="908"/>
      <c r="D52" s="908"/>
      <c r="E52" s="908"/>
      <c r="F52" s="908"/>
      <c r="G52" s="908"/>
      <c r="H52" s="908"/>
      <c r="I52" s="878"/>
      <c r="J52" s="42"/>
      <c r="K52" s="44"/>
      <c r="L52" s="909"/>
      <c r="M52" s="910"/>
      <c r="N52" s="45"/>
    </row>
    <row r="53" spans="1:16" ht="15.75" thickBot="1">
      <c r="B53" s="825" t="s">
        <v>953</v>
      </c>
      <c r="C53" s="826"/>
      <c r="D53" s="826"/>
      <c r="E53" s="826"/>
      <c r="F53" s="826"/>
      <c r="G53" s="826"/>
      <c r="H53" s="826"/>
      <c r="I53" s="826"/>
      <c r="J53" s="826"/>
      <c r="K53" s="826"/>
      <c r="L53" s="826"/>
      <c r="M53" s="827"/>
      <c r="N53" s="394">
        <f>SUM(N48:N52)</f>
        <v>10806.236298245281</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1" t="s">
        <v>961</v>
      </c>
      <c r="M57" s="890"/>
      <c r="N57" s="76" t="s">
        <v>951</v>
      </c>
    </row>
    <row r="58" spans="1:16">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1037.4605630797244</v>
      </c>
      <c r="M58" s="913"/>
      <c r="N58" s="287">
        <f>K58*L58</f>
        <v>30.086356329312007</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3"/>
      <c r="M63" s="904"/>
      <c r="N63" s="127"/>
    </row>
    <row r="64" spans="1:16" ht="15.75" thickBot="1">
      <c r="B64" s="914" t="s">
        <v>953</v>
      </c>
      <c r="C64" s="868"/>
      <c r="D64" s="868"/>
      <c r="E64" s="868"/>
      <c r="F64" s="868"/>
      <c r="G64" s="868"/>
      <c r="H64" s="868"/>
      <c r="I64" s="868"/>
      <c r="J64" s="868"/>
      <c r="K64" s="868"/>
      <c r="L64" s="868"/>
      <c r="M64" s="869"/>
      <c r="N64" s="104">
        <f>N58+N59+N60+N61+N62</f>
        <v>30.086356329312007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12237.229573003486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2447.4459146006971</v>
      </c>
      <c r="M83" s="861"/>
      <c r="N83" s="51"/>
    </row>
    <row r="84" spans="1:14">
      <c r="B84" s="89" t="s">
        <v>973</v>
      </c>
      <c r="C84" s="90"/>
      <c r="D84" s="90"/>
      <c r="E84" s="90"/>
      <c r="F84" s="90"/>
      <c r="G84" s="90"/>
      <c r="H84" s="90"/>
      <c r="I84" s="87"/>
      <c r="J84" s="88"/>
      <c r="K84" s="304">
        <v>0.05</v>
      </c>
      <c r="L84" s="860">
        <f>N78*K84</f>
        <v>611.86147865017426</v>
      </c>
      <c r="M84" s="861"/>
      <c r="N84" s="51"/>
    </row>
    <row r="85" spans="1:14" ht="15.75" thickBot="1">
      <c r="B85" s="91" t="s">
        <v>974</v>
      </c>
      <c r="C85" s="92"/>
      <c r="D85" s="92"/>
      <c r="E85" s="92"/>
      <c r="F85" s="92"/>
      <c r="G85" s="92"/>
      <c r="H85" s="92"/>
      <c r="I85" s="93"/>
      <c r="J85" s="94"/>
      <c r="K85" s="305">
        <v>0.05</v>
      </c>
      <c r="L85" s="862">
        <f>N78*K85</f>
        <v>611.86147865017426</v>
      </c>
      <c r="M85" s="863"/>
      <c r="N85" s="51"/>
    </row>
    <row r="86" spans="1:14" ht="15.75" thickBot="1">
      <c r="B86" s="825" t="s">
        <v>953</v>
      </c>
      <c r="C86" s="826"/>
      <c r="D86" s="826"/>
      <c r="E86" s="826"/>
      <c r="F86" s="826"/>
      <c r="G86" s="826"/>
      <c r="H86" s="826"/>
      <c r="I86" s="826"/>
      <c r="J86" s="826"/>
      <c r="K86" s="826"/>
      <c r="L86" s="826"/>
      <c r="M86" s="827"/>
      <c r="N86" s="52">
        <f>L83+L84+L85</f>
        <v>3671.1688719010458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15908.398444904531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275</v>
      </c>
      <c r="N36" s="272">
        <f>K36/M36</f>
        <v>359.40980970281515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275</v>
      </c>
      <c r="N37" s="272">
        <f>K37/M37</f>
        <v>520.95966103816886</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275</v>
      </c>
      <c r="N38" s="272">
        <f>K38/M38</f>
        <v>14.442819826098253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275</v>
      </c>
      <c r="M39" s="880"/>
      <c r="N39" s="272">
        <f>K39/L39</f>
        <v>342.17703429337678</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1.6229464709745818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1238.6122713314335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2.5000000000000001E-2</v>
      </c>
      <c r="L48" s="267"/>
      <c r="M48" s="402">
        <f>VLOOKUP(A48,MATERIALES!A5:D389,4,FALSE)</f>
        <v>76954.027263967801</v>
      </c>
      <c r="N48" s="272">
        <f>K48*M48</f>
        <v>1923.850681599195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1.2999999999999999E-2</v>
      </c>
      <c r="L49" s="267"/>
      <c r="M49" s="402">
        <f>VLOOKUP(A49,MATERIALES!A6:D390,4,FALSE)</f>
        <v>78493.107809247143</v>
      </c>
      <c r="N49" s="272">
        <f>K49*M49</f>
        <v>1020.4104015202129</v>
      </c>
    </row>
    <row r="50" spans="1:14">
      <c r="A50" t="s">
        <v>862</v>
      </c>
      <c r="B50" s="43" t="str">
        <f>VLOOKUP(A50,MATERIALES!A6:D372,3,FALSE)</f>
        <v>Emulsión CRR-2m</v>
      </c>
      <c r="C50" s="281"/>
      <c r="D50" s="281"/>
      <c r="E50" s="281"/>
      <c r="F50" s="281"/>
      <c r="G50" s="281"/>
      <c r="H50" s="281"/>
      <c r="I50" s="268"/>
      <c r="J50" s="224" t="str">
        <f>VLOOKUP(A50,MATERIALES!A6:D635,2,FALSE)</f>
        <v>lt</v>
      </c>
      <c r="K50" s="282">
        <v>4.24</v>
      </c>
      <c r="L50" s="267"/>
      <c r="M50" s="402">
        <f>VLOOKUP(A50,MATERIALES!A6:D391,4,FALSE)</f>
        <v>2240.4615366280909</v>
      </c>
      <c r="N50" s="272">
        <f>K50*M50</f>
        <v>9499.5569153031065</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12443.817998422513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1037.4605630797244</v>
      </c>
      <c r="M58" s="913"/>
      <c r="N58" s="287">
        <f>K58*L58</f>
        <v>39.423501397029526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39.423501397029526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13884.148418248435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2776.829683649687</v>
      </c>
      <c r="M83" s="861"/>
      <c r="N83" s="51"/>
    </row>
    <row r="84" spans="1:14">
      <c r="B84" s="89" t="s">
        <v>973</v>
      </c>
      <c r="C84" s="90"/>
      <c r="D84" s="90"/>
      <c r="E84" s="90"/>
      <c r="F84" s="90"/>
      <c r="G84" s="90"/>
      <c r="H84" s="90"/>
      <c r="I84" s="87"/>
      <c r="J84" s="88"/>
      <c r="K84" s="304">
        <v>0.05</v>
      </c>
      <c r="L84" s="860">
        <f>N78*K84</f>
        <v>694.20742091242175</v>
      </c>
      <c r="M84" s="861"/>
      <c r="N84" s="51"/>
    </row>
    <row r="85" spans="1:14" ht="15.75" thickBot="1">
      <c r="B85" s="91" t="s">
        <v>974</v>
      </c>
      <c r="C85" s="92"/>
      <c r="D85" s="92"/>
      <c r="E85" s="92"/>
      <c r="F85" s="92"/>
      <c r="G85" s="92"/>
      <c r="H85" s="92"/>
      <c r="I85" s="93"/>
      <c r="J85" s="94"/>
      <c r="K85" s="305">
        <v>0.05</v>
      </c>
      <c r="L85" s="862">
        <f>N78*K85</f>
        <v>694.20742091242175</v>
      </c>
      <c r="M85" s="863"/>
      <c r="N85" s="51"/>
    </row>
    <row r="86" spans="1:14" ht="15.75" thickBot="1">
      <c r="B86" s="825" t="s">
        <v>953</v>
      </c>
      <c r="C86" s="826"/>
      <c r="D86" s="826"/>
      <c r="E86" s="826"/>
      <c r="F86" s="826"/>
      <c r="G86" s="826"/>
      <c r="H86" s="826"/>
      <c r="I86" s="826"/>
      <c r="J86" s="826"/>
      <c r="K86" s="826"/>
      <c r="L86" s="826"/>
      <c r="M86" s="827"/>
      <c r="N86" s="52">
        <f>L83+L84+L85</f>
        <v>4165.2445254745307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18049.392943722967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275</v>
      </c>
      <c r="N36" s="272">
        <f>K36/M36</f>
        <v>359.40980970281515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275</v>
      </c>
      <c r="N37" s="272">
        <f>K37/M37</f>
        <v>520.95966103816886</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275</v>
      </c>
      <c r="N38" s="272">
        <f>K38/M38</f>
        <v>14.442819826098253</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94098.684430678608</v>
      </c>
      <c r="L39" s="879">
        <v>275</v>
      </c>
      <c r="M39" s="880"/>
      <c r="N39" s="272">
        <f>K39/L39</f>
        <v>342.17703429337678</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1.6229464709745818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1238.6122713314335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1.9E-2</v>
      </c>
      <c r="L48" s="267"/>
      <c r="M48" s="402">
        <f>VLOOKUP(A48,MATERIALES!A5:D389,4,FALSE)</f>
        <v>76954.027263967801</v>
      </c>
      <c r="N48" s="272">
        <f>K48*M48</f>
        <v>1462.1265180153882</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0.01</v>
      </c>
      <c r="L49" s="267"/>
      <c r="M49" s="402">
        <f>VLOOKUP(A49,MATERIALES!A6:D390,4,FALSE)</f>
        <v>78493.107809247143</v>
      </c>
      <c r="N49" s="272">
        <f>K49*M49</f>
        <v>784.93107809247147</v>
      </c>
    </row>
    <row r="50" spans="1:14">
      <c r="A50" t="s">
        <v>862</v>
      </c>
      <c r="B50" s="43" t="str">
        <f>VLOOKUP(A50,MATERIALES!A6:D372,3,FALSE)</f>
        <v>Emulsión CRR-2m</v>
      </c>
      <c r="C50" s="281"/>
      <c r="D50" s="281"/>
      <c r="E50" s="281"/>
      <c r="F50" s="281"/>
      <c r="G50" s="281"/>
      <c r="H50" s="281"/>
      <c r="I50" s="268"/>
      <c r="J50" s="224" t="str">
        <f>VLOOKUP(A50,MATERIALES!A6:D635,2,FALSE)</f>
        <v>lt</v>
      </c>
      <c r="K50" s="282">
        <v>3.24</v>
      </c>
      <c r="L50" s="267"/>
      <c r="M50" s="402">
        <f>VLOOKUP(A50,MATERIALES!A6:D391,4,FALSE)</f>
        <v>2240.4615366280909</v>
      </c>
      <c r="N50" s="272">
        <f>K50*M50</f>
        <v>7259.0953786750151</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9506.1529747828754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1037.4605630797244</v>
      </c>
      <c r="M58" s="913"/>
      <c r="N58" s="287">
        <f>K58*L58</f>
        <v>30.086356329312007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30.086356329312007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10937.146249541078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2187.4292499082158</v>
      </c>
      <c r="M83" s="861"/>
      <c r="N83" s="51"/>
    </row>
    <row r="84" spans="1:14">
      <c r="B84" s="89" t="s">
        <v>973</v>
      </c>
      <c r="C84" s="90"/>
      <c r="D84" s="90"/>
      <c r="E84" s="90"/>
      <c r="F84" s="90"/>
      <c r="G84" s="90"/>
      <c r="H84" s="90"/>
      <c r="I84" s="87"/>
      <c r="J84" s="88"/>
      <c r="K84" s="304">
        <v>0.05</v>
      </c>
      <c r="L84" s="860">
        <f>N78*K84</f>
        <v>546.85731247705394</v>
      </c>
      <c r="M84" s="861"/>
      <c r="N84" s="51"/>
    </row>
    <row r="85" spans="1:14" ht="15.75" thickBot="1">
      <c r="B85" s="91" t="s">
        <v>974</v>
      </c>
      <c r="C85" s="92"/>
      <c r="D85" s="92"/>
      <c r="E85" s="92"/>
      <c r="F85" s="92"/>
      <c r="G85" s="92"/>
      <c r="H85" s="92"/>
      <c r="I85" s="93"/>
      <c r="J85" s="94"/>
      <c r="K85" s="305">
        <v>0.05</v>
      </c>
      <c r="L85" s="862">
        <f>N78*K85</f>
        <v>546.85731247705394</v>
      </c>
      <c r="M85" s="863"/>
      <c r="N85" s="51"/>
    </row>
    <row r="86" spans="1:14" ht="15.75" thickBot="1">
      <c r="B86" s="825" t="s">
        <v>953</v>
      </c>
      <c r="C86" s="826"/>
      <c r="D86" s="826"/>
      <c r="E86" s="826"/>
      <c r="F86" s="826"/>
      <c r="G86" s="826"/>
      <c r="H86" s="826"/>
      <c r="I86" s="826"/>
      <c r="J86" s="826"/>
      <c r="K86" s="826"/>
      <c r="L86" s="826"/>
      <c r="M86" s="827"/>
      <c r="N86" s="52">
        <f>L83+L84+L85</f>
        <v>3281.1438748623232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14218.2901244034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418</v>
      </c>
      <c r="N36" s="272">
        <f>K36/M36</f>
        <v>236.45382217290469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418</v>
      </c>
      <c r="N37" s="272">
        <f>K37/M37</f>
        <v>342.73661910405843</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94098.684430678608</v>
      </c>
      <c r="L38" s="270"/>
      <c r="M38" s="271">
        <v>418</v>
      </c>
      <c r="N38" s="272">
        <f>K38/M38</f>
        <v>225.11646992985314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1.0677279414306458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805.37463914824696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57266.988403351577</v>
      </c>
      <c r="N48" s="272">
        <f>K48*M48</f>
        <v>572.66988403351581</v>
      </c>
    </row>
    <row r="49" spans="1:14">
      <c r="A49" s="108" t="s">
        <v>860</v>
      </c>
      <c r="B49" s="43" t="str">
        <f>VLOOKUP(A49,MATERIALES!A6:D372,3,FALSE)</f>
        <v>Emulsión CRR-2</v>
      </c>
      <c r="C49" s="281"/>
      <c r="D49" s="281"/>
      <c r="E49" s="281"/>
      <c r="F49" s="281"/>
      <c r="G49" s="281"/>
      <c r="H49" s="281"/>
      <c r="I49" s="268"/>
      <c r="J49" s="224" t="str">
        <f>VLOOKUP(A49,MATERIALES!A5:D634,2,FALSE)</f>
        <v>lt</v>
      </c>
      <c r="K49" s="282">
        <v>1.25</v>
      </c>
      <c r="L49" s="267"/>
      <c r="M49" s="402">
        <f>VLOOKUP(A49,MATERIALES!A6:D390,4,FALSE)</f>
        <v>2641.721821647352</v>
      </c>
      <c r="N49" s="272">
        <f>K49*M49</f>
        <v>3302.1522770591901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3874.8221610927058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1037.4605630797244</v>
      </c>
      <c r="M58" s="913"/>
      <c r="N58" s="287">
        <f>K58*L58</f>
        <v>10.374605630797245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10.374605630797245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4797.3442000148152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959.46884000296313</v>
      </c>
      <c r="M83" s="861"/>
      <c r="N83" s="51"/>
    </row>
    <row r="84" spans="1:14">
      <c r="B84" s="89" t="s">
        <v>973</v>
      </c>
      <c r="C84" s="90"/>
      <c r="D84" s="90"/>
      <c r="E84" s="90"/>
      <c r="F84" s="90"/>
      <c r="G84" s="90"/>
      <c r="H84" s="90"/>
      <c r="I84" s="87"/>
      <c r="J84" s="88"/>
      <c r="K84" s="304">
        <v>0.05</v>
      </c>
      <c r="L84" s="860">
        <f>N78*K84</f>
        <v>239.86721000074078</v>
      </c>
      <c r="M84" s="861"/>
      <c r="N84" s="51"/>
    </row>
    <row r="85" spans="1:14" ht="15.75" thickBot="1">
      <c r="B85" s="91" t="s">
        <v>974</v>
      </c>
      <c r="C85" s="92"/>
      <c r="D85" s="92"/>
      <c r="E85" s="92"/>
      <c r="F85" s="92"/>
      <c r="G85" s="92"/>
      <c r="H85" s="92"/>
      <c r="I85" s="93"/>
      <c r="J85" s="94"/>
      <c r="K85" s="305">
        <v>0.05</v>
      </c>
      <c r="L85" s="862">
        <f>N78*K85</f>
        <v>239.86721000074078</v>
      </c>
      <c r="M85" s="863"/>
      <c r="N85" s="51"/>
    </row>
    <row r="86" spans="1:14" ht="15.75" thickBot="1">
      <c r="B86" s="825" t="s">
        <v>953</v>
      </c>
      <c r="C86" s="826"/>
      <c r="D86" s="826"/>
      <c r="E86" s="826"/>
      <c r="F86" s="826"/>
      <c r="G86" s="826"/>
      <c r="H86" s="826"/>
      <c r="I86" s="826"/>
      <c r="J86" s="826"/>
      <c r="K86" s="826"/>
      <c r="L86" s="826"/>
      <c r="M86" s="827"/>
      <c r="N86" s="52">
        <f>L83+L84+L85</f>
        <v>1439.2032600044445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6236.5474600192592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98837.697668274166</v>
      </c>
      <c r="L36" s="270"/>
      <c r="M36" s="271">
        <v>418</v>
      </c>
      <c r="N36" s="272">
        <f>K36/M36</f>
        <v>236.45382217290469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418</v>
      </c>
      <c r="N37" s="272">
        <f>K37/M37</f>
        <v>342.73661910405843</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94098.684430678608</v>
      </c>
      <c r="L38" s="270"/>
      <c r="M38" s="271">
        <v>418</v>
      </c>
      <c r="N38" s="272">
        <f>K38/M38</f>
        <v>225.11646992985314</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1.0677279414306458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805.37463914824696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57266.988403351577</v>
      </c>
      <c r="N48" s="272">
        <f>K48*M48</f>
        <v>572.66988403351581</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VLOOKUP(A49,MATERIALES!A6:D390,4,FALSE)</f>
        <v>9569.7829618977084</v>
      </c>
      <c r="N49" s="272">
        <f>K49*M49</f>
        <v>11962.228702372136</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7"/>
      <c r="C52" s="908"/>
      <c r="D52" s="908"/>
      <c r="E52" s="908"/>
      <c r="F52" s="908"/>
      <c r="G52" s="908"/>
      <c r="H52" s="908"/>
      <c r="I52" s="878"/>
      <c r="J52" s="42"/>
      <c r="K52" s="44"/>
      <c r="L52" s="909"/>
      <c r="M52" s="910"/>
      <c r="N52" s="45"/>
    </row>
    <row r="53" spans="1:72" ht="15.75" thickBot="1">
      <c r="B53" s="825" t="s">
        <v>953</v>
      </c>
      <c r="C53" s="826"/>
      <c r="D53" s="826"/>
      <c r="E53" s="826"/>
      <c r="F53" s="826"/>
      <c r="G53" s="826"/>
      <c r="H53" s="826"/>
      <c r="I53" s="826"/>
      <c r="J53" s="826"/>
      <c r="K53" s="826"/>
      <c r="L53" s="826"/>
      <c r="M53" s="827"/>
      <c r="N53" s="394">
        <f>SUM(N48:N52)</f>
        <v>12534.898586405652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1" t="s">
        <v>961</v>
      </c>
      <c r="M57" s="89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1037.4605630797244</v>
      </c>
      <c r="M58" s="913"/>
      <c r="N58" s="287">
        <f>K58*L58</f>
        <v>10.374605630797245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3"/>
      <c r="M63" s="904"/>
      <c r="N63" s="127"/>
    </row>
    <row r="64" spans="1:72" ht="15.75" thickBot="1">
      <c r="B64" s="914" t="s">
        <v>953</v>
      </c>
      <c r="C64" s="868"/>
      <c r="D64" s="868"/>
      <c r="E64" s="868"/>
      <c r="F64" s="868"/>
      <c r="G64" s="868"/>
      <c r="H64" s="868"/>
      <c r="I64" s="868"/>
      <c r="J64" s="868"/>
      <c r="K64" s="868"/>
      <c r="L64" s="868"/>
      <c r="M64" s="869"/>
      <c r="N64" s="104">
        <f>N58+N59+N60+N61+N62</f>
        <v>10.374605630797245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13457.420625327761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2691.4841250655522</v>
      </c>
      <c r="M83" s="861"/>
      <c r="N83" s="51"/>
    </row>
    <row r="84" spans="1:14">
      <c r="B84" s="89" t="s">
        <v>973</v>
      </c>
      <c r="C84" s="90"/>
      <c r="D84" s="90"/>
      <c r="E84" s="90"/>
      <c r="F84" s="90"/>
      <c r="G84" s="90"/>
      <c r="H84" s="90"/>
      <c r="I84" s="87"/>
      <c r="J84" s="88"/>
      <c r="K84" s="304">
        <v>0.05</v>
      </c>
      <c r="L84" s="860">
        <f>N78*K84</f>
        <v>672.87103126638806</v>
      </c>
      <c r="M84" s="861"/>
      <c r="N84" s="51"/>
    </row>
    <row r="85" spans="1:14" ht="15.75" thickBot="1">
      <c r="B85" s="91" t="s">
        <v>974</v>
      </c>
      <c r="C85" s="92"/>
      <c r="D85" s="92"/>
      <c r="E85" s="92"/>
      <c r="F85" s="92"/>
      <c r="G85" s="92"/>
      <c r="H85" s="92"/>
      <c r="I85" s="93"/>
      <c r="J85" s="94"/>
      <c r="K85" s="305">
        <v>0.05</v>
      </c>
      <c r="L85" s="862">
        <f>N78*K85</f>
        <v>672.87103126638806</v>
      </c>
      <c r="M85" s="863"/>
      <c r="N85" s="51"/>
    </row>
    <row r="86" spans="1:14" ht="15.75" thickBot="1">
      <c r="B86" s="825" t="s">
        <v>953</v>
      </c>
      <c r="C86" s="826"/>
      <c r="D86" s="826"/>
      <c r="E86" s="826"/>
      <c r="F86" s="826"/>
      <c r="G86" s="826"/>
      <c r="H86" s="826"/>
      <c r="I86" s="826"/>
      <c r="J86" s="826"/>
      <c r="K86" s="826"/>
      <c r="L86" s="826"/>
      <c r="M86" s="827"/>
      <c r="N86" s="52">
        <f>L83+L84+L85</f>
        <v>4037.2261875983281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17494.64681292609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P119"/>
  <sheetViews>
    <sheetView topLeftCell="A58" zoomScale="78" zoomScaleNormal="78" workbookViewId="0">
      <selection activeCell="P70" sqref="P7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c r="O36">
        <v>154632</v>
      </c>
      <c r="P36" s="646">
        <f>+K36/O36</f>
        <v>1.0703333495059641</v>
      </c>
    </row>
    <row r="37" spans="1:16">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c r="O37">
        <v>71566.356688249143</v>
      </c>
      <c r="P37" s="646">
        <f>+K37/O37</f>
        <v>5.5497801424746356E-2</v>
      </c>
    </row>
    <row r="38" spans="1:16">
      <c r="B38" s="874"/>
      <c r="C38" s="875"/>
      <c r="D38" s="875"/>
      <c r="E38" s="875"/>
      <c r="F38" s="875"/>
      <c r="G38" s="875"/>
      <c r="H38" s="876"/>
      <c r="I38" s="267"/>
      <c r="J38" s="268"/>
      <c r="K38" s="269"/>
      <c r="L38" s="270"/>
      <c r="M38" s="271"/>
      <c r="N38" s="272"/>
    </row>
    <row r="39" spans="1:16">
      <c r="B39" s="874"/>
      <c r="C39" s="875"/>
      <c r="D39" s="875"/>
      <c r="E39" s="875"/>
      <c r="F39" s="875"/>
      <c r="G39" s="875"/>
      <c r="H39" s="876"/>
      <c r="I39" s="877"/>
      <c r="J39" s="878"/>
      <c r="K39" s="269"/>
      <c r="L39" s="879"/>
      <c r="M39" s="880"/>
      <c r="N39" s="272"/>
    </row>
    <row r="40" spans="1:16">
      <c r="B40" s="874"/>
      <c r="C40" s="875"/>
      <c r="D40" s="875"/>
      <c r="E40" s="881"/>
      <c r="F40" s="875"/>
      <c r="G40" s="875"/>
      <c r="H40" s="876"/>
      <c r="I40" s="36"/>
      <c r="J40" s="37"/>
      <c r="K40" s="274"/>
      <c r="L40" s="276"/>
      <c r="M40" s="277"/>
      <c r="N40" s="278"/>
    </row>
    <row r="41" spans="1:16">
      <c r="B41" s="882" t="s">
        <v>952</v>
      </c>
      <c r="C41" s="883"/>
      <c r="D41" s="883"/>
      <c r="E41" s="38"/>
      <c r="F41" s="39"/>
      <c r="G41" s="39"/>
      <c r="H41" s="40"/>
      <c r="I41" s="36"/>
      <c r="J41" s="37"/>
      <c r="K41" s="279"/>
      <c r="L41" s="276"/>
      <c r="M41" s="401">
        <v>0.01</v>
      </c>
      <c r="N41" s="344">
        <f>N76*M41</f>
        <v>0.74385046586334991</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283.20978705416883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41819.017101733363</v>
      </c>
      <c r="N48" s="272">
        <f>K48*M48</f>
        <v>522.73771377166702</v>
      </c>
      <c r="O48">
        <v>52969</v>
      </c>
      <c r="P48">
        <f>+M48/O48</f>
        <v>0.78949984144940177</v>
      </c>
    </row>
    <row r="49" spans="1:16">
      <c r="A49" s="108" t="s">
        <v>850</v>
      </c>
      <c r="B49" s="43" t="str">
        <f>VLOOKUP(A49,MATERIALES!A6:D372,3,FALSE)</f>
        <v>Emulsión CRL-1h</v>
      </c>
      <c r="C49" s="281"/>
      <c r="D49" s="281"/>
      <c r="E49" s="281"/>
      <c r="F49" s="281"/>
      <c r="G49" s="281"/>
      <c r="H49" s="281"/>
      <c r="I49" s="268"/>
      <c r="J49" s="224" t="str">
        <f>VLOOKUP(A49,MATERIALES!A5:D634,2,FALSE)</f>
        <v>lt</v>
      </c>
      <c r="K49" s="407">
        <v>1.4625000000000001</v>
      </c>
      <c r="L49" s="267"/>
      <c r="M49" s="402">
        <f>VLOOKUP(A49,MATERIALES!A6:D390,4,FALSE)</f>
        <v>1351.0928501059489</v>
      </c>
      <c r="N49" s="272">
        <f>K49*M49</f>
        <v>1975.9732932799504</v>
      </c>
      <c r="O49">
        <v>2135.6456851264643</v>
      </c>
      <c r="P49">
        <f>+M49/O49</f>
        <v>0.63263904659631898</v>
      </c>
    </row>
    <row r="50" spans="1:16">
      <c r="B50" s="43"/>
      <c r="C50" s="281"/>
      <c r="D50" s="281"/>
      <c r="E50" s="281"/>
      <c r="F50" s="281"/>
      <c r="G50" s="281"/>
      <c r="H50" s="281"/>
      <c r="I50" s="268"/>
      <c r="J50" s="224"/>
      <c r="K50" s="282"/>
      <c r="L50" s="267"/>
      <c r="M50" s="283"/>
      <c r="N50" s="284"/>
    </row>
    <row r="51" spans="1:16">
      <c r="B51" s="43"/>
      <c r="C51" s="281"/>
      <c r="D51" s="281"/>
      <c r="E51" s="281"/>
      <c r="F51" s="281"/>
      <c r="G51" s="281"/>
      <c r="H51" s="281"/>
      <c r="I51" s="268"/>
      <c r="J51" s="224"/>
      <c r="K51" s="282"/>
      <c r="L51" s="267"/>
      <c r="M51" s="283"/>
      <c r="N51" s="284"/>
    </row>
    <row r="52" spans="1:16" ht="15.75" thickBot="1">
      <c r="B52" s="907"/>
      <c r="C52" s="908"/>
      <c r="D52" s="908"/>
      <c r="E52" s="908"/>
      <c r="F52" s="908"/>
      <c r="G52" s="908"/>
      <c r="H52" s="908"/>
      <c r="I52" s="878"/>
      <c r="J52" s="42"/>
      <c r="K52" s="44"/>
      <c r="L52" s="909"/>
      <c r="M52" s="910"/>
      <c r="N52" s="45"/>
    </row>
    <row r="53" spans="1:16" ht="15.75" thickBot="1">
      <c r="B53" s="825" t="s">
        <v>953</v>
      </c>
      <c r="C53" s="826"/>
      <c r="D53" s="826"/>
      <c r="E53" s="826"/>
      <c r="F53" s="826"/>
      <c r="G53" s="826"/>
      <c r="H53" s="826"/>
      <c r="I53" s="826"/>
      <c r="J53" s="826"/>
      <c r="K53" s="826"/>
      <c r="L53" s="826"/>
      <c r="M53" s="827"/>
      <c r="N53" s="394">
        <f>SUM(N48:N52)</f>
        <v>2498.7110070516173</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1" t="s">
        <v>961</v>
      </c>
      <c r="M57" s="890"/>
      <c r="N57" s="76" t="s">
        <v>951</v>
      </c>
    </row>
    <row r="58" spans="1:16">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1037.4605630797244</v>
      </c>
      <c r="M58" s="913"/>
      <c r="N58" s="287">
        <f>K58*L58</f>
        <v>12.968257038496555</v>
      </c>
      <c r="O58">
        <v>1109.909090909091</v>
      </c>
      <c r="P58">
        <f>+L58/O58</f>
        <v>0.93472571003988592</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3"/>
      <c r="M63" s="904"/>
      <c r="N63" s="127"/>
    </row>
    <row r="64" spans="1:16" ht="15.75" thickBot="1">
      <c r="B64" s="914" t="s">
        <v>953</v>
      </c>
      <c r="C64" s="868"/>
      <c r="D64" s="868"/>
      <c r="E64" s="868"/>
      <c r="F64" s="868"/>
      <c r="G64" s="868"/>
      <c r="H64" s="868"/>
      <c r="I64" s="868"/>
      <c r="J64" s="868"/>
      <c r="K64" s="868"/>
      <c r="L64" s="868"/>
      <c r="M64" s="869"/>
      <c r="N64" s="104">
        <f>N58+N59+N60+N61+N62</f>
        <v>12.968257038496555</v>
      </c>
    </row>
    <row r="65" spans="1:16">
      <c r="B65" s="33"/>
      <c r="C65" s="34"/>
      <c r="D65" s="34"/>
      <c r="E65" s="34"/>
      <c r="F65" s="34"/>
      <c r="G65" s="34"/>
      <c r="H65" s="34"/>
      <c r="I65" s="34"/>
      <c r="J65" s="34"/>
      <c r="K65" s="34"/>
      <c r="L65" s="34"/>
      <c r="M65" s="34"/>
      <c r="N65" s="35"/>
    </row>
    <row r="66" spans="1:16">
      <c r="B66" s="64" t="s">
        <v>962</v>
      </c>
      <c r="C66" s="65"/>
      <c r="D66" s="65"/>
      <c r="E66" s="65"/>
      <c r="F66" s="65"/>
      <c r="G66" s="65"/>
      <c r="H66" s="65"/>
      <c r="I66" s="65"/>
      <c r="J66" s="65"/>
      <c r="K66" s="65"/>
      <c r="L66" s="65"/>
      <c r="M66" s="65"/>
      <c r="N66" s="66"/>
    </row>
    <row r="67" spans="1:16" ht="15.75" thickBot="1">
      <c r="B67" s="68"/>
      <c r="C67" s="61"/>
      <c r="D67" s="61"/>
      <c r="E67" s="61"/>
      <c r="F67" s="61"/>
      <c r="G67" s="61"/>
      <c r="H67" s="61"/>
      <c r="I67" s="61"/>
      <c r="J67" s="61"/>
      <c r="K67" s="61"/>
      <c r="L67" s="61"/>
      <c r="M67" s="61"/>
      <c r="N67" s="63"/>
    </row>
    <row r="68" spans="1:16" ht="25.5">
      <c r="B68" s="864" t="s">
        <v>963</v>
      </c>
      <c r="C68" s="865"/>
      <c r="D68" s="865"/>
      <c r="E68" s="865"/>
      <c r="F68" s="865"/>
      <c r="G68" s="865"/>
      <c r="H68" s="865"/>
      <c r="I68" s="73" t="s">
        <v>964</v>
      </c>
      <c r="J68" s="75" t="s">
        <v>1410</v>
      </c>
      <c r="K68" s="74" t="s">
        <v>966</v>
      </c>
      <c r="L68" s="866" t="s">
        <v>950</v>
      </c>
      <c r="M68" s="867"/>
      <c r="N68" s="98" t="s">
        <v>951</v>
      </c>
    </row>
    <row r="69" spans="1:16">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v>98362.266666666663</v>
      </c>
      <c r="P69" s="114">
        <f>+K69/O69</f>
        <v>2.5453051102251947</v>
      </c>
    </row>
    <row r="70" spans="1:16">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c r="O70">
        <v>49181.133333333331</v>
      </c>
      <c r="P70" s="114">
        <f>+K70/O70</f>
        <v>2.1692514259751636</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901"/>
      <c r="C75" s="902"/>
      <c r="D75" s="902"/>
      <c r="E75" s="902"/>
      <c r="F75" s="902"/>
      <c r="G75" s="902"/>
      <c r="H75" s="902"/>
      <c r="I75" s="126"/>
      <c r="J75" s="126"/>
      <c r="K75" s="126"/>
      <c r="L75" s="915"/>
      <c r="M75" s="915"/>
      <c r="N75" s="45"/>
    </row>
    <row r="76" spans="1:16" ht="15.75" thickBot="1">
      <c r="B76" s="914" t="s">
        <v>953</v>
      </c>
      <c r="C76" s="868"/>
      <c r="D76" s="868"/>
      <c r="E76" s="868"/>
      <c r="F76" s="868"/>
      <c r="G76" s="868"/>
      <c r="H76" s="868"/>
      <c r="I76" s="868"/>
      <c r="J76" s="868"/>
      <c r="K76" s="868"/>
      <c r="L76" s="868"/>
      <c r="M76" s="869"/>
      <c r="N76" s="301">
        <f>SUM(N69:N75)</f>
        <v>74.385046586334994</v>
      </c>
    </row>
    <row r="77" spans="1:16" ht="15.75" thickBot="1">
      <c r="B77" s="33"/>
      <c r="C77" s="34"/>
      <c r="D77" s="34"/>
      <c r="E77" s="34"/>
      <c r="F77" s="34"/>
      <c r="G77" s="34"/>
      <c r="H77" s="34"/>
      <c r="I77" s="34"/>
      <c r="J77" s="34"/>
      <c r="K77" s="34"/>
      <c r="L77" s="34"/>
      <c r="M77" s="34"/>
      <c r="N77" s="35"/>
    </row>
    <row r="78" spans="1:16" ht="15.75" thickBot="1">
      <c r="B78" s="825" t="s">
        <v>967</v>
      </c>
      <c r="C78" s="826"/>
      <c r="D78" s="826"/>
      <c r="E78" s="826"/>
      <c r="F78" s="826"/>
      <c r="G78" s="826"/>
      <c r="H78" s="826"/>
      <c r="I78" s="826"/>
      <c r="J78" s="826"/>
      <c r="K78" s="826"/>
      <c r="L78" s="826"/>
      <c r="M78" s="827"/>
      <c r="N78" s="99">
        <f>N43+N53+N64+N76</f>
        <v>2869.274097730618</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573.85481954612362</v>
      </c>
      <c r="M83" s="861"/>
      <c r="N83" s="51"/>
    </row>
    <row r="84" spans="1:14">
      <c r="B84" s="89" t="s">
        <v>973</v>
      </c>
      <c r="C84" s="90"/>
      <c r="D84" s="90"/>
      <c r="E84" s="90"/>
      <c r="F84" s="90"/>
      <c r="G84" s="90"/>
      <c r="H84" s="90"/>
      <c r="I84" s="87"/>
      <c r="J84" s="88"/>
      <c r="K84" s="304">
        <v>0.05</v>
      </c>
      <c r="L84" s="860">
        <f>N78*K84</f>
        <v>143.46370488653091</v>
      </c>
      <c r="M84" s="861"/>
      <c r="N84" s="51"/>
    </row>
    <row r="85" spans="1:14" ht="15.75" thickBot="1">
      <c r="B85" s="91" t="s">
        <v>974</v>
      </c>
      <c r="C85" s="92"/>
      <c r="D85" s="92"/>
      <c r="E85" s="92"/>
      <c r="F85" s="92"/>
      <c r="G85" s="92"/>
      <c r="H85" s="92"/>
      <c r="I85" s="93"/>
      <c r="J85" s="94"/>
      <c r="K85" s="305">
        <v>0.05</v>
      </c>
      <c r="L85" s="862">
        <f>N78*K85</f>
        <v>143.46370488653091</v>
      </c>
      <c r="M85" s="863"/>
      <c r="N85" s="51"/>
    </row>
    <row r="86" spans="1:14" ht="15.75" thickBot="1">
      <c r="B86" s="825" t="s">
        <v>953</v>
      </c>
      <c r="C86" s="826"/>
      <c r="D86" s="826"/>
      <c r="E86" s="826"/>
      <c r="F86" s="826"/>
      <c r="G86" s="826"/>
      <c r="H86" s="826"/>
      <c r="I86" s="826"/>
      <c r="J86" s="826"/>
      <c r="K86" s="826"/>
      <c r="L86" s="826"/>
      <c r="M86" s="827"/>
      <c r="N86" s="52">
        <f>L83+L84+L85</f>
        <v>860.78222931918538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3730.0563270498033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41819.017101733363</v>
      </c>
      <c r="N48" s="272">
        <f>K48*M48</f>
        <v>397.28066246646694</v>
      </c>
    </row>
    <row r="49" spans="1:14">
      <c r="A49" s="108" t="s">
        <v>850</v>
      </c>
      <c r="B49" s="43" t="str">
        <f>VLOOKUP(A49,MATERIALES!A6:D372,3,FALSE)</f>
        <v>Emulsión CRL-1h</v>
      </c>
      <c r="C49" s="281"/>
      <c r="D49" s="281"/>
      <c r="E49" s="281"/>
      <c r="F49" s="281"/>
      <c r="G49" s="281"/>
      <c r="H49" s="281"/>
      <c r="I49" s="268"/>
      <c r="J49" s="224" t="str">
        <f>VLOOKUP(A49,MATERIALES!A5:D634,2,FALSE)</f>
        <v>lt</v>
      </c>
      <c r="K49" s="409">
        <v>1.4107499999999999</v>
      </c>
      <c r="L49" s="267"/>
      <c r="M49" s="402">
        <f>VLOOKUP(A49,MATERIALES!A6:D390,4,FALSE)</f>
        <v>1351.0928501059489</v>
      </c>
      <c r="N49" s="272">
        <f>K49*M49</f>
        <v>1906.0542382869673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2303.3349007534343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1037.4605630797244</v>
      </c>
      <c r="M58" s="913"/>
      <c r="N58" s="287">
        <f>K58*L58</f>
        <v>9.8558753492573814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9.8558753492573814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2670.7856097431959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534.1571219486392</v>
      </c>
      <c r="M83" s="861"/>
      <c r="N83" s="51"/>
    </row>
    <row r="84" spans="1:14">
      <c r="B84" s="89" t="s">
        <v>973</v>
      </c>
      <c r="C84" s="90"/>
      <c r="D84" s="90"/>
      <c r="E84" s="90"/>
      <c r="F84" s="90"/>
      <c r="G84" s="90"/>
      <c r="H84" s="90"/>
      <c r="I84" s="87"/>
      <c r="J84" s="88"/>
      <c r="K84" s="304">
        <v>0.05</v>
      </c>
      <c r="L84" s="860">
        <f>N78*K84</f>
        <v>133.5392804871598</v>
      </c>
      <c r="M84" s="861"/>
      <c r="N84" s="51"/>
    </row>
    <row r="85" spans="1:14" ht="15.75" thickBot="1">
      <c r="B85" s="91" t="s">
        <v>974</v>
      </c>
      <c r="C85" s="92"/>
      <c r="D85" s="92"/>
      <c r="E85" s="92"/>
      <c r="F85" s="92"/>
      <c r="G85" s="92"/>
      <c r="H85" s="92"/>
      <c r="I85" s="93"/>
      <c r="J85" s="94"/>
      <c r="K85" s="305">
        <v>0.05</v>
      </c>
      <c r="L85" s="862">
        <f>N78*K85</f>
        <v>133.5392804871598</v>
      </c>
      <c r="M85" s="863"/>
      <c r="N85" s="51"/>
    </row>
    <row r="86" spans="1:14" ht="15.75" thickBot="1">
      <c r="B86" s="825" t="s">
        <v>953</v>
      </c>
      <c r="C86" s="826"/>
      <c r="D86" s="826"/>
      <c r="E86" s="826"/>
      <c r="F86" s="826"/>
      <c r="G86" s="826"/>
      <c r="H86" s="826"/>
      <c r="I86" s="826"/>
      <c r="J86" s="826"/>
      <c r="K86" s="826"/>
      <c r="L86" s="826"/>
      <c r="M86" s="827"/>
      <c r="N86" s="52">
        <f>L83+L84+L85</f>
        <v>801.23568292295874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3472.0212926661547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41819.017101733363</v>
      </c>
      <c r="N48" s="272">
        <f>K48*M48</f>
        <v>397.28066246646694</v>
      </c>
    </row>
    <row r="49" spans="1:14">
      <c r="A49" s="108" t="s">
        <v>850</v>
      </c>
      <c r="B49" s="43" t="str">
        <f>VLOOKUP(A49,MATERIALES!A6:D372,3,FALSE)</f>
        <v>Emulsión CRL-1h</v>
      </c>
      <c r="C49" s="281"/>
      <c r="D49" s="281"/>
      <c r="E49" s="281"/>
      <c r="F49" s="281"/>
      <c r="G49" s="281"/>
      <c r="H49" s="281"/>
      <c r="I49" s="268"/>
      <c r="J49" s="224" t="str">
        <f>VLOOKUP(A49,MATERIALES!A5:D634,2,FALSE)</f>
        <v>lt</v>
      </c>
      <c r="K49" s="282">
        <v>1.71</v>
      </c>
      <c r="L49" s="267"/>
      <c r="M49" s="402">
        <f>VLOOKUP(A49,MATERIALES!A6:D390,4,FALSE)</f>
        <v>1351.0928501059489</v>
      </c>
      <c r="N49" s="272">
        <f>K49*M49</f>
        <v>2310.3687736811726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2707.6494361476393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2">
        <f>VLOOKUP(A59,TRANSPORTE!A5:D117,4,FALSE)</f>
        <v>1037.4605630797244</v>
      </c>
      <c r="M59" s="913"/>
      <c r="N59" s="287">
        <f>K59*L59</f>
        <v>9.8558753492573814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9.8558753492573814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3075.1001451374009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615.02002902748018</v>
      </c>
      <c r="M83" s="861"/>
      <c r="N83" s="51"/>
    </row>
    <row r="84" spans="1:14">
      <c r="B84" s="89" t="s">
        <v>973</v>
      </c>
      <c r="C84" s="90"/>
      <c r="D84" s="90"/>
      <c r="E84" s="90"/>
      <c r="F84" s="90"/>
      <c r="G84" s="90"/>
      <c r="H84" s="90"/>
      <c r="I84" s="87"/>
      <c r="J84" s="88"/>
      <c r="K84" s="304">
        <v>0.05</v>
      </c>
      <c r="L84" s="860">
        <f>N78*K84</f>
        <v>153.75500725687004</v>
      </c>
      <c r="M84" s="861"/>
      <c r="N84" s="51"/>
    </row>
    <row r="85" spans="1:14" ht="15.75" thickBot="1">
      <c r="B85" s="91" t="s">
        <v>974</v>
      </c>
      <c r="C85" s="92"/>
      <c r="D85" s="92"/>
      <c r="E85" s="92"/>
      <c r="F85" s="92"/>
      <c r="G85" s="92"/>
      <c r="H85" s="92"/>
      <c r="I85" s="93"/>
      <c r="J85" s="94"/>
      <c r="K85" s="305">
        <v>0.05</v>
      </c>
      <c r="L85" s="862">
        <f>N78*K85</f>
        <v>153.75500725687004</v>
      </c>
      <c r="M85" s="863"/>
      <c r="N85" s="51"/>
    </row>
    <row r="86" spans="1:14" ht="15.75" thickBot="1">
      <c r="B86" s="825" t="s">
        <v>953</v>
      </c>
      <c r="C86" s="826"/>
      <c r="D86" s="826"/>
      <c r="E86" s="826"/>
      <c r="F86" s="826"/>
      <c r="G86" s="826"/>
      <c r="H86" s="826"/>
      <c r="I86" s="826"/>
      <c r="J86" s="826"/>
      <c r="K86" s="826"/>
      <c r="L86" s="826"/>
      <c r="M86" s="827"/>
      <c r="N86" s="52">
        <f>L83+L84+L85</f>
        <v>922.53004354122027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3997.6301886786214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41819.017101733363</v>
      </c>
      <c r="N48" s="272">
        <f>K48*M48</f>
        <v>198.64033123323347</v>
      </c>
    </row>
    <row r="49" spans="1:14">
      <c r="A49" s="108" t="s">
        <v>850</v>
      </c>
      <c r="B49" s="43" t="str">
        <f>VLOOKUP(A49,MATERIALES!A6:D372,3,FALSE)</f>
        <v>Emulsión CRL-1h</v>
      </c>
      <c r="C49" s="281"/>
      <c r="D49" s="281"/>
      <c r="E49" s="281"/>
      <c r="F49" s="281"/>
      <c r="G49" s="281"/>
      <c r="H49" s="281"/>
      <c r="I49" s="268"/>
      <c r="J49" s="224" t="str">
        <f>VLOOKUP(A49,MATERIALES!A5:D634,2,FALSE)</f>
        <v>lt</v>
      </c>
      <c r="K49" s="409">
        <v>1.0687499999999999</v>
      </c>
      <c r="L49" s="267"/>
      <c r="M49" s="402">
        <f>VLOOKUP(A49,MATERIALES!A6:D390,4,FALSE)</f>
        <v>1351.0928501059489</v>
      </c>
      <c r="N49" s="272">
        <f>K49*M49</f>
        <v>1443.9804835507327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1642.6208147839661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1037.4605630797244</v>
      </c>
      <c r="M58" s="913"/>
      <c r="N58" s="287">
        <f>K58*L58</f>
        <v>4.9279376746286907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4.9279376746286907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2005.1435860990987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401.02871721981978</v>
      </c>
      <c r="M83" s="861"/>
      <c r="N83" s="51"/>
    </row>
    <row r="84" spans="1:14">
      <c r="B84" s="89" t="s">
        <v>973</v>
      </c>
      <c r="C84" s="90"/>
      <c r="D84" s="90"/>
      <c r="E84" s="90"/>
      <c r="F84" s="90"/>
      <c r="G84" s="90"/>
      <c r="H84" s="90"/>
      <c r="I84" s="87"/>
      <c r="J84" s="88"/>
      <c r="K84" s="304">
        <v>0.05</v>
      </c>
      <c r="L84" s="860">
        <f>N78*K84</f>
        <v>100.25717930495495</v>
      </c>
      <c r="M84" s="861"/>
      <c r="N84" s="51"/>
    </row>
    <row r="85" spans="1:14" ht="15.75" thickBot="1">
      <c r="B85" s="91" t="s">
        <v>974</v>
      </c>
      <c r="C85" s="92"/>
      <c r="D85" s="92"/>
      <c r="E85" s="92"/>
      <c r="F85" s="92"/>
      <c r="G85" s="92"/>
      <c r="H85" s="92"/>
      <c r="I85" s="93"/>
      <c r="J85" s="94"/>
      <c r="K85" s="305">
        <v>0.05</v>
      </c>
      <c r="L85" s="862">
        <f>N78*K85</f>
        <v>100.25717930495495</v>
      </c>
      <c r="M85" s="863"/>
      <c r="N85" s="51"/>
    </row>
    <row r="86" spans="1:14" ht="15.75" thickBot="1">
      <c r="B86" s="825" t="s">
        <v>953</v>
      </c>
      <c r="C86" s="826"/>
      <c r="D86" s="826"/>
      <c r="E86" s="826"/>
      <c r="F86" s="826"/>
      <c r="G86" s="826"/>
      <c r="H86" s="826"/>
      <c r="I86" s="826"/>
      <c r="J86" s="826"/>
      <c r="K86" s="826"/>
      <c r="L86" s="826"/>
      <c r="M86" s="827"/>
      <c r="N86" s="52">
        <f>L83+L84+L85</f>
        <v>601.54307582972967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2606.6866619288285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41819.017101733363</v>
      </c>
      <c r="N48" s="272">
        <f>K48*M48</f>
        <v>522.73771377166702</v>
      </c>
    </row>
    <row r="49" spans="1:14">
      <c r="A49" s="108" t="s">
        <v>852</v>
      </c>
      <c r="B49" s="43" t="str">
        <f>VLOOKUP(A49,MATERIALES!A6:D372,3,FALSE)</f>
        <v>Emulsión CRL-1hm</v>
      </c>
      <c r="C49" s="281"/>
      <c r="D49" s="281"/>
      <c r="E49" s="281"/>
      <c r="F49" s="281"/>
      <c r="G49" s="281"/>
      <c r="H49" s="281"/>
      <c r="I49" s="268"/>
      <c r="J49" s="224" t="str">
        <f>VLOOKUP(A49,MATERIALES!A5:D634,2,FALSE)</f>
        <v>lt</v>
      </c>
      <c r="K49" s="407">
        <v>1.4625000000000001</v>
      </c>
      <c r="L49" s="267"/>
      <c r="M49" s="402">
        <f>VLOOKUP(A49,MATERIALES!A6:D390,4,FALSE)</f>
        <v>2010.698798082816</v>
      </c>
      <c r="N49" s="272">
        <f>K49*M49</f>
        <v>2940.6469921961188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3463.384705967786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1037.4605630797244</v>
      </c>
      <c r="M58" s="913"/>
      <c r="N58" s="287">
        <f>K58*L58</f>
        <v>12.968257038496555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12.968257038496555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3833.9477966467866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766.78955932935742</v>
      </c>
      <c r="M83" s="861"/>
      <c r="N83" s="51"/>
    </row>
    <row r="84" spans="1:14">
      <c r="B84" s="89" t="s">
        <v>973</v>
      </c>
      <c r="C84" s="90"/>
      <c r="D84" s="90"/>
      <c r="E84" s="90"/>
      <c r="F84" s="90"/>
      <c r="G84" s="90"/>
      <c r="H84" s="90"/>
      <c r="I84" s="87"/>
      <c r="J84" s="88"/>
      <c r="K84" s="304">
        <v>0.05</v>
      </c>
      <c r="L84" s="860">
        <f>N78*K84</f>
        <v>191.69738983233935</v>
      </c>
      <c r="M84" s="861"/>
      <c r="N84" s="51"/>
    </row>
    <row r="85" spans="1:14" ht="15.75" thickBot="1">
      <c r="B85" s="91" t="s">
        <v>974</v>
      </c>
      <c r="C85" s="92"/>
      <c r="D85" s="92"/>
      <c r="E85" s="92"/>
      <c r="F85" s="92"/>
      <c r="G85" s="92"/>
      <c r="H85" s="92"/>
      <c r="I85" s="93"/>
      <c r="J85" s="94"/>
      <c r="K85" s="305">
        <v>0.05</v>
      </c>
      <c r="L85" s="862">
        <f>N78*K85</f>
        <v>191.69738983233935</v>
      </c>
      <c r="M85" s="863"/>
      <c r="N85" s="51"/>
    </row>
    <row r="86" spans="1:14" ht="15.75" thickBot="1">
      <c r="B86" s="825" t="s">
        <v>953</v>
      </c>
      <c r="C86" s="826"/>
      <c r="D86" s="826"/>
      <c r="E86" s="826"/>
      <c r="F86" s="826"/>
      <c r="G86" s="826"/>
      <c r="H86" s="826"/>
      <c r="I86" s="826"/>
      <c r="J86" s="826"/>
      <c r="K86" s="826"/>
      <c r="L86" s="826"/>
      <c r="M86" s="827"/>
      <c r="N86" s="52">
        <f>L83+L84+L85</f>
        <v>1150.1843389940361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4984.1321356408225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41819.017101733363</v>
      </c>
      <c r="N48" s="272">
        <f>K48*M48</f>
        <v>397.28066246646694</v>
      </c>
    </row>
    <row r="49" spans="1:14">
      <c r="A49" s="108" t="s">
        <v>852</v>
      </c>
      <c r="B49" s="43" t="str">
        <f>VLOOKUP(A49,MATERIALES!A6:D372,3,FALSE)</f>
        <v>Emulsión CRL-1hm</v>
      </c>
      <c r="C49" s="281"/>
      <c r="D49" s="281"/>
      <c r="E49" s="281"/>
      <c r="F49" s="281"/>
      <c r="G49" s="281"/>
      <c r="H49" s="281"/>
      <c r="I49" s="268"/>
      <c r="J49" s="224" t="str">
        <f>VLOOKUP(A49,MATERIALES!A5:D634,2,FALSE)</f>
        <v>lt</v>
      </c>
      <c r="K49" s="409">
        <v>1.4107499999999999</v>
      </c>
      <c r="L49" s="267"/>
      <c r="M49" s="402">
        <f>VLOOKUP(A49,MATERIALES!A6:D390,4,FALSE)</f>
        <v>2010.698798082816</v>
      </c>
      <c r="N49" s="272">
        <f>K49*M49</f>
        <v>2836.5933293953326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3233.8739918617994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1037.4605630797244</v>
      </c>
      <c r="M58" s="913"/>
      <c r="N58" s="287">
        <f>K58*L58</f>
        <v>9.8558753492573814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9.8558753492573814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3601.3247008515609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720.26494017031223</v>
      </c>
      <c r="M83" s="861"/>
      <c r="N83" s="51"/>
    </row>
    <row r="84" spans="1:14">
      <c r="B84" s="89" t="s">
        <v>973</v>
      </c>
      <c r="C84" s="90"/>
      <c r="D84" s="90"/>
      <c r="E84" s="90"/>
      <c r="F84" s="90"/>
      <c r="G84" s="90"/>
      <c r="H84" s="90"/>
      <c r="I84" s="87"/>
      <c r="J84" s="88"/>
      <c r="K84" s="304">
        <v>0.05</v>
      </c>
      <c r="L84" s="860">
        <f>N78*K84</f>
        <v>180.06623504257806</v>
      </c>
      <c r="M84" s="861"/>
      <c r="N84" s="51"/>
    </row>
    <row r="85" spans="1:14" ht="15.75" thickBot="1">
      <c r="B85" s="91" t="s">
        <v>974</v>
      </c>
      <c r="C85" s="92"/>
      <c r="D85" s="92"/>
      <c r="E85" s="92"/>
      <c r="F85" s="92"/>
      <c r="G85" s="92"/>
      <c r="H85" s="92"/>
      <c r="I85" s="93"/>
      <c r="J85" s="94"/>
      <c r="K85" s="305">
        <v>0.05</v>
      </c>
      <c r="L85" s="862">
        <f>N78*K85</f>
        <v>180.06623504257806</v>
      </c>
      <c r="M85" s="863"/>
      <c r="N85" s="51"/>
    </row>
    <row r="86" spans="1:14" ht="15.75" thickBot="1">
      <c r="B86" s="825" t="s">
        <v>953</v>
      </c>
      <c r="C86" s="826"/>
      <c r="D86" s="826"/>
      <c r="E86" s="826"/>
      <c r="F86" s="826"/>
      <c r="G86" s="826"/>
      <c r="H86" s="826"/>
      <c r="I86" s="826"/>
      <c r="J86" s="826"/>
      <c r="K86" s="826"/>
      <c r="L86" s="826"/>
      <c r="M86" s="827"/>
      <c r="N86" s="52">
        <f>L83+L84+L85</f>
        <v>1080.3974102554682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4681.7221111070294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41819.017101733363</v>
      </c>
      <c r="N48" s="272">
        <f>K48*M48</f>
        <v>397.28066246646694</v>
      </c>
    </row>
    <row r="49" spans="1:14">
      <c r="A49" s="108" t="s">
        <v>852</v>
      </c>
      <c r="B49" s="43" t="str">
        <f>VLOOKUP(A49,MATERIALES!A6:D372,3,FALSE)</f>
        <v>Emulsión CRL-1hm</v>
      </c>
      <c r="C49" s="281"/>
      <c r="D49" s="281"/>
      <c r="E49" s="281"/>
      <c r="F49" s="281"/>
      <c r="G49" s="281"/>
      <c r="H49" s="281"/>
      <c r="I49" s="268"/>
      <c r="J49" s="224" t="str">
        <f>VLOOKUP(A49,MATERIALES!A5:D634,2,FALSE)</f>
        <v>lt</v>
      </c>
      <c r="K49" s="282">
        <v>1.71</v>
      </c>
      <c r="L49" s="267"/>
      <c r="M49" s="402">
        <f>VLOOKUP(A49,MATERIALES!A6:D390,4,FALSE)</f>
        <v>2010.698798082816</v>
      </c>
      <c r="N49" s="272">
        <f>K49*M49</f>
        <v>3438.2949447216151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3835.5756071880819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2">
        <f>VLOOKUP(A58,TRANSPORTE!A5:D117,4,FALSE)</f>
        <v>1037.4605630797244</v>
      </c>
      <c r="M58" s="913"/>
      <c r="N58" s="287">
        <f>K58*L58</f>
        <v>9.8558753492573814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9.8558753492573814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4203.026316177843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840.6052632355686</v>
      </c>
      <c r="M83" s="861"/>
      <c r="N83" s="51"/>
    </row>
    <row r="84" spans="1:14">
      <c r="B84" s="89" t="s">
        <v>973</v>
      </c>
      <c r="C84" s="90"/>
      <c r="D84" s="90"/>
      <c r="E84" s="90"/>
      <c r="F84" s="90"/>
      <c r="G84" s="90"/>
      <c r="H84" s="90"/>
      <c r="I84" s="87"/>
      <c r="J84" s="88"/>
      <c r="K84" s="304">
        <v>0.05</v>
      </c>
      <c r="L84" s="860">
        <f>N78*K84</f>
        <v>210.15131580889215</v>
      </c>
      <c r="M84" s="861"/>
      <c r="N84" s="51"/>
    </row>
    <row r="85" spans="1:14" ht="15.75" thickBot="1">
      <c r="B85" s="91" t="s">
        <v>974</v>
      </c>
      <c r="C85" s="92"/>
      <c r="D85" s="92"/>
      <c r="E85" s="92"/>
      <c r="F85" s="92"/>
      <c r="G85" s="92"/>
      <c r="H85" s="92"/>
      <c r="I85" s="93"/>
      <c r="J85" s="94"/>
      <c r="K85" s="305">
        <v>0.05</v>
      </c>
      <c r="L85" s="862">
        <f>N78*K85</f>
        <v>210.15131580889215</v>
      </c>
      <c r="M85" s="863"/>
      <c r="N85" s="51"/>
    </row>
    <row r="86" spans="1:14" ht="15.75" thickBot="1">
      <c r="B86" s="825" t="s">
        <v>953</v>
      </c>
      <c r="C86" s="826"/>
      <c r="D86" s="826"/>
      <c r="E86" s="826"/>
      <c r="F86" s="826"/>
      <c r="G86" s="826"/>
      <c r="H86" s="826"/>
      <c r="I86" s="826"/>
      <c r="J86" s="826"/>
      <c r="K86" s="826"/>
      <c r="L86" s="826"/>
      <c r="M86" s="827"/>
      <c r="N86" s="52">
        <f>L83+L84+L85</f>
        <v>1260.9078948533529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5463.9342110311954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165507.78650080625</v>
      </c>
      <c r="L36" s="270"/>
      <c r="M36" s="271">
        <v>600</v>
      </c>
      <c r="N36" s="272">
        <f>K36/M36</f>
        <v>275.84631083467707</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600</v>
      </c>
      <c r="N37" s="272">
        <f>K37/M37</f>
        <v>6.619625753628366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0.74385046586334991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283.20978705416883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41819.017101733363</v>
      </c>
      <c r="N48" s="272">
        <f>K48*M48</f>
        <v>198.64033123323347</v>
      </c>
    </row>
    <row r="49" spans="1:14">
      <c r="A49" s="108" t="s">
        <v>852</v>
      </c>
      <c r="B49" s="43" t="str">
        <f>VLOOKUP(A49,MATERIALES!A6:D372,3,FALSE)</f>
        <v>Emulsión CRL-1hm</v>
      </c>
      <c r="C49" s="281"/>
      <c r="D49" s="281"/>
      <c r="E49" s="281"/>
      <c r="F49" s="281"/>
      <c r="G49" s="281"/>
      <c r="H49" s="281"/>
      <c r="I49" s="268"/>
      <c r="J49" s="224" t="str">
        <f>VLOOKUP(A49,MATERIALES!A5:D634,2,FALSE)</f>
        <v>lt</v>
      </c>
      <c r="K49" s="409">
        <v>1.0687499999999999</v>
      </c>
      <c r="L49" s="267"/>
      <c r="M49" s="402">
        <f>VLOOKUP(A49,MATERIALES!A6:D390,4,FALSE)</f>
        <v>2010.698798082816</v>
      </c>
      <c r="N49" s="272">
        <f>K49*M49</f>
        <v>2148.9343404510091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2347.5746716842427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1037.4605630797244</v>
      </c>
      <c r="M58" s="913"/>
      <c r="N58" s="287">
        <f>K58*L58</f>
        <v>4.9279376746286907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4.9279376746286907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2710.0974429993753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542.0194885998751</v>
      </c>
      <c r="M83" s="861"/>
      <c r="N83" s="51"/>
    </row>
    <row r="84" spans="1:14">
      <c r="B84" s="89" t="s">
        <v>973</v>
      </c>
      <c r="C84" s="90"/>
      <c r="D84" s="90"/>
      <c r="E84" s="90"/>
      <c r="F84" s="90"/>
      <c r="G84" s="90"/>
      <c r="H84" s="90"/>
      <c r="I84" s="87"/>
      <c r="J84" s="88"/>
      <c r="K84" s="304">
        <v>0.05</v>
      </c>
      <c r="L84" s="860">
        <f>N78*K84</f>
        <v>135.50487214996878</v>
      </c>
      <c r="M84" s="861"/>
      <c r="N84" s="51"/>
    </row>
    <row r="85" spans="1:14" ht="15.75" thickBot="1">
      <c r="B85" s="91" t="s">
        <v>974</v>
      </c>
      <c r="C85" s="92"/>
      <c r="D85" s="92"/>
      <c r="E85" s="92"/>
      <c r="F85" s="92"/>
      <c r="G85" s="92"/>
      <c r="H85" s="92"/>
      <c r="I85" s="93"/>
      <c r="J85" s="94"/>
      <c r="K85" s="305">
        <v>0.05</v>
      </c>
      <c r="L85" s="862">
        <f>N78*K85</f>
        <v>135.50487214996878</v>
      </c>
      <c r="M85" s="863"/>
      <c r="N85" s="51"/>
    </row>
    <row r="86" spans="1:14" ht="15.75" thickBot="1">
      <c r="B86" s="825" t="s">
        <v>953</v>
      </c>
      <c r="C86" s="826"/>
      <c r="D86" s="826"/>
      <c r="E86" s="826"/>
      <c r="F86" s="826"/>
      <c r="G86" s="826"/>
      <c r="H86" s="826"/>
      <c r="I86" s="826"/>
      <c r="J86" s="826"/>
      <c r="K86" s="826"/>
      <c r="L86" s="826"/>
      <c r="M86" s="827"/>
      <c r="N86" s="52">
        <f>L83+L84+L85</f>
        <v>813.02923289981277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3523.1266758991878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290</v>
      </c>
      <c r="B37" s="874" t="str">
        <f>VLOOKUP(A37,EQUIPOS!A7:D154,3,FALSE)</f>
        <v>Planta trituradora</v>
      </c>
      <c r="C37" s="875"/>
      <c r="D37" s="875"/>
      <c r="E37" s="875"/>
      <c r="F37" s="875"/>
      <c r="G37" s="875"/>
      <c r="H37" s="876"/>
      <c r="I37" s="267"/>
      <c r="J37" s="268"/>
      <c r="K37" s="269">
        <f>VLOOKUP(A37,EQUIPOS!A7:D164,4,FALSE)</f>
        <v>526492.84181276709</v>
      </c>
      <c r="L37" s="270"/>
      <c r="M37" s="271">
        <v>30</v>
      </c>
      <c r="N37" s="272">
        <f t="shared" ref="N37:N43" si="0">K37/M37</f>
        <v>17549.761393758901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116573.55413817635</v>
      </c>
      <c r="L38" s="270"/>
      <c r="M38" s="271">
        <v>9</v>
      </c>
      <c r="N38" s="272">
        <f t="shared" si="0"/>
        <v>12952.617126464038</v>
      </c>
    </row>
    <row r="39" spans="1:14">
      <c r="A39" t="s">
        <v>173</v>
      </c>
      <c r="B39" s="874" t="str">
        <f>VLOOKUP(A39,EQUIPOS!A9:D154,3,FALSE)</f>
        <v>Compactador neumático de Potencia 70 HP, peso de 13 ton</v>
      </c>
      <c r="C39" s="875"/>
      <c r="D39" s="875"/>
      <c r="E39" s="875"/>
      <c r="F39" s="875"/>
      <c r="G39" s="875"/>
      <c r="H39" s="876"/>
      <c r="I39" s="267"/>
      <c r="J39" s="268"/>
      <c r="K39" s="269">
        <f>VLOOKUP(A39,EQUIPOS!A9:D166,4,FALSE)</f>
        <v>143263.90678549642</v>
      </c>
      <c r="L39" s="270"/>
      <c r="M39" s="271">
        <v>9</v>
      </c>
      <c r="N39" s="272">
        <f t="shared" si="0"/>
        <v>15918.211865055158</v>
      </c>
    </row>
    <row r="40" spans="1:14">
      <c r="A40" t="s">
        <v>286</v>
      </c>
      <c r="B40" s="874" t="str">
        <f>VLOOKUP(A40,EQUIPOS!A10:D154,3,FALSE)</f>
        <v>Planta de asfalto en frio</v>
      </c>
      <c r="C40" s="875"/>
      <c r="D40" s="875"/>
      <c r="E40" s="875"/>
      <c r="F40" s="875"/>
      <c r="G40" s="875"/>
      <c r="H40" s="876"/>
      <c r="I40" s="267"/>
      <c r="J40" s="268"/>
      <c r="K40" s="269">
        <f>VLOOKUP(A40,EQUIPOS!A10:D167,4,FALSE)</f>
        <v>281701.0342564747</v>
      </c>
      <c r="L40" s="270"/>
      <c r="M40" s="271">
        <v>9</v>
      </c>
      <c r="N40" s="272">
        <f t="shared" si="0"/>
        <v>31300.114917386076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N77*M46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128716.2465651464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VLOOKUP(A53,MATERIALES!A4:D633,2,FALSE)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VLOOKUP(A54,MATERIALES!A5:D634,2,FALSE)</f>
        <v>lt</v>
      </c>
      <c r="K54" s="282">
        <v>25</v>
      </c>
      <c r="L54" s="267"/>
      <c r="M54" s="402">
        <f>VLOOKUP(A54,MATERIALES!A6:D390,4,FALSE)</f>
        <v>65.960594797686682</v>
      </c>
      <c r="N54" s="272">
        <f>K54*M54</f>
        <v>1649.014869942167</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32125.11828729133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2">
        <f>VLOOKUP(A61,TRANSPORTE!A5:D117,4,FALSE)</f>
        <v>1129.9075439482144</v>
      </c>
      <c r="M61" s="913"/>
      <c r="N61" s="287">
        <f>K61*L61</f>
        <v>1412.3844299352681</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2">
        <f>VLOOKUP(A62,TRANSPORTE!A6:D117,4,FALSE)</f>
        <v>1037.4605630797244</v>
      </c>
      <c r="M62" s="913"/>
      <c r="N62" s="287">
        <f>K62*L62</f>
        <v>1452.444788311614</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2864.8292182468822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SUM(N72:N76)</f>
        <v>10658.882903278056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174365.07697396266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34873.015394792536</v>
      </c>
      <c r="M84" s="861"/>
      <c r="N84" s="51"/>
    </row>
    <row r="85" spans="1:14">
      <c r="B85" s="89" t="s">
        <v>973</v>
      </c>
      <c r="C85" s="90"/>
      <c r="D85" s="90"/>
      <c r="E85" s="90"/>
      <c r="F85" s="90"/>
      <c r="G85" s="90"/>
      <c r="H85" s="90"/>
      <c r="I85" s="87"/>
      <c r="J85" s="88"/>
      <c r="K85" s="304">
        <v>0.05</v>
      </c>
      <c r="L85" s="860">
        <f>N79*K85</f>
        <v>8718.2538486981339</v>
      </c>
      <c r="M85" s="861"/>
      <c r="N85" s="51"/>
    </row>
    <row r="86" spans="1:14" ht="15.75" thickBot="1">
      <c r="B86" s="91" t="s">
        <v>974</v>
      </c>
      <c r="C86" s="92"/>
      <c r="D86" s="92"/>
      <c r="E86" s="92"/>
      <c r="F86" s="92"/>
      <c r="G86" s="92"/>
      <c r="H86" s="92"/>
      <c r="I86" s="93"/>
      <c r="J86" s="94"/>
      <c r="K86" s="305">
        <v>0.05</v>
      </c>
      <c r="L86" s="862">
        <f>N79*K86</f>
        <v>8718.2538486981339</v>
      </c>
      <c r="M86" s="863"/>
      <c r="N86" s="51"/>
    </row>
    <row r="87" spans="1:14" ht="15.75" thickBot="1">
      <c r="B87" s="825" t="s">
        <v>953</v>
      </c>
      <c r="C87" s="826"/>
      <c r="D87" s="826"/>
      <c r="E87" s="826"/>
      <c r="F87" s="826"/>
      <c r="G87" s="826"/>
      <c r="H87" s="826"/>
      <c r="I87" s="826"/>
      <c r="J87" s="826"/>
      <c r="K87" s="826"/>
      <c r="L87" s="826"/>
      <c r="M87" s="827"/>
      <c r="N87" s="52">
        <f>L84+L85+L86</f>
        <v>52309.523092188807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226674.60006615147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116573.55413817635</v>
      </c>
      <c r="L37" s="270"/>
      <c r="M37" s="271">
        <v>9</v>
      </c>
      <c r="N37" s="272">
        <f t="shared" ref="N37:N43" si="0">K37/M37</f>
        <v>12952.617126464038</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143263.90678549642</v>
      </c>
      <c r="L38" s="270"/>
      <c r="M38" s="271">
        <v>9</v>
      </c>
      <c r="N38" s="272">
        <f t="shared" si="0"/>
        <v>15918.211865055158</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1065.8882903278056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128716.2465651464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VLOOKUP(A54,MATERIALES!A4:D633,2,FALSE)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VLOOKUP(A55,MATERIALES!A5:D634,2,FALSE)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174365.07697396266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34873.015394792536</v>
      </c>
      <c r="M88" s="861"/>
      <c r="N88" s="51"/>
    </row>
    <row r="89" spans="1:14">
      <c r="B89" s="89" t="s">
        <v>973</v>
      </c>
      <c r="C89" s="90"/>
      <c r="D89" s="90"/>
      <c r="E89" s="90"/>
      <c r="F89" s="90"/>
      <c r="G89" s="90"/>
      <c r="H89" s="90"/>
      <c r="I89" s="87"/>
      <c r="J89" s="88"/>
      <c r="K89" s="304">
        <v>0.05</v>
      </c>
      <c r="L89" s="860">
        <f>N83*K89</f>
        <v>8718.2538486981339</v>
      </c>
      <c r="M89" s="861"/>
      <c r="N89" s="51"/>
    </row>
    <row r="90" spans="1:14" ht="15.75" thickBot="1">
      <c r="B90" s="91" t="s">
        <v>974</v>
      </c>
      <c r="C90" s="92"/>
      <c r="D90" s="92"/>
      <c r="E90" s="92"/>
      <c r="F90" s="92"/>
      <c r="G90" s="92"/>
      <c r="H90" s="92"/>
      <c r="I90" s="93"/>
      <c r="J90" s="94"/>
      <c r="K90" s="305">
        <v>0.05</v>
      </c>
      <c r="L90" s="862">
        <f>N83*K90</f>
        <v>8718.2538486981339</v>
      </c>
      <c r="M90" s="863"/>
      <c r="N90" s="51"/>
    </row>
    <row r="91" spans="1:14" ht="15.75" thickBot="1">
      <c r="B91" s="825" t="s">
        <v>953</v>
      </c>
      <c r="C91" s="826"/>
      <c r="D91" s="826"/>
      <c r="E91" s="826"/>
      <c r="F91" s="826"/>
      <c r="G91" s="826"/>
      <c r="H91" s="826"/>
      <c r="I91" s="826"/>
      <c r="J91" s="826"/>
      <c r="K91" s="826"/>
      <c r="L91" s="826"/>
      <c r="M91" s="827"/>
      <c r="N91" s="52">
        <f>L88+L89+L90</f>
        <v>52309.523092188807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226674.60006615147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116573.55413817635</v>
      </c>
      <c r="L37" s="270"/>
      <c r="M37" s="271">
        <v>9</v>
      </c>
      <c r="N37" s="272">
        <f t="shared" ref="N37:N43" si="0">K37/M37</f>
        <v>12952.617126464038</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143263.90678549642</v>
      </c>
      <c r="L38" s="270"/>
      <c r="M38" s="271">
        <v>9</v>
      </c>
      <c r="N38" s="272">
        <f t="shared" si="0"/>
        <v>15918.211865055158</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1065.8882903278056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128716.2465651464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411">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2">
        <f>VLOOKUP(A64,TRANSPORTE!A5:D117,4,FALSE)</f>
        <v>1037.4605630797244</v>
      </c>
      <c r="M64" s="913"/>
      <c r="N64" s="287">
        <f>K64*L64</f>
        <v>1452.444788311614</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174365.07697396266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34873.015394792536</v>
      </c>
      <c r="M88" s="861"/>
      <c r="N88" s="51"/>
    </row>
    <row r="89" spans="1:14">
      <c r="B89" s="89" t="s">
        <v>973</v>
      </c>
      <c r="C89" s="90"/>
      <c r="D89" s="90"/>
      <c r="E89" s="90"/>
      <c r="F89" s="90"/>
      <c r="G89" s="90"/>
      <c r="H89" s="90"/>
      <c r="I89" s="87"/>
      <c r="J89" s="88"/>
      <c r="K89" s="304">
        <v>0.05</v>
      </c>
      <c r="L89" s="860">
        <f>N83*K89</f>
        <v>8718.2538486981339</v>
      </c>
      <c r="M89" s="861"/>
      <c r="N89" s="51"/>
    </row>
    <row r="90" spans="1:14" ht="15.75" thickBot="1">
      <c r="B90" s="91" t="s">
        <v>974</v>
      </c>
      <c r="C90" s="92"/>
      <c r="D90" s="92"/>
      <c r="E90" s="92"/>
      <c r="F90" s="92"/>
      <c r="G90" s="92"/>
      <c r="H90" s="92"/>
      <c r="I90" s="93"/>
      <c r="J90" s="94"/>
      <c r="K90" s="305">
        <v>0.05</v>
      </c>
      <c r="L90" s="862">
        <f>N83*K90</f>
        <v>8718.2538486981339</v>
      </c>
      <c r="M90" s="863"/>
      <c r="N90" s="51"/>
    </row>
    <row r="91" spans="1:14" ht="15.75" thickBot="1">
      <c r="B91" s="825" t="s">
        <v>953</v>
      </c>
      <c r="C91" s="826"/>
      <c r="D91" s="826"/>
      <c r="E91" s="826"/>
      <c r="F91" s="826"/>
      <c r="G91" s="826"/>
      <c r="H91" s="826"/>
      <c r="I91" s="826"/>
      <c r="J91" s="826"/>
      <c r="K91" s="826"/>
      <c r="L91" s="826"/>
      <c r="M91" s="827"/>
      <c r="N91" s="52">
        <f>L88+L89+L90</f>
        <v>52309.523092188807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226674.60006615147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116573.55413817635</v>
      </c>
      <c r="L37" s="270"/>
      <c r="M37" s="271">
        <v>7</v>
      </c>
      <c r="N37" s="272">
        <f t="shared" ref="N37:N43" si="0">K37/M37</f>
        <v>16653.364876882337</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143263.90678549642</v>
      </c>
      <c r="L38" s="270"/>
      <c r="M38" s="271">
        <v>7</v>
      </c>
      <c r="N38" s="272">
        <f t="shared" si="0"/>
        <v>20466.27239792806</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7</v>
      </c>
      <c r="N42" s="272">
        <f t="shared" si="0"/>
        <v>35918.858161778007</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1218.1580460889206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145099.29308459384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1037.4605630797244</v>
      </c>
      <c r="N65" s="412">
        <f>K65*M65</f>
        <v>1296.8257038496554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2749.2704921612694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12181.580460889205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192155.26232493564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38431.052464987129</v>
      </c>
      <c r="M88" s="861"/>
      <c r="N88" s="51"/>
    </row>
    <row r="89" spans="1:14">
      <c r="B89" s="89" t="s">
        <v>973</v>
      </c>
      <c r="C89" s="90"/>
      <c r="D89" s="90"/>
      <c r="E89" s="90"/>
      <c r="F89" s="90"/>
      <c r="G89" s="90"/>
      <c r="H89" s="90"/>
      <c r="I89" s="87"/>
      <c r="J89" s="88"/>
      <c r="K89" s="304">
        <v>0.05</v>
      </c>
      <c r="L89" s="860">
        <f>N83*K89</f>
        <v>9607.7631162467824</v>
      </c>
      <c r="M89" s="861"/>
      <c r="N89" s="51"/>
    </row>
    <row r="90" spans="1:14" ht="15.75" thickBot="1">
      <c r="B90" s="91" t="s">
        <v>974</v>
      </c>
      <c r="C90" s="92"/>
      <c r="D90" s="92"/>
      <c r="E90" s="92"/>
      <c r="F90" s="92"/>
      <c r="G90" s="92"/>
      <c r="H90" s="92"/>
      <c r="I90" s="93"/>
      <c r="J90" s="94"/>
      <c r="K90" s="305">
        <v>0.05</v>
      </c>
      <c r="L90" s="862">
        <f>N83*K90</f>
        <v>9607.7631162467824</v>
      </c>
      <c r="M90" s="863"/>
      <c r="N90" s="51"/>
    </row>
    <row r="91" spans="1:14" ht="15.75" thickBot="1">
      <c r="B91" s="825" t="s">
        <v>953</v>
      </c>
      <c r="C91" s="826"/>
      <c r="D91" s="826"/>
      <c r="E91" s="826"/>
      <c r="F91" s="826"/>
      <c r="G91" s="826"/>
      <c r="H91" s="826"/>
      <c r="I91" s="826"/>
      <c r="J91" s="826"/>
      <c r="K91" s="826"/>
      <c r="L91" s="826"/>
      <c r="M91" s="827"/>
      <c r="N91" s="52">
        <f>L88+L89+L90</f>
        <v>57646.578697480691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249801.84102241634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9</v>
      </c>
      <c r="N37" s="272">
        <f t="shared" ref="N37:N43" si="0">K37/M37</f>
        <v>15918.211865055158</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116573.55413817635</v>
      </c>
      <c r="L38" s="270"/>
      <c r="M38" s="271">
        <v>9</v>
      </c>
      <c r="N38" s="272">
        <f t="shared" si="0"/>
        <v>12952.617126464038</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128716.2465651464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174365.07697396266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34873.015394792536</v>
      </c>
      <c r="M88" s="861"/>
      <c r="N88" s="51"/>
    </row>
    <row r="89" spans="1:14">
      <c r="B89" s="89" t="s">
        <v>973</v>
      </c>
      <c r="C89" s="90"/>
      <c r="D89" s="90"/>
      <c r="E89" s="90"/>
      <c r="F89" s="90"/>
      <c r="G89" s="90"/>
      <c r="H89" s="90"/>
      <c r="I89" s="87"/>
      <c r="J89" s="88"/>
      <c r="K89" s="304">
        <v>0.05</v>
      </c>
      <c r="L89" s="860">
        <f>N83*K89</f>
        <v>8718.2538486981339</v>
      </c>
      <c r="M89" s="861"/>
      <c r="N89" s="51"/>
    </row>
    <row r="90" spans="1:14" ht="15.75" thickBot="1">
      <c r="B90" s="91" t="s">
        <v>974</v>
      </c>
      <c r="C90" s="92"/>
      <c r="D90" s="92"/>
      <c r="E90" s="92"/>
      <c r="F90" s="92"/>
      <c r="G90" s="92"/>
      <c r="H90" s="92"/>
      <c r="I90" s="93"/>
      <c r="J90" s="94"/>
      <c r="K90" s="305">
        <v>0.05</v>
      </c>
      <c r="L90" s="862">
        <f>N83*K90</f>
        <v>8718.2538486981339</v>
      </c>
      <c r="M90" s="863"/>
      <c r="N90" s="51"/>
    </row>
    <row r="91" spans="1:14" ht="15.75" thickBot="1">
      <c r="B91" s="825" t="s">
        <v>953</v>
      </c>
      <c r="C91" s="826"/>
      <c r="D91" s="826"/>
      <c r="E91" s="826"/>
      <c r="F91" s="826"/>
      <c r="G91" s="826"/>
      <c r="H91" s="826"/>
      <c r="I91" s="826"/>
      <c r="J91" s="826"/>
      <c r="K91" s="826"/>
      <c r="L91" s="826"/>
      <c r="M91" s="827"/>
      <c r="N91" s="52">
        <f>L88+L89+L90</f>
        <v>52309.523092188807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226674.60006615147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9</v>
      </c>
      <c r="N37" s="272">
        <f t="shared" ref="N37:N43" si="0">K37/M37</f>
        <v>15918.211865055158</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116573.55413817635</v>
      </c>
      <c r="L38" s="270"/>
      <c r="M38" s="271">
        <v>9</v>
      </c>
      <c r="N38" s="272">
        <f t="shared" si="0"/>
        <v>12952.617126464038</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128716.2465651464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174365.07697396266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34873.015394792536</v>
      </c>
      <c r="M87" s="861"/>
      <c r="N87" s="51"/>
    </row>
    <row r="88" spans="1:14">
      <c r="B88" s="89" t="s">
        <v>973</v>
      </c>
      <c r="C88" s="90"/>
      <c r="D88" s="90"/>
      <c r="E88" s="90"/>
      <c r="F88" s="90"/>
      <c r="G88" s="90"/>
      <c r="H88" s="90"/>
      <c r="I88" s="87"/>
      <c r="J88" s="88"/>
      <c r="K88" s="304">
        <v>0.05</v>
      </c>
      <c r="L88" s="860">
        <f>N82*K88</f>
        <v>8718.2538486981339</v>
      </c>
      <c r="M88" s="861"/>
      <c r="N88" s="51"/>
    </row>
    <row r="89" spans="1:14" ht="15.75" thickBot="1">
      <c r="B89" s="91" t="s">
        <v>974</v>
      </c>
      <c r="C89" s="92"/>
      <c r="D89" s="92"/>
      <c r="E89" s="92"/>
      <c r="F89" s="92"/>
      <c r="G89" s="92"/>
      <c r="H89" s="92"/>
      <c r="I89" s="93"/>
      <c r="J89" s="94"/>
      <c r="K89" s="305">
        <v>0.05</v>
      </c>
      <c r="L89" s="862">
        <f>N82*K89</f>
        <v>8718.2538486981339</v>
      </c>
      <c r="M89" s="863"/>
      <c r="N89" s="51"/>
    </row>
    <row r="90" spans="1:14" ht="15.75" thickBot="1">
      <c r="B90" s="825" t="s">
        <v>953</v>
      </c>
      <c r="C90" s="826"/>
      <c r="D90" s="826"/>
      <c r="E90" s="826"/>
      <c r="F90" s="826"/>
      <c r="G90" s="826"/>
      <c r="H90" s="826"/>
      <c r="I90" s="826"/>
      <c r="J90" s="826"/>
      <c r="K90" s="826"/>
      <c r="L90" s="826"/>
      <c r="M90" s="827"/>
      <c r="N90" s="52">
        <f>L87+L88+L89</f>
        <v>52309.523092188807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226674.60006615147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9</v>
      </c>
      <c r="N37" s="272">
        <f t="shared" ref="N37:N43" si="0">K37/M37</f>
        <v>15918.211865055158</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116573.55413817635</v>
      </c>
      <c r="L38" s="270"/>
      <c r="M38" s="271">
        <v>9</v>
      </c>
      <c r="N38" s="272">
        <f t="shared" si="0"/>
        <v>12952.617126464038</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9</v>
      </c>
      <c r="N42" s="272">
        <f t="shared" si="0"/>
        <v>27936.889681382894</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128716.2465651464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2">
        <f>VLOOKUP(A65,TRANSPORTE!A6:D117,4,FALSE)</f>
        <v>1181.2669777640426</v>
      </c>
      <c r="M65" s="913"/>
      <c r="N65" s="287">
        <f>K65*L65</f>
        <v>1476.5837222050532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2929.0285105166672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174429.27626623242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34885.855253246489</v>
      </c>
      <c r="M88" s="861"/>
      <c r="N88" s="51"/>
    </row>
    <row r="89" spans="1:14">
      <c r="B89" s="89" t="s">
        <v>973</v>
      </c>
      <c r="C89" s="90"/>
      <c r="D89" s="90"/>
      <c r="E89" s="90"/>
      <c r="F89" s="90"/>
      <c r="G89" s="90"/>
      <c r="H89" s="90"/>
      <c r="I89" s="87"/>
      <c r="J89" s="88"/>
      <c r="K89" s="304">
        <v>0.05</v>
      </c>
      <c r="L89" s="860">
        <f>N83*K89</f>
        <v>8721.4638133116223</v>
      </c>
      <c r="M89" s="861"/>
      <c r="N89" s="51"/>
    </row>
    <row r="90" spans="1:14" ht="15.75" thickBot="1">
      <c r="B90" s="91" t="s">
        <v>974</v>
      </c>
      <c r="C90" s="92"/>
      <c r="D90" s="92"/>
      <c r="E90" s="92"/>
      <c r="F90" s="92"/>
      <c r="G90" s="92"/>
      <c r="H90" s="92"/>
      <c r="I90" s="93"/>
      <c r="J90" s="94"/>
      <c r="K90" s="305">
        <v>0.05</v>
      </c>
      <c r="L90" s="862">
        <f>N83*K90</f>
        <v>8721.4638133116223</v>
      </c>
      <c r="M90" s="863"/>
      <c r="N90" s="51"/>
    </row>
    <row r="91" spans="1:14" ht="15.75" thickBot="1">
      <c r="B91" s="825" t="s">
        <v>953</v>
      </c>
      <c r="C91" s="826"/>
      <c r="D91" s="826"/>
      <c r="E91" s="826"/>
      <c r="F91" s="826"/>
      <c r="G91" s="826"/>
      <c r="H91" s="826"/>
      <c r="I91" s="826"/>
      <c r="J91" s="826"/>
      <c r="K91" s="826"/>
      <c r="L91" s="826"/>
      <c r="M91" s="827"/>
      <c r="N91" s="52">
        <f>L88+L89+L90</f>
        <v>52328.782879869737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226758.05914610217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7</v>
      </c>
      <c r="N37" s="272">
        <f t="shared" ref="N37:N43" si="0">K37/M37</f>
        <v>20466.27239792806</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116573.55413817635</v>
      </c>
      <c r="L38" s="270"/>
      <c r="M38" s="271">
        <v>7</v>
      </c>
      <c r="N38" s="272">
        <f t="shared" si="0"/>
        <v>16653.364876882337</v>
      </c>
    </row>
    <row r="39" spans="1:14">
      <c r="A39" t="s">
        <v>286</v>
      </c>
      <c r="B39" s="874" t="str">
        <f>VLOOKUP(A39,EQUIPOS!A9:D154,3,FALSE)</f>
        <v>Planta de asfalto en frio</v>
      </c>
      <c r="C39" s="875"/>
      <c r="D39" s="875"/>
      <c r="E39" s="875"/>
      <c r="F39" s="875"/>
      <c r="G39" s="875"/>
      <c r="H39" s="876"/>
      <c r="I39" s="267"/>
      <c r="J39" s="268"/>
      <c r="K39" s="269">
        <f>VLOOKUP(A39,EQUIPOS!A9:D166,4,FALSE)</f>
        <v>281701.0342564747</v>
      </c>
      <c r="L39" s="270"/>
      <c r="M39" s="271">
        <v>9</v>
      </c>
      <c r="N39" s="272">
        <f t="shared" si="0"/>
        <v>31300.114917386076</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7</v>
      </c>
      <c r="N42" s="272">
        <f t="shared" si="0"/>
        <v>35918.858161778007</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9</v>
      </c>
      <c r="N43" s="272">
        <f t="shared" si="0"/>
        <v>9467.0115288414454</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1218.1580460889206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145099.29308459384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2">
        <f>VLOOKUP(A64,TRANSPORTE!A6:D117,4,FALSE)</f>
        <v>1181.2669777640426</v>
      </c>
      <c r="M64" s="913"/>
      <c r="N64" s="287">
        <f>K64*L64</f>
        <v>1476.5837222050532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2929.0285105166672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12181.580460889205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192335.02034329102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38467.004068658207</v>
      </c>
      <c r="M87" s="861"/>
      <c r="N87" s="51"/>
    </row>
    <row r="88" spans="1:14">
      <c r="B88" s="89" t="s">
        <v>973</v>
      </c>
      <c r="C88" s="90"/>
      <c r="D88" s="90"/>
      <c r="E88" s="90"/>
      <c r="F88" s="90"/>
      <c r="G88" s="90"/>
      <c r="H88" s="90"/>
      <c r="I88" s="87"/>
      <c r="J88" s="88"/>
      <c r="K88" s="304">
        <v>0.05</v>
      </c>
      <c r="L88" s="860">
        <f>N82*K88</f>
        <v>9616.7510171645517</v>
      </c>
      <c r="M88" s="861"/>
      <c r="N88" s="51"/>
    </row>
    <row r="89" spans="1:14" ht="15.75" thickBot="1">
      <c r="B89" s="91" t="s">
        <v>974</v>
      </c>
      <c r="C89" s="92"/>
      <c r="D89" s="92"/>
      <c r="E89" s="92"/>
      <c r="F89" s="92"/>
      <c r="G89" s="92"/>
      <c r="H89" s="92"/>
      <c r="I89" s="93"/>
      <c r="J89" s="94"/>
      <c r="K89" s="305">
        <v>0.05</v>
      </c>
      <c r="L89" s="862">
        <f>N82*K89</f>
        <v>9616.7510171645517</v>
      </c>
      <c r="M89" s="863"/>
      <c r="N89" s="51"/>
    </row>
    <row r="90" spans="1:14" ht="15.75" thickBot="1">
      <c r="B90" s="825" t="s">
        <v>953</v>
      </c>
      <c r="C90" s="826"/>
      <c r="D90" s="826"/>
      <c r="E90" s="826"/>
      <c r="F90" s="826"/>
      <c r="G90" s="826"/>
      <c r="H90" s="826"/>
      <c r="I90" s="826"/>
      <c r="J90" s="826"/>
      <c r="K90" s="826"/>
      <c r="L90" s="826"/>
      <c r="M90" s="827"/>
      <c r="N90" s="52">
        <f>L87+L88+L89</f>
        <v>57700.506102987318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250035.52644627832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4"/>
      <c r="C47" s="875"/>
      <c r="D47" s="875"/>
      <c r="E47" s="875"/>
      <c r="F47" s="875"/>
      <c r="G47" s="875"/>
      <c r="H47" s="876"/>
      <c r="I47" s="877"/>
      <c r="J47" s="878"/>
      <c r="K47" s="269"/>
      <c r="L47" s="879"/>
      <c r="M47" s="880"/>
      <c r="N47" s="272"/>
    </row>
    <row r="48" spans="1:14">
      <c r="B48" s="874"/>
      <c r="C48" s="875"/>
      <c r="D48" s="875"/>
      <c r="E48" s="881"/>
      <c r="F48" s="875"/>
      <c r="G48" s="875"/>
      <c r="H48" s="876"/>
      <c r="I48" s="36"/>
      <c r="J48" s="37"/>
      <c r="K48" s="274"/>
      <c r="L48" s="276"/>
      <c r="M48" s="277"/>
      <c r="N48" s="278"/>
    </row>
    <row r="49" spans="1:14">
      <c r="B49" s="882" t="s">
        <v>952</v>
      </c>
      <c r="C49" s="883"/>
      <c r="D49" s="883"/>
      <c r="E49" s="38"/>
      <c r="F49" s="39"/>
      <c r="G49" s="39"/>
      <c r="H49" s="40"/>
      <c r="I49" s="36"/>
      <c r="J49" s="37"/>
      <c r="K49" s="279"/>
      <c r="L49" s="276"/>
      <c r="M49" s="401">
        <v>0.1</v>
      </c>
      <c r="N49" s="344">
        <f>N83*M49</f>
        <v>959.29946129502503</v>
      </c>
    </row>
    <row r="50" spans="1:14" ht="15.75" thickBot="1">
      <c r="B50" s="874"/>
      <c r="C50" s="875"/>
      <c r="D50" s="875"/>
      <c r="E50" s="875"/>
      <c r="F50" s="875"/>
      <c r="G50" s="875"/>
      <c r="H50" s="876"/>
      <c r="I50" s="884"/>
      <c r="J50" s="885"/>
      <c r="K50" s="41"/>
      <c r="L50" s="886"/>
      <c r="M50" s="887"/>
      <c r="N50" s="105"/>
    </row>
    <row r="51" spans="1:14" ht="15.75" thickBot="1">
      <c r="B51" s="825" t="s">
        <v>953</v>
      </c>
      <c r="C51" s="826"/>
      <c r="D51" s="826"/>
      <c r="E51" s="826"/>
      <c r="F51" s="826"/>
      <c r="G51" s="826"/>
      <c r="H51" s="826"/>
      <c r="I51" s="826"/>
      <c r="J51" s="826"/>
      <c r="K51" s="826"/>
      <c r="L51" s="826"/>
      <c r="M51" s="827"/>
      <c r="N51" s="394">
        <f>SUM(N36:N50)</f>
        <v>118955.34558420659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0" t="s">
        <v>944</v>
      </c>
      <c r="C55" s="871"/>
      <c r="D55" s="871"/>
      <c r="E55" s="871"/>
      <c r="F55" s="871"/>
      <c r="G55" s="871"/>
      <c r="H55" s="871"/>
      <c r="I55" s="905"/>
      <c r="J55" s="315" t="s">
        <v>945</v>
      </c>
      <c r="K55" s="85" t="s">
        <v>946</v>
      </c>
      <c r="L55" s="906" t="s">
        <v>955</v>
      </c>
      <c r="M55" s="905"/>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VLOOKUP(A56,MATERIALES!A10:D641,2,FALSE)</f>
        <v>m3</v>
      </c>
      <c r="K56" s="282">
        <v>1.4</v>
      </c>
      <c r="L56" s="267"/>
      <c r="M56" s="402">
        <f>VLOOKUP(A56,MATERIALES!A5:D389,4,FALSE)</f>
        <v>21768.645298106549</v>
      </c>
      <c r="N56" s="272">
        <f>K56*M56</f>
        <v>30476.103417349164</v>
      </c>
    </row>
    <row r="57" spans="1:14">
      <c r="A57" s="108" t="s">
        <v>774</v>
      </c>
      <c r="B57" s="43" t="str">
        <f>VLOOKUP(A57,MATERIALES!A6:D372,3,FALSE)</f>
        <v>Agua</v>
      </c>
      <c r="C57" s="281"/>
      <c r="D57" s="281"/>
      <c r="E57" s="281"/>
      <c r="F57" s="281"/>
      <c r="G57" s="281"/>
      <c r="H57" s="281"/>
      <c r="I57" s="268"/>
      <c r="J57" s="224" t="str">
        <f>VLOOKUP(A57,MATERIALES!A11:D642,2,FALSE)</f>
        <v>lt</v>
      </c>
      <c r="K57" s="282">
        <v>25</v>
      </c>
      <c r="L57" s="267"/>
      <c r="M57" s="402">
        <f>VLOOKUP(A57,MATERIALES!A6:D390,4,FALSE)</f>
        <v>65.960594797686682</v>
      </c>
      <c r="N57" s="272">
        <f>K57*M57</f>
        <v>1649.014869942167</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7"/>
      <c r="C60" s="908"/>
      <c r="D60" s="908"/>
      <c r="E60" s="908"/>
      <c r="F60" s="908"/>
      <c r="G60" s="908"/>
      <c r="H60" s="908"/>
      <c r="I60" s="878"/>
      <c r="J60" s="42"/>
      <c r="K60" s="44"/>
      <c r="L60" s="909"/>
      <c r="M60" s="910"/>
      <c r="N60" s="45"/>
    </row>
    <row r="61" spans="1:14" ht="15.75" thickBot="1">
      <c r="B61" s="825" t="s">
        <v>953</v>
      </c>
      <c r="C61" s="826"/>
      <c r="D61" s="826"/>
      <c r="E61" s="826"/>
      <c r="F61" s="826"/>
      <c r="G61" s="826"/>
      <c r="H61" s="826"/>
      <c r="I61" s="826"/>
      <c r="J61" s="826"/>
      <c r="K61" s="826"/>
      <c r="L61" s="826"/>
      <c r="M61" s="827"/>
      <c r="N61" s="394">
        <f>SUM(N56:N60)</f>
        <v>32125.11828729133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2">
        <f>VLOOKUP(A66,TRANSPORTE!A5:D117,4,FALSE)</f>
        <v>1037.4605630797244</v>
      </c>
      <c r="M66" s="913"/>
      <c r="N66" s="287">
        <f>K66*L66</f>
        <v>1452.444788311614</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2">
        <f>VLOOKUP(A67,TRANSPORTE!A6:D117,4,FALSE)</f>
        <v>1181.2669777640426</v>
      </c>
      <c r="M67" s="913"/>
      <c r="N67" s="287">
        <f>K67*L67</f>
        <v>1476.5837222050532</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2929.0285105166672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9592.9946129502496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163602.48699496483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32720.497398992968</v>
      </c>
      <c r="M90" s="861"/>
      <c r="N90" s="51"/>
    </row>
    <row r="91" spans="1:14">
      <c r="B91" s="89" t="s">
        <v>973</v>
      </c>
      <c r="C91" s="90"/>
      <c r="D91" s="90"/>
      <c r="E91" s="90"/>
      <c r="F91" s="90"/>
      <c r="G91" s="90"/>
      <c r="H91" s="90"/>
      <c r="I91" s="87"/>
      <c r="J91" s="88"/>
      <c r="K91" s="304">
        <v>0.05</v>
      </c>
      <c r="L91" s="860">
        <f>N85*K91</f>
        <v>8180.1243497482419</v>
      </c>
      <c r="M91" s="861"/>
      <c r="N91" s="51"/>
    </row>
    <row r="92" spans="1:14" ht="15.75" thickBot="1">
      <c r="B92" s="91" t="s">
        <v>974</v>
      </c>
      <c r="C92" s="92"/>
      <c r="D92" s="92"/>
      <c r="E92" s="92"/>
      <c r="F92" s="92"/>
      <c r="G92" s="92"/>
      <c r="H92" s="92"/>
      <c r="I92" s="93"/>
      <c r="J92" s="94"/>
      <c r="K92" s="305">
        <v>0.05</v>
      </c>
      <c r="L92" s="862">
        <f>N85*K92</f>
        <v>8180.1243497482419</v>
      </c>
      <c r="M92" s="863"/>
      <c r="N92" s="51"/>
    </row>
    <row r="93" spans="1:14" ht="15.75" thickBot="1">
      <c r="B93" s="825" t="s">
        <v>953</v>
      </c>
      <c r="C93" s="826"/>
      <c r="D93" s="826"/>
      <c r="E93" s="826"/>
      <c r="F93" s="826"/>
      <c r="G93" s="826"/>
      <c r="H93" s="826"/>
      <c r="I93" s="826"/>
      <c r="J93" s="826"/>
      <c r="K93" s="826"/>
      <c r="L93" s="826"/>
      <c r="M93" s="827"/>
      <c r="N93" s="52">
        <f>L90+L91+L92</f>
        <v>49080.74609848945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212683.23309345427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1"/>
      <c r="K125" s="891"/>
      <c r="L125" s="891"/>
      <c r="M125" s="891"/>
      <c r="N125" s="892"/>
    </row>
    <row r="126" spans="2:14" ht="15.75" thickBot="1">
      <c r="B126" s="261" t="s">
        <v>2221</v>
      </c>
      <c r="C126" s="393"/>
      <c r="D126" s="393"/>
      <c r="E126" s="57"/>
      <c r="F126" s="57"/>
      <c r="G126" s="57"/>
      <c r="H126" s="57"/>
      <c r="I126" s="57"/>
      <c r="J126" s="893"/>
      <c r="K126" s="893"/>
      <c r="L126" s="893"/>
      <c r="M126" s="893"/>
      <c r="N126" s="89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912"/>
      <c r="M66" s="91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ht="15" customHeight="1">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959.29946129502503</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118955.34558420659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1181.2669777640426</v>
      </c>
      <c r="M64" s="913"/>
      <c r="N64" s="287">
        <f>K64*L64</f>
        <v>1476.5837222050532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2929.0285105166672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163602.48699496483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32720.497398992968</v>
      </c>
      <c r="M87" s="861"/>
      <c r="N87" s="51"/>
    </row>
    <row r="88" spans="1:14">
      <c r="B88" s="89" t="s">
        <v>973</v>
      </c>
      <c r="C88" s="90"/>
      <c r="D88" s="90"/>
      <c r="E88" s="90"/>
      <c r="F88" s="90"/>
      <c r="G88" s="90"/>
      <c r="H88" s="90"/>
      <c r="I88" s="87"/>
      <c r="J88" s="88"/>
      <c r="K88" s="304">
        <v>0.05</v>
      </c>
      <c r="L88" s="860">
        <f>N82*K88</f>
        <v>8180.1243497482419</v>
      </c>
      <c r="M88" s="861"/>
      <c r="N88" s="51"/>
    </row>
    <row r="89" spans="1:14" ht="15.75" thickBot="1">
      <c r="B89" s="91" t="s">
        <v>974</v>
      </c>
      <c r="C89" s="92"/>
      <c r="D89" s="92"/>
      <c r="E89" s="92"/>
      <c r="F89" s="92"/>
      <c r="G89" s="92"/>
      <c r="H89" s="92"/>
      <c r="I89" s="93"/>
      <c r="J89" s="94"/>
      <c r="K89" s="305">
        <v>0.05</v>
      </c>
      <c r="L89" s="862">
        <f>N82*K89</f>
        <v>8180.1243497482419</v>
      </c>
      <c r="M89" s="863"/>
      <c r="N89" s="51"/>
    </row>
    <row r="90" spans="1:14" ht="15.75" thickBot="1">
      <c r="B90" s="825" t="s">
        <v>953</v>
      </c>
      <c r="C90" s="826"/>
      <c r="D90" s="826"/>
      <c r="E90" s="826"/>
      <c r="F90" s="826"/>
      <c r="G90" s="826"/>
      <c r="H90" s="826"/>
      <c r="I90" s="826"/>
      <c r="J90" s="826"/>
      <c r="K90" s="826"/>
      <c r="L90" s="826"/>
      <c r="M90" s="827"/>
      <c r="N90" s="52">
        <f>L87+L88+L89</f>
        <v>49080.74609848945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212683.23309345427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959.29946129502503</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118955.34558420659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163538.28770269506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32707.657540539014</v>
      </c>
      <c r="M87" s="861"/>
      <c r="N87" s="51"/>
    </row>
    <row r="88" spans="1:14">
      <c r="B88" s="89" t="s">
        <v>973</v>
      </c>
      <c r="C88" s="90"/>
      <c r="D88" s="90"/>
      <c r="E88" s="90"/>
      <c r="F88" s="90"/>
      <c r="G88" s="90"/>
      <c r="H88" s="90"/>
      <c r="I88" s="87"/>
      <c r="J88" s="88"/>
      <c r="K88" s="304">
        <v>0.05</v>
      </c>
      <c r="L88" s="860">
        <f>N82*K88</f>
        <v>8176.9143851347535</v>
      </c>
      <c r="M88" s="861"/>
      <c r="N88" s="51"/>
    </row>
    <row r="89" spans="1:14" ht="15.75" thickBot="1">
      <c r="B89" s="91" t="s">
        <v>974</v>
      </c>
      <c r="C89" s="92"/>
      <c r="D89" s="92"/>
      <c r="E89" s="92"/>
      <c r="F89" s="92"/>
      <c r="G89" s="92"/>
      <c r="H89" s="92"/>
      <c r="I89" s="93"/>
      <c r="J89" s="94"/>
      <c r="K89" s="305">
        <v>0.05</v>
      </c>
      <c r="L89" s="862">
        <f>N82*K89</f>
        <v>8176.9143851347535</v>
      </c>
      <c r="M89" s="863"/>
      <c r="N89" s="51"/>
    </row>
    <row r="90" spans="1:14" ht="15.75" thickBot="1">
      <c r="B90" s="825" t="s">
        <v>953</v>
      </c>
      <c r="C90" s="826"/>
      <c r="D90" s="826"/>
      <c r="E90" s="826"/>
      <c r="F90" s="826"/>
      <c r="G90" s="826"/>
      <c r="H90" s="826"/>
      <c r="I90" s="826"/>
      <c r="J90" s="826"/>
      <c r="K90" s="826"/>
      <c r="L90" s="826"/>
      <c r="M90" s="827"/>
      <c r="N90" s="52">
        <f>L87+L88+L89</f>
        <v>49061.486310808519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212599.77401350357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1293</v>
      </c>
      <c r="B65" s="46" t="str">
        <f>VLOOKUP(A65,TRANSPORTE!A6:D117,3,FALSE)</f>
        <v>Transporte de mezcla</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8</v>
      </c>
      <c r="N37" s="272">
        <f t="shared" ref="N37:N43" si="0">K37/M37</f>
        <v>17907.988348187053</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8</v>
      </c>
      <c r="N38" s="272">
        <f t="shared" si="0"/>
        <v>13108.169809165078</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8</v>
      </c>
      <c r="N39" s="272">
        <f t="shared" si="0"/>
        <v>36805.119190173711</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8</v>
      </c>
      <c r="N42" s="272">
        <f t="shared" si="0"/>
        <v>31429.000891555756</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8</v>
      </c>
      <c r="N43" s="272">
        <f t="shared" si="0"/>
        <v>10650.387969946627</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141042.06765504502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1181.2669777640426</v>
      </c>
      <c r="M64" s="913"/>
      <c r="N64" s="287">
        <f>K64*L64</f>
        <v>1476.5837222050532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2929.0285105166672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186755.09735613104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37351.019471226209</v>
      </c>
      <c r="M87" s="861"/>
      <c r="N87" s="51"/>
    </row>
    <row r="88" spans="1:14">
      <c r="B88" s="89" t="s">
        <v>973</v>
      </c>
      <c r="C88" s="90"/>
      <c r="D88" s="90"/>
      <c r="E88" s="90"/>
      <c r="F88" s="90"/>
      <c r="G88" s="90"/>
      <c r="H88" s="90"/>
      <c r="I88" s="87"/>
      <c r="J88" s="88"/>
      <c r="K88" s="304">
        <v>0.05</v>
      </c>
      <c r="L88" s="860">
        <f>N82*K88</f>
        <v>9337.7548678065523</v>
      </c>
      <c r="M88" s="861"/>
      <c r="N88" s="51"/>
    </row>
    <row r="89" spans="1:14" ht="15.75" thickBot="1">
      <c r="B89" s="91" t="s">
        <v>974</v>
      </c>
      <c r="C89" s="92"/>
      <c r="D89" s="92"/>
      <c r="E89" s="92"/>
      <c r="F89" s="92"/>
      <c r="G89" s="92"/>
      <c r="H89" s="92"/>
      <c r="I89" s="93"/>
      <c r="J89" s="94"/>
      <c r="K89" s="305">
        <v>0.05</v>
      </c>
      <c r="L89" s="862">
        <f>N82*K89</f>
        <v>9337.7548678065523</v>
      </c>
      <c r="M89" s="863"/>
      <c r="N89" s="51"/>
    </row>
    <row r="90" spans="1:14" ht="15.75" thickBot="1">
      <c r="B90" s="825" t="s">
        <v>953</v>
      </c>
      <c r="C90" s="826"/>
      <c r="D90" s="826"/>
      <c r="E90" s="826"/>
      <c r="F90" s="826"/>
      <c r="G90" s="826"/>
      <c r="H90" s="826"/>
      <c r="I90" s="826"/>
      <c r="J90" s="826"/>
      <c r="K90" s="826"/>
      <c r="L90" s="826"/>
      <c r="M90" s="827"/>
      <c r="N90" s="52">
        <f>L87+L88+L89</f>
        <v>56026.52920683931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242781.62656297034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8</v>
      </c>
      <c r="N37" s="272">
        <f t="shared" ref="N37:N43" si="0">K37/M37</f>
        <v>17907.988348187053</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8</v>
      </c>
      <c r="N38" s="272">
        <f t="shared" si="0"/>
        <v>13108.169809165078</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8</v>
      </c>
      <c r="N39" s="272">
        <f t="shared" si="0"/>
        <v>36805.119190173711</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8</v>
      </c>
      <c r="N42" s="272">
        <f t="shared" si="0"/>
        <v>31429.000891555756</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8</v>
      </c>
      <c r="N43" s="272">
        <f t="shared" si="0"/>
        <v>10650.387969946627</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141042.06765504502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186690.89806386127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37338.179612772255</v>
      </c>
      <c r="M87" s="861"/>
      <c r="N87" s="51"/>
    </row>
    <row r="88" spans="1:14">
      <c r="B88" s="89" t="s">
        <v>973</v>
      </c>
      <c r="C88" s="90"/>
      <c r="D88" s="90"/>
      <c r="E88" s="90"/>
      <c r="F88" s="90"/>
      <c r="G88" s="90"/>
      <c r="H88" s="90"/>
      <c r="I88" s="87"/>
      <c r="J88" s="88"/>
      <c r="K88" s="304">
        <v>0.05</v>
      </c>
      <c r="L88" s="860">
        <f>N82*K88</f>
        <v>9334.5449031930639</v>
      </c>
      <c r="M88" s="861"/>
      <c r="N88" s="51"/>
    </row>
    <row r="89" spans="1:14" ht="15.75" thickBot="1">
      <c r="B89" s="91" t="s">
        <v>974</v>
      </c>
      <c r="C89" s="92"/>
      <c r="D89" s="92"/>
      <c r="E89" s="92"/>
      <c r="F89" s="92"/>
      <c r="G89" s="92"/>
      <c r="H89" s="92"/>
      <c r="I89" s="93"/>
      <c r="J89" s="94"/>
      <c r="K89" s="305">
        <v>0.05</v>
      </c>
      <c r="L89" s="862">
        <f>N82*K89</f>
        <v>9334.5449031930639</v>
      </c>
      <c r="M89" s="863"/>
      <c r="N89" s="51"/>
    </row>
    <row r="90" spans="1:14" ht="15.75" thickBot="1">
      <c r="B90" s="825" t="s">
        <v>953</v>
      </c>
      <c r="C90" s="826"/>
      <c r="D90" s="826"/>
      <c r="E90" s="826"/>
      <c r="F90" s="826"/>
      <c r="G90" s="826"/>
      <c r="H90" s="826"/>
      <c r="I90" s="826"/>
      <c r="J90" s="826"/>
      <c r="K90" s="826"/>
      <c r="L90" s="826"/>
      <c r="M90" s="827"/>
      <c r="N90" s="52">
        <f>L87+L88+L89</f>
        <v>56007.26941915838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242698.16748301964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8</v>
      </c>
      <c r="N37" s="272">
        <f t="shared" ref="N37:N43" si="0">K37/M37</f>
        <v>17907.988348187053</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8</v>
      </c>
      <c r="N38" s="272">
        <f t="shared" si="0"/>
        <v>13108.169809165078</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8</v>
      </c>
      <c r="N39" s="272">
        <f t="shared" si="0"/>
        <v>36805.119190173711</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8</v>
      </c>
      <c r="N42" s="272">
        <f t="shared" si="0"/>
        <v>31429.000891555756</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8</v>
      </c>
      <c r="N43" s="272">
        <f t="shared" si="0"/>
        <v>10650.387969946627</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141042.06765504502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186690.89806386127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37338.179612772255</v>
      </c>
      <c r="M87" s="861"/>
      <c r="N87" s="51"/>
    </row>
    <row r="88" spans="1:14">
      <c r="B88" s="89" t="s">
        <v>973</v>
      </c>
      <c r="C88" s="90"/>
      <c r="D88" s="90"/>
      <c r="E88" s="90"/>
      <c r="F88" s="90"/>
      <c r="G88" s="90"/>
      <c r="H88" s="90"/>
      <c r="I88" s="87"/>
      <c r="J88" s="88"/>
      <c r="K88" s="304">
        <v>0.05</v>
      </c>
      <c r="L88" s="860">
        <f>N82*K88</f>
        <v>9334.5449031930639</v>
      </c>
      <c r="M88" s="861"/>
      <c r="N88" s="51"/>
    </row>
    <row r="89" spans="1:14" ht="15.75" thickBot="1">
      <c r="B89" s="91" t="s">
        <v>974</v>
      </c>
      <c r="C89" s="92"/>
      <c r="D89" s="92"/>
      <c r="E89" s="92"/>
      <c r="F89" s="92"/>
      <c r="G89" s="92"/>
      <c r="H89" s="92"/>
      <c r="I89" s="93"/>
      <c r="J89" s="94"/>
      <c r="K89" s="305">
        <v>0.05</v>
      </c>
      <c r="L89" s="862">
        <f>N82*K89</f>
        <v>9334.5449031930639</v>
      </c>
      <c r="M89" s="863"/>
      <c r="N89" s="51"/>
    </row>
    <row r="90" spans="1:14" ht="15.75" thickBot="1">
      <c r="B90" s="825" t="s">
        <v>953</v>
      </c>
      <c r="C90" s="826"/>
      <c r="D90" s="826"/>
      <c r="E90" s="826"/>
      <c r="F90" s="826"/>
      <c r="G90" s="826"/>
      <c r="H90" s="826"/>
      <c r="I90" s="826"/>
      <c r="J90" s="826"/>
      <c r="K90" s="826"/>
      <c r="L90" s="826"/>
      <c r="M90" s="827"/>
      <c r="N90" s="52">
        <f>L87+L88+L89</f>
        <v>56007.26941915838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242698.16748301964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959.29946129502503</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118955.34558420659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163538.28770269506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32707.657540539014</v>
      </c>
      <c r="M87" s="861"/>
      <c r="N87" s="51"/>
    </row>
    <row r="88" spans="1:14">
      <c r="B88" s="89" t="s">
        <v>973</v>
      </c>
      <c r="C88" s="90"/>
      <c r="D88" s="90"/>
      <c r="E88" s="90"/>
      <c r="F88" s="90"/>
      <c r="G88" s="90"/>
      <c r="H88" s="90"/>
      <c r="I88" s="87"/>
      <c r="J88" s="88"/>
      <c r="K88" s="304">
        <v>0.05</v>
      </c>
      <c r="L88" s="860">
        <f>N82*K88</f>
        <v>8176.9143851347535</v>
      </c>
      <c r="M88" s="861"/>
      <c r="N88" s="51"/>
    </row>
    <row r="89" spans="1:14" ht="15.75" thickBot="1">
      <c r="B89" s="91" t="s">
        <v>974</v>
      </c>
      <c r="C89" s="92"/>
      <c r="D89" s="92"/>
      <c r="E89" s="92"/>
      <c r="F89" s="92"/>
      <c r="G89" s="92"/>
      <c r="H89" s="92"/>
      <c r="I89" s="93"/>
      <c r="J89" s="94"/>
      <c r="K89" s="305">
        <v>0.05</v>
      </c>
      <c r="L89" s="862">
        <f>N82*K89</f>
        <v>8176.9143851347535</v>
      </c>
      <c r="M89" s="863"/>
      <c r="N89" s="51"/>
    </row>
    <row r="90" spans="1:14" ht="15.75" thickBot="1">
      <c r="B90" s="825" t="s">
        <v>953</v>
      </c>
      <c r="C90" s="826"/>
      <c r="D90" s="826"/>
      <c r="E90" s="826"/>
      <c r="F90" s="826"/>
      <c r="G90" s="826"/>
      <c r="H90" s="826"/>
      <c r="I90" s="826"/>
      <c r="J90" s="826"/>
      <c r="K90" s="826"/>
      <c r="L90" s="826"/>
      <c r="M90" s="827"/>
      <c r="N90" s="52">
        <f>L87+L88+L89</f>
        <v>49061.486310808519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212599.77401350357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127"/>
    </row>
    <row r="81" spans="1:14" ht="15.75" thickBot="1">
      <c r="B81" s="914" t="s">
        <v>953</v>
      </c>
      <c r="C81" s="868"/>
      <c r="D81" s="868"/>
      <c r="E81" s="868"/>
      <c r="F81" s="868"/>
      <c r="G81" s="868"/>
      <c r="H81" s="868"/>
      <c r="I81" s="868"/>
      <c r="J81" s="868"/>
      <c r="K81" s="868"/>
      <c r="L81" s="868"/>
      <c r="M81" s="869"/>
      <c r="N81" s="460">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959.29946129502503</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118955.34558420659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163538.28770269506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32707.657540539014</v>
      </c>
      <c r="M87" s="861"/>
      <c r="N87" s="51"/>
    </row>
    <row r="88" spans="1:14">
      <c r="B88" s="89" t="s">
        <v>973</v>
      </c>
      <c r="C88" s="90"/>
      <c r="D88" s="90"/>
      <c r="E88" s="90"/>
      <c r="F88" s="90"/>
      <c r="G88" s="90"/>
      <c r="H88" s="90"/>
      <c r="I88" s="87"/>
      <c r="J88" s="88"/>
      <c r="K88" s="304">
        <v>0.05</v>
      </c>
      <c r="L88" s="860">
        <f>N82*K88</f>
        <v>8176.9143851347535</v>
      </c>
      <c r="M88" s="861"/>
      <c r="N88" s="51"/>
    </row>
    <row r="89" spans="1:14" ht="15.75" thickBot="1">
      <c r="B89" s="91" t="s">
        <v>974</v>
      </c>
      <c r="C89" s="92"/>
      <c r="D89" s="92"/>
      <c r="E89" s="92"/>
      <c r="F89" s="92"/>
      <c r="G89" s="92"/>
      <c r="H89" s="92"/>
      <c r="I89" s="93"/>
      <c r="J89" s="94"/>
      <c r="K89" s="305">
        <v>0.05</v>
      </c>
      <c r="L89" s="862">
        <f>N82*K89</f>
        <v>8176.9143851347535</v>
      </c>
      <c r="M89" s="863"/>
      <c r="N89" s="51"/>
    </row>
    <row r="90" spans="1:14" ht="15.75" thickBot="1">
      <c r="B90" s="825" t="s">
        <v>953</v>
      </c>
      <c r="C90" s="826"/>
      <c r="D90" s="826"/>
      <c r="E90" s="826"/>
      <c r="F90" s="826"/>
      <c r="G90" s="826"/>
      <c r="H90" s="826"/>
      <c r="I90" s="826"/>
      <c r="J90" s="826"/>
      <c r="K90" s="826"/>
      <c r="L90" s="826"/>
      <c r="M90" s="827"/>
      <c r="N90" s="52">
        <f>L87+L88+L89</f>
        <v>49061.486310808519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212599.77401350357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8</v>
      </c>
      <c r="N37" s="272">
        <f t="shared" ref="N37:N43" si="0">K37/M37</f>
        <v>17907.988348187053</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8</v>
      </c>
      <c r="N38" s="272">
        <f t="shared" si="0"/>
        <v>13108.169809165078</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8</v>
      </c>
      <c r="N39" s="272">
        <f t="shared" si="0"/>
        <v>36805.119190173711</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8</v>
      </c>
      <c r="N42" s="272">
        <f t="shared" si="0"/>
        <v>31429.000891555756</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8</v>
      </c>
      <c r="N43" s="272">
        <f t="shared" si="0"/>
        <v>10650.387969946627</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1065.8882903278056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141042.06765504502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186690.89806386127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37338.179612772255</v>
      </c>
      <c r="M87" s="861"/>
      <c r="N87" s="51"/>
    </row>
    <row r="88" spans="1:14">
      <c r="B88" s="89" t="s">
        <v>973</v>
      </c>
      <c r="C88" s="90"/>
      <c r="D88" s="90"/>
      <c r="E88" s="90"/>
      <c r="F88" s="90"/>
      <c r="G88" s="90"/>
      <c r="H88" s="90"/>
      <c r="I88" s="87"/>
      <c r="J88" s="88"/>
      <c r="K88" s="304">
        <v>0.05</v>
      </c>
      <c r="L88" s="860">
        <f>N82*K88</f>
        <v>9334.5449031930639</v>
      </c>
      <c r="M88" s="861"/>
      <c r="N88" s="51"/>
    </row>
    <row r="89" spans="1:14" ht="15.75" thickBot="1">
      <c r="B89" s="91" t="s">
        <v>974</v>
      </c>
      <c r="C89" s="92"/>
      <c r="D89" s="92"/>
      <c r="E89" s="92"/>
      <c r="F89" s="92"/>
      <c r="G89" s="92"/>
      <c r="H89" s="92"/>
      <c r="I89" s="93"/>
      <c r="J89" s="94"/>
      <c r="K89" s="305">
        <v>0.05</v>
      </c>
      <c r="L89" s="862">
        <f>N82*K89</f>
        <v>9334.5449031930639</v>
      </c>
      <c r="M89" s="863"/>
      <c r="N89" s="51"/>
    </row>
    <row r="90" spans="1:14" ht="15.75" thickBot="1">
      <c r="B90" s="825" t="s">
        <v>953</v>
      </c>
      <c r="C90" s="826"/>
      <c r="D90" s="826"/>
      <c r="E90" s="826"/>
      <c r="F90" s="826"/>
      <c r="G90" s="826"/>
      <c r="H90" s="826"/>
      <c r="I90" s="826"/>
      <c r="J90" s="826"/>
      <c r="K90" s="826"/>
      <c r="L90" s="826"/>
      <c r="M90" s="827"/>
      <c r="N90" s="52">
        <f>L87+L88+L89</f>
        <v>56007.26941915838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242698.16748301964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959.29946129502503</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118955.34558420659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65.960594797686682</v>
      </c>
      <c r="N54" s="272">
        <f>K54*M54</f>
        <v>1649.014869942167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32125.11828729133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163538.28770269506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32707.657540539014</v>
      </c>
      <c r="M87" s="861"/>
      <c r="N87" s="51"/>
    </row>
    <row r="88" spans="1:14">
      <c r="B88" s="89" t="s">
        <v>973</v>
      </c>
      <c r="C88" s="90"/>
      <c r="D88" s="90"/>
      <c r="E88" s="90"/>
      <c r="F88" s="90"/>
      <c r="G88" s="90"/>
      <c r="H88" s="90"/>
      <c r="I88" s="87"/>
      <c r="J88" s="88"/>
      <c r="K88" s="304">
        <v>0.05</v>
      </c>
      <c r="L88" s="860">
        <f>N82*K88</f>
        <v>8176.9143851347535</v>
      </c>
      <c r="M88" s="861"/>
      <c r="N88" s="51"/>
    </row>
    <row r="89" spans="1:14" ht="15.75" thickBot="1">
      <c r="B89" s="91" t="s">
        <v>974</v>
      </c>
      <c r="C89" s="92"/>
      <c r="D89" s="92"/>
      <c r="E89" s="92"/>
      <c r="F89" s="92"/>
      <c r="G89" s="92"/>
      <c r="H89" s="92"/>
      <c r="I89" s="93"/>
      <c r="J89" s="94"/>
      <c r="K89" s="305">
        <v>0.05</v>
      </c>
      <c r="L89" s="862">
        <f>N82*K89</f>
        <v>8176.9143851347535</v>
      </c>
      <c r="M89" s="863"/>
      <c r="N89" s="51"/>
    </row>
    <row r="90" spans="1:14" ht="15.75" thickBot="1">
      <c r="B90" s="825" t="s">
        <v>953</v>
      </c>
      <c r="C90" s="826"/>
      <c r="D90" s="826"/>
      <c r="E90" s="826"/>
      <c r="F90" s="826"/>
      <c r="G90" s="826"/>
      <c r="H90" s="826"/>
      <c r="I90" s="826"/>
      <c r="J90" s="826"/>
      <c r="K90" s="826"/>
      <c r="L90" s="826"/>
      <c r="M90" s="827"/>
      <c r="N90" s="52">
        <f>L87+L88+L89</f>
        <v>49061.486310808519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212599.77401350357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170957.92391649066</v>
      </c>
      <c r="L36" s="270"/>
      <c r="M36" s="271">
        <v>30</v>
      </c>
      <c r="N36" s="272">
        <f>K36/M36</f>
        <v>5698.5974638830221</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104865.35847332062</v>
      </c>
      <c r="L38" s="270"/>
      <c r="M38" s="271">
        <v>10</v>
      </c>
      <c r="N38" s="272">
        <f t="shared" si="0"/>
        <v>10486.535847332063</v>
      </c>
    </row>
    <row r="39" spans="1:14">
      <c r="A39" t="s">
        <v>284</v>
      </c>
      <c r="B39" s="874" t="str">
        <f>VLOOKUP(A39,EQUIPOS!A9:D154,3,FALSE)</f>
        <v>Planta de asfalto en caliente</v>
      </c>
      <c r="C39" s="875"/>
      <c r="D39" s="875"/>
      <c r="E39" s="875"/>
      <c r="F39" s="875"/>
      <c r="G39" s="875"/>
      <c r="H39" s="876"/>
      <c r="I39" s="267"/>
      <c r="J39" s="268"/>
      <c r="K39" s="269">
        <f>VLOOKUP(A39,EQUIPOS!A9:D166,4,FALSE)</f>
        <v>294440.95352138969</v>
      </c>
      <c r="L39" s="270"/>
      <c r="M39" s="271">
        <v>10</v>
      </c>
      <c r="N39" s="272">
        <f t="shared" si="0"/>
        <v>29444.095352138967</v>
      </c>
    </row>
    <row r="40" spans="1:14">
      <c r="A40" t="s">
        <v>290</v>
      </c>
      <c r="B40" s="874" t="str">
        <f>VLOOKUP(A40,EQUIPOS!A10:D154,3,FALSE)</f>
        <v>Planta trituradora</v>
      </c>
      <c r="C40" s="875"/>
      <c r="D40" s="875"/>
      <c r="E40" s="875"/>
      <c r="F40" s="875"/>
      <c r="G40" s="875"/>
      <c r="H40" s="876"/>
      <c r="I40" s="267"/>
      <c r="J40" s="268"/>
      <c r="K40" s="269">
        <f>VLOOKUP(A40,EQUIPOS!A10:D167,4,FALSE)</f>
        <v>526492.84181276709</v>
      </c>
      <c r="L40" s="270"/>
      <c r="M40" s="271">
        <v>30</v>
      </c>
      <c r="N40" s="272">
        <f t="shared" si="0"/>
        <v>17549.761393758901</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204814.628941412</v>
      </c>
      <c r="L41" s="270"/>
      <c r="M41" s="271">
        <v>30</v>
      </c>
      <c r="N41" s="272">
        <f t="shared" si="0"/>
        <v>6827.1542980470667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251432.00713244604</v>
      </c>
      <c r="L42" s="270"/>
      <c r="M42" s="271">
        <v>10</v>
      </c>
      <c r="N42" s="272">
        <f t="shared" si="0"/>
        <v>25143.200713244605</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959.29946129502503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118955.34558420659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21768.645298106549</v>
      </c>
      <c r="N54" s="272">
        <f>K54*M54</f>
        <v>30476.103417349164</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65.960594797686682</v>
      </c>
      <c r="N55" s="272">
        <f>K55*M55</f>
        <v>1649.014869942167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32125.11828729133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1037.4605630797244</v>
      </c>
      <c r="M64" s="913"/>
      <c r="N64" s="287">
        <f>K64*L64</f>
        <v>1452.444788311614</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2">
        <f>VLOOKUP(A65,TRANSPORTE!A6:D117,4,FALSE)</f>
        <v>1129.9075439482144</v>
      </c>
      <c r="M65" s="913"/>
      <c r="N65" s="287">
        <f>K65*L65</f>
        <v>1412.3844299352681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2864.8292182468822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163538.28770269506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32707.657540539014</v>
      </c>
      <c r="M88" s="861"/>
      <c r="N88" s="51"/>
    </row>
    <row r="89" spans="1:14">
      <c r="B89" s="89" t="s">
        <v>973</v>
      </c>
      <c r="C89" s="90"/>
      <c r="D89" s="90"/>
      <c r="E89" s="90"/>
      <c r="F89" s="90"/>
      <c r="G89" s="90"/>
      <c r="H89" s="90"/>
      <c r="I89" s="87"/>
      <c r="J89" s="88"/>
      <c r="K89" s="304">
        <v>0.05</v>
      </c>
      <c r="L89" s="860">
        <f>N83*K89</f>
        <v>8176.9143851347535</v>
      </c>
      <c r="M89" s="861"/>
      <c r="N89" s="51"/>
    </row>
    <row r="90" spans="1:14" ht="15.75" thickBot="1">
      <c r="B90" s="91" t="s">
        <v>974</v>
      </c>
      <c r="C90" s="92"/>
      <c r="D90" s="92"/>
      <c r="E90" s="92"/>
      <c r="F90" s="92"/>
      <c r="G90" s="92"/>
      <c r="H90" s="92"/>
      <c r="I90" s="93"/>
      <c r="J90" s="94"/>
      <c r="K90" s="305">
        <v>0.05</v>
      </c>
      <c r="L90" s="862">
        <f>N83*K90</f>
        <v>8176.9143851347535</v>
      </c>
      <c r="M90" s="863"/>
      <c r="N90" s="51"/>
    </row>
    <row r="91" spans="1:14" ht="15.75" thickBot="1">
      <c r="B91" s="825" t="s">
        <v>953</v>
      </c>
      <c r="C91" s="826"/>
      <c r="D91" s="826"/>
      <c r="E91" s="826"/>
      <c r="F91" s="826"/>
      <c r="G91" s="826"/>
      <c r="H91" s="826"/>
      <c r="I91" s="826"/>
      <c r="J91" s="826"/>
      <c r="K91" s="826"/>
      <c r="L91" s="826"/>
      <c r="M91" s="827"/>
      <c r="N91" s="52">
        <f>L88+L89+L90</f>
        <v>49061.486310808519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212599.77401350357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155592.92698120474</v>
      </c>
      <c r="L36" s="270"/>
      <c r="M36" s="271">
        <v>30</v>
      </c>
      <c r="N36" s="272">
        <f>K36/M36</f>
        <v>5186.4308993734912</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143263.90678549642</v>
      </c>
      <c r="L37" s="270"/>
      <c r="M37" s="271">
        <v>10</v>
      </c>
      <c r="N37" s="272">
        <f t="shared" ref="N37:N43" si="0">K37/M37</f>
        <v>14326.390678549642</v>
      </c>
    </row>
    <row r="38" spans="1:14">
      <c r="A38" t="s">
        <v>284</v>
      </c>
      <c r="B38" s="874" t="str">
        <f>VLOOKUP(A38,EQUIPOS!A8:D154,3,FALSE)</f>
        <v>Planta de asfalto en caliente</v>
      </c>
      <c r="C38" s="875"/>
      <c r="D38" s="875"/>
      <c r="E38" s="875"/>
      <c r="F38" s="875"/>
      <c r="G38" s="875"/>
      <c r="H38" s="876"/>
      <c r="I38" s="267"/>
      <c r="J38" s="268"/>
      <c r="K38" s="269">
        <f>VLOOKUP(A38,EQUIPOS!A8:D165,4,FALSE)</f>
        <v>294440.95352138969</v>
      </c>
      <c r="L38" s="270"/>
      <c r="M38" s="271">
        <v>10</v>
      </c>
      <c r="N38" s="272">
        <f t="shared" si="0"/>
        <v>29444.095352138967</v>
      </c>
    </row>
    <row r="39" spans="1:14">
      <c r="A39" t="s">
        <v>290</v>
      </c>
      <c r="B39" s="874" t="str">
        <f>VLOOKUP(A39,EQUIPOS!A9:D154,3,FALSE)</f>
        <v>Planta trituradora</v>
      </c>
      <c r="C39" s="875"/>
      <c r="D39" s="875"/>
      <c r="E39" s="875"/>
      <c r="F39" s="875"/>
      <c r="G39" s="875"/>
      <c r="H39" s="876"/>
      <c r="I39" s="267"/>
      <c r="J39" s="268"/>
      <c r="K39" s="269">
        <f>VLOOKUP(A39,EQUIPOS!A9:D166,4,FALSE)</f>
        <v>526492.84181276709</v>
      </c>
      <c r="L39" s="270"/>
      <c r="M39" s="271">
        <v>30</v>
      </c>
      <c r="N39" s="272">
        <f t="shared" si="0"/>
        <v>17549.761393758901</v>
      </c>
    </row>
    <row r="40" spans="1:14">
      <c r="A40" t="s">
        <v>316</v>
      </c>
      <c r="B40" s="874" t="str">
        <f>VLOOKUP(A40,EQUIPOS!A10:D154,3,FALSE)</f>
        <v>Retroexcavadora Tipo E-200 o  Equivalente</v>
      </c>
      <c r="C40" s="875"/>
      <c r="D40" s="875"/>
      <c r="E40" s="875"/>
      <c r="F40" s="875"/>
      <c r="G40" s="875"/>
      <c r="H40" s="876"/>
      <c r="I40" s="267"/>
      <c r="J40" s="268"/>
      <c r="K40" s="269">
        <f>VLOOKUP(A40,EQUIPOS!A10:D167,4,FALSE)</f>
        <v>146811.50186264887</v>
      </c>
      <c r="L40" s="270"/>
      <c r="M40" s="271">
        <v>30</v>
      </c>
      <c r="N40" s="272">
        <f t="shared" si="0"/>
        <v>4893.7167287549628</v>
      </c>
    </row>
    <row r="41" spans="1:14">
      <c r="A41" t="s">
        <v>358</v>
      </c>
      <c r="B41" s="874" t="str">
        <f>VLOOKUP(A41,EQUIPOS!A11:D155,3,FALSE)</f>
        <v xml:space="preserve">Terminadora de asfalto (Finisher), potencia en el volante 174 HP, R=20M3/H, velocidad de desplazamiento 114 m/min
</v>
      </c>
      <c r="C41" s="875"/>
      <c r="D41" s="875"/>
      <c r="E41" s="875"/>
      <c r="F41" s="875"/>
      <c r="G41" s="875"/>
      <c r="H41" s="876"/>
      <c r="I41" s="267"/>
      <c r="J41" s="268"/>
      <c r="K41" s="269">
        <f>VLOOKUP(A41,EQUIPOS!A11:D168,4,FALSE)</f>
        <v>251432.00713244604</v>
      </c>
      <c r="L41" s="270"/>
      <c r="M41" s="271">
        <v>10</v>
      </c>
      <c r="N41" s="272">
        <f t="shared" si="0"/>
        <v>25143.200713244605</v>
      </c>
    </row>
    <row r="42" spans="1:14">
      <c r="A42" t="s">
        <v>166</v>
      </c>
      <c r="B42" s="874" t="str">
        <f>VLOOKUP(A42,EQUIPOS!A12:D156,3,FALSE)</f>
        <v>Compactador de Rodillo POTENCIA: 99HP, PESO: 8 ton</v>
      </c>
      <c r="C42" s="875"/>
      <c r="D42" s="875"/>
      <c r="E42" s="875"/>
      <c r="F42" s="875"/>
      <c r="G42" s="875"/>
      <c r="H42" s="876"/>
      <c r="I42" s="267"/>
      <c r="J42" s="268"/>
      <c r="K42" s="269">
        <f>VLOOKUP(A42,EQUIPOS!A12:D169,4,FALSE)</f>
        <v>104865.35847332062</v>
      </c>
      <c r="L42" s="270"/>
      <c r="M42" s="271">
        <v>10</v>
      </c>
      <c r="N42" s="272">
        <f t="shared" si="0"/>
        <v>10486.535847332063</v>
      </c>
    </row>
    <row r="43" spans="1:14">
      <c r="A43" t="s">
        <v>373</v>
      </c>
      <c r="B43" s="874" t="str">
        <f>VLOOKUP(A43,EQUIPOS!A13:D157,3,FALSE)</f>
        <v>Volqueta 6 m3</v>
      </c>
      <c r="C43" s="875"/>
      <c r="D43" s="875"/>
      <c r="E43" s="875"/>
      <c r="F43" s="875"/>
      <c r="G43" s="875"/>
      <c r="H43" s="876"/>
      <c r="I43" s="267"/>
      <c r="J43" s="268"/>
      <c r="K43" s="269">
        <f>VLOOKUP(A43,EQUIPOS!A13:D170,4,FALSE)</f>
        <v>85203.103759573016</v>
      </c>
      <c r="L43" s="270"/>
      <c r="M43" s="271">
        <v>10</v>
      </c>
      <c r="N43" s="272">
        <f t="shared" si="0"/>
        <v>8520.3103759573023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1226.0150703310451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116776.45705944099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21768.645298106549</v>
      </c>
      <c r="N53" s="272">
        <f>K53*M53</f>
        <v>30476.103417349164</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30476.103417349164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1037.4605630797244</v>
      </c>
      <c r="M63" s="913"/>
      <c r="N63" s="287">
        <f>K63*L63</f>
        <v>1452.444788311614</v>
      </c>
    </row>
    <row r="64" spans="1:14">
      <c r="A64" t="s">
        <v>1293</v>
      </c>
      <c r="B64" s="46" t="str">
        <f>VLOOKUP(A64,TRANSPORTE!A6:D117,3,FALSE)</f>
        <v>Transporte de mezcla</v>
      </c>
      <c r="C64" s="47"/>
      <c r="D64" s="47"/>
      <c r="E64" s="47"/>
      <c r="F64" s="47"/>
      <c r="G64" s="47"/>
      <c r="H64" s="311" t="s">
        <v>1468</v>
      </c>
      <c r="I64" s="279">
        <v>1.25</v>
      </c>
      <c r="J64" s="286">
        <v>1</v>
      </c>
      <c r="K64" s="279">
        <f>I64*J64</f>
        <v>1.25</v>
      </c>
      <c r="L64" s="912">
        <f>VLOOKUP(A64,TRANSPORTE!A6:D117,4,FALSE)</f>
        <v>1129.9075439482144</v>
      </c>
      <c r="M64" s="913"/>
      <c r="N64" s="287">
        <f>K64*L64</f>
        <v>1412.3844299352681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2864.8292182468822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12260.15070331045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162377.54039834748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32475.508079669497</v>
      </c>
      <c r="M87" s="861"/>
      <c r="N87" s="51"/>
    </row>
    <row r="88" spans="1:14">
      <c r="B88" s="89" t="s">
        <v>973</v>
      </c>
      <c r="C88" s="90"/>
      <c r="D88" s="90"/>
      <c r="E88" s="90"/>
      <c r="F88" s="90"/>
      <c r="G88" s="90"/>
      <c r="H88" s="90"/>
      <c r="I88" s="87"/>
      <c r="J88" s="88"/>
      <c r="K88" s="304">
        <v>0.05</v>
      </c>
      <c r="L88" s="860">
        <f>N82*K88</f>
        <v>8118.8770199173741</v>
      </c>
      <c r="M88" s="861"/>
      <c r="N88" s="51"/>
    </row>
    <row r="89" spans="1:14" ht="15.75" thickBot="1">
      <c r="B89" s="91" t="s">
        <v>974</v>
      </c>
      <c r="C89" s="92"/>
      <c r="D89" s="92"/>
      <c r="E89" s="92"/>
      <c r="F89" s="92"/>
      <c r="G89" s="92"/>
      <c r="H89" s="92"/>
      <c r="I89" s="93"/>
      <c r="J89" s="94"/>
      <c r="K89" s="305">
        <v>0.05</v>
      </c>
      <c r="L89" s="862">
        <f>N82*K89</f>
        <v>8118.8770199173741</v>
      </c>
      <c r="M89" s="863"/>
      <c r="N89" s="51"/>
    </row>
    <row r="90" spans="1:14" ht="15.75" thickBot="1">
      <c r="B90" s="825" t="s">
        <v>953</v>
      </c>
      <c r="C90" s="826"/>
      <c r="D90" s="826"/>
      <c r="E90" s="826"/>
      <c r="F90" s="826"/>
      <c r="G90" s="826"/>
      <c r="H90" s="826"/>
      <c r="I90" s="826"/>
      <c r="J90" s="826"/>
      <c r="K90" s="826"/>
      <c r="L90" s="826"/>
      <c r="M90" s="827"/>
      <c r="N90" s="52">
        <f>L87+L88+L89</f>
        <v>48713.262119504245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211090.80251785173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76544.889489919035</v>
      </c>
      <c r="L36" s="270"/>
      <c r="M36" s="271">
        <v>150</v>
      </c>
      <c r="N36" s="272">
        <f>K36/M36</f>
        <v>510.2992632661269</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155592.92698120474</v>
      </c>
      <c r="L37" s="270"/>
      <c r="M37" s="271">
        <v>150</v>
      </c>
      <c r="N37" s="272">
        <f>K37/M37</f>
        <v>1037.2861798746983</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380059.32951517723</v>
      </c>
      <c r="L38" s="270"/>
      <c r="M38" s="271">
        <v>150</v>
      </c>
      <c r="N38" s="272">
        <f>K38/M38</f>
        <v>2533.728863434515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2.0863498333333332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4083.4006564086735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2">
        <f>VLOOKUP(A58,TRANSPORTE!A5:D117,4,FALSE)</f>
        <v>1037.4605630797244</v>
      </c>
      <c r="M58" s="913"/>
      <c r="N58" s="287">
        <f>K58*L58</f>
        <v>134.86987320036417</v>
      </c>
    </row>
    <row r="59" spans="1:14">
      <c r="B59" s="46"/>
      <c r="C59" s="47"/>
      <c r="D59" s="47"/>
      <c r="E59" s="47"/>
      <c r="F59" s="47"/>
      <c r="G59" s="47"/>
      <c r="H59" s="311"/>
      <c r="I59" s="279"/>
      <c r="J59" s="286"/>
      <c r="K59" s="279"/>
      <c r="L59" s="912"/>
      <c r="M59" s="91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134.86987320036417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208.63498333333331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4426.9055129423714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885.38110258847428</v>
      </c>
      <c r="M82" s="861"/>
      <c r="N82" s="51"/>
    </row>
    <row r="83" spans="1:14">
      <c r="B83" s="89" t="s">
        <v>973</v>
      </c>
      <c r="C83" s="90"/>
      <c r="D83" s="90"/>
      <c r="E83" s="90"/>
      <c r="F83" s="90"/>
      <c r="G83" s="90"/>
      <c r="H83" s="90"/>
      <c r="I83" s="87"/>
      <c r="J83" s="88"/>
      <c r="K83" s="304">
        <v>0.05</v>
      </c>
      <c r="L83" s="860">
        <f>N77*K83</f>
        <v>221.34527564711857</v>
      </c>
      <c r="M83" s="861"/>
      <c r="N83" s="51"/>
    </row>
    <row r="84" spans="1:14" ht="15.75" thickBot="1">
      <c r="B84" s="91" t="s">
        <v>974</v>
      </c>
      <c r="C84" s="92"/>
      <c r="D84" s="92"/>
      <c r="E84" s="92"/>
      <c r="F84" s="92"/>
      <c r="G84" s="92"/>
      <c r="H84" s="92"/>
      <c r="I84" s="93"/>
      <c r="J84" s="94"/>
      <c r="K84" s="305">
        <v>0.05</v>
      </c>
      <c r="L84" s="862">
        <f>N77*K84</f>
        <v>221.34527564711857</v>
      </c>
      <c r="M84" s="863"/>
      <c r="N84" s="51"/>
    </row>
    <row r="85" spans="1:14" ht="15.75" thickBot="1">
      <c r="B85" s="825" t="s">
        <v>953</v>
      </c>
      <c r="C85" s="826"/>
      <c r="D85" s="826"/>
      <c r="E85" s="826"/>
      <c r="F85" s="826"/>
      <c r="G85" s="826"/>
      <c r="H85" s="826"/>
      <c r="I85" s="826"/>
      <c r="J85" s="826"/>
      <c r="K85" s="826"/>
      <c r="L85" s="826"/>
      <c r="M85" s="827"/>
      <c r="N85" s="52">
        <f>L82+L83+L84</f>
        <v>1328.0716538827114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5754.9771668250833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76544.889489919035</v>
      </c>
      <c r="L36" s="270"/>
      <c r="M36" s="271">
        <v>300</v>
      </c>
      <c r="N36" s="272">
        <f>K36/M36</f>
        <v>255.14963163306345</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155592.92698120474</v>
      </c>
      <c r="L37" s="270"/>
      <c r="M37" s="271">
        <v>300</v>
      </c>
      <c r="N37" s="272">
        <f>K37/M37</f>
        <v>518.64308993734915</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380059.32951517723</v>
      </c>
      <c r="L38" s="270"/>
      <c r="M38" s="271">
        <v>300</v>
      </c>
      <c r="N38" s="272">
        <f>K38/M38</f>
        <v>1266.8644317172575</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1.0431749166666666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2041.7003282043368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2">
        <f>VLOOKUP(A58,TRANSPORTE!A5:D117,4,FALSE)</f>
        <v>1037.4605630797244</v>
      </c>
      <c r="M58" s="913"/>
      <c r="N58" s="287">
        <f>K58*L58</f>
        <v>67.434936600182084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67.434936600182084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104.31749166666665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2213.4527564711857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442.69055129423714</v>
      </c>
      <c r="M82" s="861"/>
      <c r="N82" s="51"/>
    </row>
    <row r="83" spans="1:14">
      <c r="B83" s="89" t="s">
        <v>973</v>
      </c>
      <c r="C83" s="90"/>
      <c r="D83" s="90"/>
      <c r="E83" s="90"/>
      <c r="F83" s="90"/>
      <c r="G83" s="90"/>
      <c r="H83" s="90"/>
      <c r="I83" s="87"/>
      <c r="J83" s="88"/>
      <c r="K83" s="304">
        <v>0.05</v>
      </c>
      <c r="L83" s="860">
        <f>N77*K83</f>
        <v>110.67263782355928</v>
      </c>
      <c r="M83" s="861"/>
      <c r="N83" s="51"/>
    </row>
    <row r="84" spans="1:14" ht="15.75" thickBot="1">
      <c r="B84" s="91" t="s">
        <v>974</v>
      </c>
      <c r="C84" s="92"/>
      <c r="D84" s="92"/>
      <c r="E84" s="92"/>
      <c r="F84" s="92"/>
      <c r="G84" s="92"/>
      <c r="H84" s="92"/>
      <c r="I84" s="93"/>
      <c r="J84" s="94"/>
      <c r="K84" s="305">
        <v>0.05</v>
      </c>
      <c r="L84" s="862">
        <f>N77*K84</f>
        <v>110.67263782355928</v>
      </c>
      <c r="M84" s="863"/>
      <c r="N84" s="51"/>
    </row>
    <row r="85" spans="1:14" ht="15.75" thickBot="1">
      <c r="B85" s="825" t="s">
        <v>953</v>
      </c>
      <c r="C85" s="826"/>
      <c r="D85" s="826"/>
      <c r="E85" s="826"/>
      <c r="F85" s="826"/>
      <c r="G85" s="826"/>
      <c r="H85" s="826"/>
      <c r="I85" s="826"/>
      <c r="J85" s="826"/>
      <c r="K85" s="826"/>
      <c r="L85" s="826"/>
      <c r="M85" s="827"/>
      <c r="N85" s="52">
        <f>L82+L83+L84</f>
        <v>664.03582694135571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2877.4885834125416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18</v>
      </c>
      <c r="N36" s="272">
        <f>K36/M36</f>
        <v>4652.1768530714144</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98837.697668274166</v>
      </c>
      <c r="L37" s="270"/>
      <c r="M37" s="271">
        <v>18</v>
      </c>
      <c r="N37" s="272">
        <f>K37/M37</f>
        <v>5490.9832037930091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18</v>
      </c>
      <c r="N38" s="272">
        <f>K38/M38</f>
        <v>9333.0751626580222</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523379.41346650023</v>
      </c>
      <c r="L39" s="879">
        <v>18</v>
      </c>
      <c r="M39" s="880"/>
      <c r="N39" s="272">
        <f>K39/L39</f>
        <v>29076.634081472235</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94378.822625988571</v>
      </c>
      <c r="L40" s="276"/>
      <c r="M40" s="277">
        <v>18</v>
      </c>
      <c r="N40" s="272">
        <f>K40/M40</f>
        <v>5243.2679236660315</v>
      </c>
    </row>
    <row r="41" spans="1:14">
      <c r="B41" s="882" t="s">
        <v>952</v>
      </c>
      <c r="C41" s="883"/>
      <c r="D41" s="883"/>
      <c r="E41" s="38"/>
      <c r="F41" s="39"/>
      <c r="G41" s="39"/>
      <c r="H41" s="40"/>
      <c r="I41" s="36"/>
      <c r="J41" s="37"/>
      <c r="K41" s="279"/>
      <c r="L41" s="276"/>
      <c r="M41" s="401">
        <v>0.01</v>
      </c>
      <c r="N41" s="344">
        <f>N75*M41</f>
        <v>33.488139834333886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53829.625364495048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802</v>
      </c>
      <c r="B48" s="43" t="str">
        <f>VLOOKUP(A48,MATERIALES!A5:D372,3,FALSE)</f>
        <v>Arena lavada</v>
      </c>
      <c r="C48" s="281"/>
      <c r="D48" s="281"/>
      <c r="E48" s="281"/>
      <c r="F48" s="281"/>
      <c r="G48" s="281"/>
      <c r="H48" s="281"/>
      <c r="I48" s="268"/>
      <c r="J48" s="224" t="str">
        <f>VLOOKUP(A48,MATERIALES!A4:D633,2,FALSE)</f>
        <v>m3</v>
      </c>
      <c r="K48" s="282">
        <v>3.5000000000000003E-2</v>
      </c>
      <c r="L48" s="267"/>
      <c r="M48" s="402">
        <f>VLOOKUP(A48,MATERIALES!A5:D389,4,FALSE)</f>
        <v>49712.301612523202</v>
      </c>
      <c r="N48" s="272">
        <f>K48*M48</f>
        <v>1739.9305564383124</v>
      </c>
    </row>
    <row r="49" spans="1:14">
      <c r="A49" s="108" t="s">
        <v>763</v>
      </c>
      <c r="B49" s="43" t="str">
        <f>VLOOKUP(A49,MATERIALES!A6:D372,3,FALSE)</f>
        <v>Agregado petreo para mezclas asfálticas</v>
      </c>
      <c r="C49" s="281"/>
      <c r="D49" s="281"/>
      <c r="E49" s="281"/>
      <c r="F49" s="281"/>
      <c r="G49" s="281"/>
      <c r="H49" s="281"/>
      <c r="I49" s="268"/>
      <c r="J49" s="224" t="str">
        <f>VLOOKUP(A49,MATERIALES!A5:D634,2,FALSE)</f>
        <v>m3</v>
      </c>
      <c r="K49" s="282">
        <v>0.25</v>
      </c>
      <c r="L49" s="267"/>
      <c r="M49" s="402">
        <f>VLOOKUP(A49,MATERIALES!A6:D390,4,FALSE)</f>
        <v>78493.107809247143</v>
      </c>
      <c r="N49" s="272">
        <f>K49*M49</f>
        <v>19623.276952311786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21363.2075087501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2">
        <f>VLOOKUP(A58,TRANSPORTE!A5:D117,4,FALSE)</f>
        <v>1037.4605630797244</v>
      </c>
      <c r="M58" s="913"/>
      <c r="N58" s="287">
        <f>K58*L58</f>
        <v>295.67626047772148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295.67626047772148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3348.8139834333888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78837.323117156251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15767.464623431251</v>
      </c>
      <c r="M82" s="861"/>
      <c r="N82" s="51"/>
    </row>
    <row r="83" spans="1:14">
      <c r="B83" s="89" t="s">
        <v>973</v>
      </c>
      <c r="C83" s="90"/>
      <c r="D83" s="90"/>
      <c r="E83" s="90"/>
      <c r="F83" s="90"/>
      <c r="G83" s="90"/>
      <c r="H83" s="90"/>
      <c r="I83" s="87"/>
      <c r="J83" s="88"/>
      <c r="K83" s="304">
        <v>0.05</v>
      </c>
      <c r="L83" s="860">
        <f>N77*K83</f>
        <v>3941.8661558578128</v>
      </c>
      <c r="M83" s="861"/>
      <c r="N83" s="51"/>
    </row>
    <row r="84" spans="1:14" ht="15.75" thickBot="1">
      <c r="B84" s="91" t="s">
        <v>974</v>
      </c>
      <c r="C84" s="92"/>
      <c r="D84" s="92"/>
      <c r="E84" s="92"/>
      <c r="F84" s="92"/>
      <c r="G84" s="92"/>
      <c r="H84" s="92"/>
      <c r="I84" s="93"/>
      <c r="J84" s="94"/>
      <c r="K84" s="305">
        <v>0.05</v>
      </c>
      <c r="L84" s="862">
        <f>N77*K84</f>
        <v>3941.8661558578128</v>
      </c>
      <c r="M84" s="863"/>
      <c r="N84" s="51"/>
    </row>
    <row r="85" spans="1:14" ht="15.75" thickBot="1">
      <c r="B85" s="825" t="s">
        <v>953</v>
      </c>
      <c r="C85" s="826"/>
      <c r="D85" s="826"/>
      <c r="E85" s="826"/>
      <c r="F85" s="826"/>
      <c r="G85" s="826"/>
      <c r="H85" s="826"/>
      <c r="I85" s="826"/>
      <c r="J85" s="826"/>
      <c r="K85" s="826"/>
      <c r="L85" s="826"/>
      <c r="M85" s="827"/>
      <c r="N85" s="52">
        <f>L82+L83+L84</f>
        <v>23651.196935146876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102488.52005230312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12</v>
      </c>
      <c r="N36" s="272">
        <f>K36/M36</f>
        <v>6978.2652796071206</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98837.697668274166</v>
      </c>
      <c r="L37" s="270"/>
      <c r="M37" s="271">
        <v>12</v>
      </c>
      <c r="N37" s="272">
        <f>K37/M37</f>
        <v>8236.4748056895132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167995.35292784439</v>
      </c>
      <c r="L38" s="270"/>
      <c r="M38" s="271">
        <v>12</v>
      </c>
      <c r="N38" s="272">
        <f>K38/M38</f>
        <v>13999.612743987032</v>
      </c>
    </row>
    <row r="39" spans="1:14">
      <c r="A39" s="113" t="s">
        <v>299</v>
      </c>
      <c r="B39" s="874" t="str">
        <f>VLOOKUP(A39,EQUIPOS!A7:D154,3,FALSE)</f>
        <v xml:space="preserve">Recicladora, potencia 430HP </v>
      </c>
      <c r="C39" s="875"/>
      <c r="D39" s="875"/>
      <c r="E39" s="875"/>
      <c r="F39" s="875"/>
      <c r="G39" s="875"/>
      <c r="H39" s="876"/>
      <c r="I39" s="267"/>
      <c r="J39" s="268"/>
      <c r="K39" s="269">
        <f>VLOOKUP(A39,EQUIPOS!A7:D164,4,FALSE)</f>
        <v>523379.41346650023</v>
      </c>
      <c r="L39" s="270"/>
      <c r="M39" s="271">
        <v>12</v>
      </c>
      <c r="N39" s="272">
        <f>K39/M39</f>
        <v>43614.951122208353</v>
      </c>
    </row>
    <row r="40" spans="1:14">
      <c r="A40" t="s">
        <v>365</v>
      </c>
      <c r="B40" s="874" t="str">
        <f>VLOOKUP(A40,EQUIPOS!A8:D154,3,FALSE)</f>
        <v xml:space="preserve">Vibrocompatador, potencia 153 HP, peso 10 Ton. </v>
      </c>
      <c r="C40" s="875"/>
      <c r="D40" s="875"/>
      <c r="E40" s="875"/>
      <c r="F40" s="875"/>
      <c r="G40" s="875"/>
      <c r="H40" s="876"/>
      <c r="I40" s="267"/>
      <c r="J40" s="268"/>
      <c r="K40" s="269">
        <f>VLOOKUP(A40,EQUIPOS!A8:D165,4,FALSE)</f>
        <v>94378.822625988571</v>
      </c>
      <c r="L40" s="270"/>
      <c r="M40" s="271">
        <v>12</v>
      </c>
      <c r="N40" s="272">
        <f>K40/M40</f>
        <v>7864.9018854990472</v>
      </c>
    </row>
    <row r="41" spans="1:14">
      <c r="B41" s="874"/>
      <c r="C41" s="875"/>
      <c r="D41" s="875"/>
      <c r="E41" s="875"/>
      <c r="F41" s="875"/>
      <c r="G41" s="875"/>
      <c r="H41" s="876"/>
      <c r="I41" s="877"/>
      <c r="J41" s="878"/>
      <c r="K41" s="269"/>
      <c r="L41" s="879"/>
      <c r="M41" s="880"/>
      <c r="N41" s="272"/>
    </row>
    <row r="42" spans="1:14">
      <c r="B42" s="874"/>
      <c r="C42" s="875"/>
      <c r="D42" s="875"/>
      <c r="E42" s="881"/>
      <c r="F42" s="875"/>
      <c r="G42" s="875"/>
      <c r="H42" s="876"/>
      <c r="I42" s="36"/>
      <c r="J42" s="37"/>
      <c r="K42" s="274"/>
      <c r="L42" s="276"/>
      <c r="M42" s="277"/>
      <c r="N42" s="278"/>
    </row>
    <row r="43" spans="1:14">
      <c r="B43" s="882" t="s">
        <v>952</v>
      </c>
      <c r="C43" s="960"/>
      <c r="D43" s="960"/>
      <c r="E43" s="38"/>
      <c r="F43" s="39"/>
      <c r="G43" s="39"/>
      <c r="H43" s="40"/>
      <c r="I43" s="36"/>
      <c r="J43" s="37"/>
      <c r="K43" s="279"/>
      <c r="L43" s="276"/>
      <c r="M43" s="401">
        <v>0.1</v>
      </c>
      <c r="N43" s="344">
        <f>N77*M43</f>
        <v>502.32209751500835</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81196.52793450607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t="s">
        <v>774</v>
      </c>
      <c r="B50" s="43" t="str">
        <f>VLOOKUP(A50,MATERIALES!A5:D372,3,FALSE)</f>
        <v>Agua</v>
      </c>
      <c r="C50" s="281"/>
      <c r="D50" s="281"/>
      <c r="E50" s="281"/>
      <c r="F50" s="281"/>
      <c r="G50" s="281"/>
      <c r="H50" s="281"/>
      <c r="I50" s="268"/>
      <c r="J50" s="224" t="str">
        <f>VLOOKUP(A50,MATERIALES!A4:D633,2,FALSE)</f>
        <v>lt</v>
      </c>
      <c r="K50" s="282">
        <v>75</v>
      </c>
      <c r="L50" s="267"/>
      <c r="M50" s="402">
        <f>VLOOKUP(A50,MATERIALES!A5:D389,4,FALSE)</f>
        <v>65.960594797686682</v>
      </c>
      <c r="N50" s="272">
        <f>K50*M50</f>
        <v>4947.0446098265011</v>
      </c>
    </row>
    <row r="51" spans="1:14">
      <c r="A51" t="s">
        <v>807</v>
      </c>
      <c r="B51" s="43" t="str">
        <f>VLOOKUP(A51,MATERIALES!A5:D372,3,FALSE)</f>
        <v xml:space="preserve">Cemento Asfáltico </v>
      </c>
      <c r="C51" s="281"/>
      <c r="D51" s="281"/>
      <c r="E51" s="281"/>
      <c r="F51" s="281"/>
      <c r="G51" s="281"/>
      <c r="H51" s="281"/>
      <c r="I51" s="268"/>
      <c r="J51" s="224" t="str">
        <f>VLOOKUP(A51,MATERIALES!A4:D633,2,FALSE)</f>
        <v>kg</v>
      </c>
      <c r="K51" s="282">
        <v>1.3</v>
      </c>
      <c r="L51" s="267"/>
      <c r="M51" s="402">
        <f>VLOOKUP(A51,MATERIALES!A5:D389,4,FALSE)</f>
        <v>1334.6027014065273</v>
      </c>
      <c r="N51" s="272">
        <f>K51*M51</f>
        <v>1734.9835118284857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SUM(N50:N54)</f>
        <v>6682.0281216549865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5023.2209751500832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92901.77703131114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18580.355406262228</v>
      </c>
      <c r="M84" s="861"/>
      <c r="N84" s="51"/>
    </row>
    <row r="85" spans="1:14">
      <c r="B85" s="89" t="s">
        <v>973</v>
      </c>
      <c r="C85" s="90"/>
      <c r="D85" s="90"/>
      <c r="E85" s="90"/>
      <c r="F85" s="90"/>
      <c r="G85" s="90"/>
      <c r="H85" s="90"/>
      <c r="I85" s="87"/>
      <c r="J85" s="88"/>
      <c r="K85" s="304">
        <v>0.05</v>
      </c>
      <c r="L85" s="860">
        <f>N79*K85</f>
        <v>4645.088851565557</v>
      </c>
      <c r="M85" s="861"/>
      <c r="N85" s="51"/>
    </row>
    <row r="86" spans="1:14" ht="15.75" thickBot="1">
      <c r="B86" s="91" t="s">
        <v>974</v>
      </c>
      <c r="C86" s="92"/>
      <c r="D86" s="92"/>
      <c r="E86" s="92"/>
      <c r="F86" s="92"/>
      <c r="G86" s="92"/>
      <c r="H86" s="92"/>
      <c r="I86" s="93"/>
      <c r="J86" s="94"/>
      <c r="K86" s="305">
        <v>0.05</v>
      </c>
      <c r="L86" s="862">
        <f>N79*K86</f>
        <v>4645.088851565557</v>
      </c>
      <c r="M86" s="863"/>
      <c r="N86" s="51"/>
    </row>
    <row r="87" spans="1:14" ht="15.75" thickBot="1">
      <c r="B87" s="825" t="s">
        <v>953</v>
      </c>
      <c r="C87" s="826"/>
      <c r="D87" s="826"/>
      <c r="E87" s="826"/>
      <c r="F87" s="826"/>
      <c r="G87" s="826"/>
      <c r="H87" s="826"/>
      <c r="I87" s="826"/>
      <c r="J87" s="826"/>
      <c r="K87" s="826"/>
      <c r="L87" s="826"/>
      <c r="M87" s="827"/>
      <c r="N87" s="52">
        <f>L84+L85+L86</f>
        <v>27870.533109393342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120772.31014070447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18</v>
      </c>
      <c r="N36" s="272">
        <f>K36/M36</f>
        <v>4652.1768530714144</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98837.697668274166</v>
      </c>
      <c r="L37" s="270"/>
      <c r="M37" s="271">
        <v>18</v>
      </c>
      <c r="N37" s="272">
        <f>K37/M37</f>
        <v>5490.9832037930091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18</v>
      </c>
      <c r="N38" s="272">
        <f>K38/M38</f>
        <v>9333.0751626580222</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523379.41346650023</v>
      </c>
      <c r="L39" s="879">
        <v>18</v>
      </c>
      <c r="M39" s="880"/>
      <c r="N39" s="272">
        <f>K39/L39</f>
        <v>29076.634081472235</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94378.822625988571</v>
      </c>
      <c r="L40" s="276"/>
      <c r="M40" s="277">
        <v>18</v>
      </c>
      <c r="N40" s="272">
        <f>K40/M40</f>
        <v>5243.2679236660315</v>
      </c>
    </row>
    <row r="41" spans="1:14">
      <c r="B41" s="320"/>
      <c r="C41" s="321"/>
      <c r="D41" s="321"/>
      <c r="E41" s="321"/>
      <c r="F41" s="323"/>
      <c r="G41" s="323"/>
      <c r="H41" s="125"/>
      <c r="I41" s="36"/>
      <c r="J41" s="37"/>
      <c r="K41" s="274"/>
      <c r="L41" s="276"/>
      <c r="M41" s="277"/>
      <c r="N41" s="272"/>
    </row>
    <row r="42" spans="1:14">
      <c r="B42" s="882" t="s">
        <v>952</v>
      </c>
      <c r="C42" s="883"/>
      <c r="D42" s="883"/>
      <c r="E42" s="38"/>
      <c r="F42" s="39"/>
      <c r="G42" s="39"/>
      <c r="H42" s="40"/>
      <c r="I42" s="36"/>
      <c r="J42" s="37"/>
      <c r="K42" s="279"/>
      <c r="L42" s="276"/>
      <c r="M42" s="401">
        <v>0.01</v>
      </c>
      <c r="N42" s="344">
        <f>N76*M42</f>
        <v>33.488139834333886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53829.625364495048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VLOOKUP(A49,MATERIALES!A5:D372,3,FALSE)</f>
        <v>Mezcla densa en Caliente MDC-25</v>
      </c>
      <c r="C49" s="281"/>
      <c r="D49" s="281"/>
      <c r="E49" s="281"/>
      <c r="F49" s="281"/>
      <c r="G49" s="281"/>
      <c r="H49" s="281"/>
      <c r="I49" s="268"/>
      <c r="J49" s="224" t="str">
        <f>VLOOKUP(A49,MATERIALES!A5:D634,2,FALSE)</f>
        <v>m3</v>
      </c>
      <c r="K49" s="282">
        <v>0.153</v>
      </c>
      <c r="L49" s="267"/>
      <c r="M49" s="402">
        <f>VLOOKUP(A49,MATERIALES!A5:D389,4,FALSE)</f>
        <v>488807.58380773698</v>
      </c>
      <c r="N49" s="272">
        <f>K49*M49</f>
        <v>74787.560322583755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74787.560322583755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1181.2669777640426</v>
      </c>
      <c r="M59" s="913"/>
      <c r="N59" s="287">
        <f>K59*L59</f>
        <v>180.73384759789852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180.73384759789852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3348.8139834333888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132146.73351811009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26429.346703622021</v>
      </c>
      <c r="M83" s="861"/>
      <c r="N83" s="51"/>
    </row>
    <row r="84" spans="1:14">
      <c r="B84" s="89" t="s">
        <v>973</v>
      </c>
      <c r="C84" s="90"/>
      <c r="D84" s="90"/>
      <c r="E84" s="90"/>
      <c r="F84" s="90"/>
      <c r="G84" s="90"/>
      <c r="H84" s="90"/>
      <c r="I84" s="87"/>
      <c r="J84" s="88"/>
      <c r="K84" s="304">
        <v>0.05</v>
      </c>
      <c r="L84" s="860">
        <f>N78*K84</f>
        <v>6607.3366759055052</v>
      </c>
      <c r="M84" s="861"/>
      <c r="N84" s="51"/>
    </row>
    <row r="85" spans="1:14" ht="15.75" thickBot="1">
      <c r="B85" s="91" t="s">
        <v>974</v>
      </c>
      <c r="C85" s="92"/>
      <c r="D85" s="92"/>
      <c r="E85" s="92"/>
      <c r="F85" s="92"/>
      <c r="G85" s="92"/>
      <c r="H85" s="92"/>
      <c r="I85" s="93"/>
      <c r="J85" s="94"/>
      <c r="K85" s="305">
        <v>0.05</v>
      </c>
      <c r="L85" s="862">
        <f>N78*K85</f>
        <v>6607.3366759055052</v>
      </c>
      <c r="M85" s="863"/>
      <c r="N85" s="51"/>
    </row>
    <row r="86" spans="1:14" ht="15.75" thickBot="1">
      <c r="B86" s="825" t="s">
        <v>953</v>
      </c>
      <c r="C86" s="826"/>
      <c r="D86" s="826"/>
      <c r="E86" s="826"/>
      <c r="F86" s="826"/>
      <c r="G86" s="826"/>
      <c r="H86" s="826"/>
      <c r="I86" s="826"/>
      <c r="J86" s="826"/>
      <c r="K86" s="826"/>
      <c r="L86" s="826"/>
      <c r="M86" s="827"/>
      <c r="N86" s="52">
        <f>L83+L84+L85</f>
        <v>39644.020055433029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171790.75357354313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P119"/>
  <sheetViews>
    <sheetView topLeftCell="A55" zoomScale="78" zoomScaleNormal="78" workbookViewId="0">
      <selection activeCell="P71" sqref="P7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4.85546875"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18</v>
      </c>
      <c r="N36" s="272">
        <f>K36/M36</f>
        <v>4652.1768530714144</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98837.697668274166</v>
      </c>
      <c r="L37" s="270"/>
      <c r="M37" s="271">
        <v>18</v>
      </c>
      <c r="N37" s="272">
        <f>K37/M37</f>
        <v>5490.9832037930091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18</v>
      </c>
      <c r="N38" s="272">
        <f>K38/M38</f>
        <v>9333.0751626580222</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523379.41346650023</v>
      </c>
      <c r="L39" s="879">
        <v>18</v>
      </c>
      <c r="M39" s="880"/>
      <c r="N39" s="272">
        <f>K39/L39</f>
        <v>29076.634081472235</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94378.822625988571</v>
      </c>
      <c r="L40" s="276"/>
      <c r="M40" s="277">
        <v>18</v>
      </c>
      <c r="N40" s="272">
        <f>K40/M40</f>
        <v>5243.2679236660315</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33.488139834333886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53829.625364495048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490932.61430346913</v>
      </c>
      <c r="N49" s="272">
        <f>K49*M49</f>
        <v>75112.689988430779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75112.689988430779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1129.9075439482144</v>
      </c>
      <c r="M59" s="913"/>
      <c r="N59" s="287">
        <f>K59*L59</f>
        <v>172.87585422407682</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6" ht="15.75" thickBot="1">
      <c r="B65" s="914" t="s">
        <v>953</v>
      </c>
      <c r="C65" s="868"/>
      <c r="D65" s="868"/>
      <c r="E65" s="868"/>
      <c r="F65" s="868"/>
      <c r="G65" s="868"/>
      <c r="H65" s="868"/>
      <c r="I65" s="868"/>
      <c r="J65" s="868"/>
      <c r="K65" s="868"/>
      <c r="L65" s="868"/>
      <c r="M65" s="869"/>
      <c r="N65" s="104">
        <f>N59+N60+N61+N62+N63</f>
        <v>172.87585422407682</v>
      </c>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64" t="s">
        <v>963</v>
      </c>
      <c r="C69" s="865"/>
      <c r="D69" s="865"/>
      <c r="E69" s="865"/>
      <c r="F69" s="865"/>
      <c r="G69" s="865"/>
      <c r="H69" s="865"/>
      <c r="I69" s="73" t="s">
        <v>964</v>
      </c>
      <c r="J69" s="75" t="s">
        <v>1410</v>
      </c>
      <c r="K69" s="74" t="s">
        <v>966</v>
      </c>
      <c r="L69" s="866" t="s">
        <v>950</v>
      </c>
      <c r="M69" s="867"/>
      <c r="N69" s="98" t="s">
        <v>951</v>
      </c>
    </row>
    <row r="70" spans="1:16">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v>147543.4</v>
      </c>
      <c r="P70" s="114">
        <f>+I70/O70</f>
        <v>1.3758406001217269</v>
      </c>
    </row>
    <row r="71" spans="1:16">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c r="O71">
        <v>49181.133333333331</v>
      </c>
      <c r="P71" s="114">
        <f>+I71/O71</f>
        <v>1.1725683383649534</v>
      </c>
    </row>
    <row r="72" spans="1:16">
      <c r="B72" s="49"/>
      <c r="C72" s="47"/>
      <c r="D72" s="47"/>
      <c r="E72" s="47"/>
      <c r="F72" s="47"/>
      <c r="G72" s="47"/>
      <c r="H72" s="47"/>
      <c r="I72" s="292"/>
      <c r="J72" s="293"/>
      <c r="K72" s="294"/>
      <c r="L72" s="50"/>
      <c r="M72" s="300"/>
      <c r="N72" s="395"/>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901"/>
      <c r="C75" s="902"/>
      <c r="D75" s="902"/>
      <c r="E75" s="902"/>
      <c r="F75" s="902"/>
      <c r="G75" s="902"/>
      <c r="H75" s="902"/>
      <c r="I75" s="126"/>
      <c r="J75" s="126"/>
      <c r="K75" s="126"/>
      <c r="L75" s="915"/>
      <c r="M75" s="915"/>
      <c r="N75" s="45"/>
    </row>
    <row r="76" spans="1:16" ht="15.75" thickBot="1">
      <c r="B76" s="914" t="s">
        <v>953</v>
      </c>
      <c r="C76" s="868"/>
      <c r="D76" s="868"/>
      <c r="E76" s="868"/>
      <c r="F76" s="868"/>
      <c r="G76" s="868"/>
      <c r="H76" s="868"/>
      <c r="I76" s="868"/>
      <c r="J76" s="868"/>
      <c r="K76" s="868"/>
      <c r="L76" s="868"/>
      <c r="M76" s="869"/>
      <c r="N76" s="301">
        <f>SUM(N70:N75)</f>
        <v>3348.8139834333888</v>
      </c>
    </row>
    <row r="77" spans="1:16" ht="15.75" thickBot="1">
      <c r="B77" s="33"/>
      <c r="C77" s="34"/>
      <c r="D77" s="34"/>
      <c r="E77" s="34"/>
      <c r="F77" s="34"/>
      <c r="G77" s="34"/>
      <c r="H77" s="34"/>
      <c r="I77" s="34"/>
      <c r="J77" s="34"/>
      <c r="K77" s="34"/>
      <c r="L77" s="34"/>
      <c r="M77" s="34"/>
      <c r="N77" s="35"/>
    </row>
    <row r="78" spans="1:16" ht="15.75" thickBot="1">
      <c r="B78" s="825" t="s">
        <v>967</v>
      </c>
      <c r="C78" s="826"/>
      <c r="D78" s="826"/>
      <c r="E78" s="826"/>
      <c r="F78" s="826"/>
      <c r="G78" s="826"/>
      <c r="H78" s="826"/>
      <c r="I78" s="826"/>
      <c r="J78" s="826"/>
      <c r="K78" s="826"/>
      <c r="L78" s="826"/>
      <c r="M78" s="827"/>
      <c r="N78" s="99">
        <f>N44+N54+N65+N76</f>
        <v>132464.0051905833</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26492.80103811666</v>
      </c>
      <c r="M83" s="861"/>
      <c r="N83" s="51"/>
    </row>
    <row r="84" spans="1:14">
      <c r="B84" s="89" t="s">
        <v>973</v>
      </c>
      <c r="C84" s="90"/>
      <c r="D84" s="90"/>
      <c r="E84" s="90"/>
      <c r="F84" s="90"/>
      <c r="G84" s="90"/>
      <c r="H84" s="90"/>
      <c r="I84" s="87"/>
      <c r="J84" s="88"/>
      <c r="K84" s="304">
        <v>0.05</v>
      </c>
      <c r="L84" s="860">
        <f>N78*K84</f>
        <v>6623.2002595291651</v>
      </c>
      <c r="M84" s="861"/>
      <c r="N84" s="51"/>
    </row>
    <row r="85" spans="1:14" ht="15.75" thickBot="1">
      <c r="B85" s="91" t="s">
        <v>974</v>
      </c>
      <c r="C85" s="92"/>
      <c r="D85" s="92"/>
      <c r="E85" s="92"/>
      <c r="F85" s="92"/>
      <c r="G85" s="92"/>
      <c r="H85" s="92"/>
      <c r="I85" s="93"/>
      <c r="J85" s="94"/>
      <c r="K85" s="305">
        <v>0.05</v>
      </c>
      <c r="L85" s="862">
        <f>N78*K85</f>
        <v>6623.2002595291651</v>
      </c>
      <c r="M85" s="863"/>
      <c r="N85" s="51"/>
    </row>
    <row r="86" spans="1:14" ht="15.75" thickBot="1">
      <c r="B86" s="825" t="s">
        <v>953</v>
      </c>
      <c r="C86" s="826"/>
      <c r="D86" s="826"/>
      <c r="E86" s="826"/>
      <c r="F86" s="826"/>
      <c r="G86" s="826"/>
      <c r="H86" s="826"/>
      <c r="I86" s="826"/>
      <c r="J86" s="826"/>
      <c r="K86" s="826"/>
      <c r="L86" s="826"/>
      <c r="M86" s="827"/>
      <c r="N86" s="52">
        <f>L83+L84+L85</f>
        <v>39739.201557174987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172203.20674775829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15</v>
      </c>
      <c r="N36" s="272">
        <f>K36/M36</f>
        <v>5582.6122236856963</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98837.697668274166</v>
      </c>
      <c r="L37" s="270"/>
      <c r="M37" s="271">
        <v>15</v>
      </c>
      <c r="N37" s="272">
        <f>K37/M37</f>
        <v>6589.1798445516115</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15</v>
      </c>
      <c r="N38" s="272">
        <f>K38/M38</f>
        <v>11199.690195189625</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523379.41346650023</v>
      </c>
      <c r="L39" s="879">
        <v>15</v>
      </c>
      <c r="M39" s="880"/>
      <c r="N39" s="272">
        <f>K39/L39</f>
        <v>34891.960897766679</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94378.822625988571</v>
      </c>
      <c r="L40" s="276"/>
      <c r="M40" s="277">
        <v>15</v>
      </c>
      <c r="N40" s="272">
        <f>K40/M40</f>
        <v>6291.9215083992376</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40.185767801200662</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64595.550437394057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VLOOKUP(A49,MATERIALES!A4:D372,3,FALSE)</f>
        <v>Mezcla densa en Caliente MDC-25</v>
      </c>
      <c r="C49" s="281"/>
      <c r="D49" s="281"/>
      <c r="E49" s="281"/>
      <c r="F49" s="281"/>
      <c r="G49" s="281"/>
      <c r="H49" s="281"/>
      <c r="I49" s="268"/>
      <c r="J49" s="224" t="str">
        <f>VLOOKUP(A49,MATERIALES!A5:D634,2,FALSE)</f>
        <v>m3</v>
      </c>
      <c r="K49" s="282">
        <v>0.153</v>
      </c>
      <c r="L49" s="267"/>
      <c r="M49" s="402">
        <f>VLOOKUP(A49,MATERIALES!A5:D389,4,FALSE)</f>
        <v>488807.58380773698</v>
      </c>
      <c r="N49" s="272">
        <f>K49*M49</f>
        <v>74787.560322583755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74787.560322583755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1181.2669777640426</v>
      </c>
      <c r="M59" s="913"/>
      <c r="N59" s="287">
        <f>K59*L59</f>
        <v>180.73384759789852</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180.73384759789852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143582.42138769577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28716.484277539155</v>
      </c>
      <c r="M83" s="861"/>
      <c r="N83" s="51"/>
    </row>
    <row r="84" spans="1:14">
      <c r="B84" s="89" t="s">
        <v>973</v>
      </c>
      <c r="C84" s="90"/>
      <c r="D84" s="90"/>
      <c r="E84" s="90"/>
      <c r="F84" s="90"/>
      <c r="G84" s="90"/>
      <c r="H84" s="90"/>
      <c r="I84" s="87"/>
      <c r="J84" s="88"/>
      <c r="K84" s="304">
        <v>0.05</v>
      </c>
      <c r="L84" s="860">
        <f>N78*K84</f>
        <v>7179.1210693847888</v>
      </c>
      <c r="M84" s="861"/>
      <c r="N84" s="51"/>
    </row>
    <row r="85" spans="1:14" ht="15.75" thickBot="1">
      <c r="B85" s="91" t="s">
        <v>974</v>
      </c>
      <c r="C85" s="92"/>
      <c r="D85" s="92"/>
      <c r="E85" s="92"/>
      <c r="F85" s="92"/>
      <c r="G85" s="92"/>
      <c r="H85" s="92"/>
      <c r="I85" s="93"/>
      <c r="J85" s="94"/>
      <c r="K85" s="305">
        <v>0.05</v>
      </c>
      <c r="L85" s="862">
        <f>N78*K85</f>
        <v>7179.1210693847888</v>
      </c>
      <c r="M85" s="863"/>
      <c r="N85" s="51"/>
    </row>
    <row r="86" spans="1:14" ht="15.75" thickBot="1">
      <c r="B86" s="825" t="s">
        <v>953</v>
      </c>
      <c r="C86" s="826"/>
      <c r="D86" s="826"/>
      <c r="E86" s="826"/>
      <c r="F86" s="826"/>
      <c r="G86" s="826"/>
      <c r="H86" s="826"/>
      <c r="I86" s="826"/>
      <c r="J86" s="826"/>
      <c r="K86" s="826"/>
      <c r="L86" s="826"/>
      <c r="M86" s="827"/>
      <c r="N86" s="52">
        <f>L83+L84+L85</f>
        <v>43074.726416308731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186657.14780400449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271">
        <v>15</v>
      </c>
      <c r="N36" s="272">
        <f>K36/M36</f>
        <v>5582.6122236856963</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98837.697668274166</v>
      </c>
      <c r="L37" s="270"/>
      <c r="M37" s="271">
        <v>15</v>
      </c>
      <c r="N37" s="272">
        <f>K37/M37</f>
        <v>6589.1798445516115</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167995.35292784439</v>
      </c>
      <c r="L38" s="270"/>
      <c r="M38" s="271">
        <v>15</v>
      </c>
      <c r="N38" s="272">
        <f>K38/M38</f>
        <v>11199.690195189625</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523379.41346650023</v>
      </c>
      <c r="L39" s="879">
        <v>15</v>
      </c>
      <c r="M39" s="880"/>
      <c r="N39" s="272">
        <f>K39/L39</f>
        <v>34891.960897766679</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94378.822625988571</v>
      </c>
      <c r="L40" s="276"/>
      <c r="M40" s="277">
        <v>15</v>
      </c>
      <c r="N40" s="272">
        <f>K40/M40</f>
        <v>6291.9215083992376</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40.185767801200662</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64595.550437394057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490932.61430346913</v>
      </c>
      <c r="N49" s="272">
        <f>K49*M49</f>
        <v>75112.689988430779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75112.689988430779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1129.9075439482144</v>
      </c>
      <c r="M59" s="913"/>
      <c r="N59" s="287">
        <f>K59*L59</f>
        <v>172.87585422407682</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172.87585422407682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143899.69306016897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28779.938612033795</v>
      </c>
      <c r="M83" s="861"/>
      <c r="N83" s="51"/>
    </row>
    <row r="84" spans="1:14">
      <c r="B84" s="89" t="s">
        <v>973</v>
      </c>
      <c r="C84" s="90"/>
      <c r="D84" s="90"/>
      <c r="E84" s="90"/>
      <c r="F84" s="90"/>
      <c r="G84" s="90"/>
      <c r="H84" s="90"/>
      <c r="I84" s="87"/>
      <c r="J84" s="88"/>
      <c r="K84" s="304">
        <v>0.05</v>
      </c>
      <c r="L84" s="860">
        <f>N78*K84</f>
        <v>7194.9846530084487</v>
      </c>
      <c r="M84" s="861"/>
      <c r="N84" s="51"/>
    </row>
    <row r="85" spans="1:14" ht="15.75" thickBot="1">
      <c r="B85" s="91" t="s">
        <v>974</v>
      </c>
      <c r="C85" s="92"/>
      <c r="D85" s="92"/>
      <c r="E85" s="92"/>
      <c r="F85" s="92"/>
      <c r="G85" s="92"/>
      <c r="H85" s="92"/>
      <c r="I85" s="93"/>
      <c r="J85" s="94"/>
      <c r="K85" s="305">
        <v>0.05</v>
      </c>
      <c r="L85" s="862">
        <f>N78*K85</f>
        <v>7194.9846530084487</v>
      </c>
      <c r="M85" s="863"/>
      <c r="N85" s="51"/>
    </row>
    <row r="86" spans="1:14" ht="15.75" thickBot="1">
      <c r="B86" s="825" t="s">
        <v>953</v>
      </c>
      <c r="C86" s="826"/>
      <c r="D86" s="826"/>
      <c r="E86" s="826"/>
      <c r="F86" s="826"/>
      <c r="G86" s="826"/>
      <c r="H86" s="826"/>
      <c r="I86" s="826"/>
      <c r="J86" s="826"/>
      <c r="K86" s="826"/>
      <c r="L86" s="826"/>
      <c r="M86" s="827"/>
      <c r="N86" s="52">
        <f>L83+L84+L85</f>
        <v>43169.907918050689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187069.60097821965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4.82229213614408</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VLOOKUP(A49,MATERIALES!A5:D634,2,FALSE)</f>
        <v>m2</v>
      </c>
      <c r="K49" s="282">
        <v>1.0549999999999999</v>
      </c>
      <c r="L49" s="267"/>
      <c r="M49" s="402">
        <f>VLOOKUP(A49,MATERIALES!A5:D389,4,FALSE)</f>
        <v>4513.9033706550263</v>
      </c>
      <c r="N49" s="272">
        <f>K49*M49</f>
        <v>4762.1680560410523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4762.1680560410523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482.22921361440797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5249.2195617916041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1049.8439123583209</v>
      </c>
      <c r="M83" s="861"/>
      <c r="N83" s="51"/>
    </row>
    <row r="84" spans="1:14">
      <c r="B84" s="89" t="s">
        <v>973</v>
      </c>
      <c r="C84" s="90"/>
      <c r="D84" s="90"/>
      <c r="E84" s="90"/>
      <c r="F84" s="90"/>
      <c r="G84" s="90"/>
      <c r="H84" s="90"/>
      <c r="I84" s="87"/>
      <c r="J84" s="88"/>
      <c r="K84" s="304">
        <v>0.05</v>
      </c>
      <c r="L84" s="860">
        <f>N78*K84</f>
        <v>262.46097808958024</v>
      </c>
      <c r="M84" s="861"/>
      <c r="N84" s="51"/>
    </row>
    <row r="85" spans="1:14" ht="15.75" thickBot="1">
      <c r="B85" s="91" t="s">
        <v>974</v>
      </c>
      <c r="C85" s="92"/>
      <c r="D85" s="92"/>
      <c r="E85" s="92"/>
      <c r="F85" s="92"/>
      <c r="G85" s="92"/>
      <c r="H85" s="92"/>
      <c r="I85" s="93"/>
      <c r="J85" s="94"/>
      <c r="K85" s="305">
        <v>0.05</v>
      </c>
      <c r="L85" s="862">
        <f>N78*K85</f>
        <v>262.46097808958024</v>
      </c>
      <c r="M85" s="863"/>
      <c r="N85" s="51"/>
    </row>
    <row r="86" spans="1:14" ht="15.75" thickBot="1">
      <c r="B86" s="825" t="s">
        <v>953</v>
      </c>
      <c r="C86" s="826"/>
      <c r="D86" s="826"/>
      <c r="E86" s="826"/>
      <c r="F86" s="826"/>
      <c r="G86" s="826"/>
      <c r="H86" s="826"/>
      <c r="I86" s="826"/>
      <c r="J86" s="826"/>
      <c r="K86" s="826"/>
      <c r="L86" s="826"/>
      <c r="M86" s="827"/>
      <c r="N86" s="52">
        <f>L83+L84+L85</f>
        <v>1574.7658685374815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6823.9854303290858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P123"/>
  <sheetViews>
    <sheetView topLeftCell="A62" zoomScale="78" zoomScaleNormal="78" workbookViewId="0">
      <selection activeCell="P75" sqref="P7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5.42578125"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164</v>
      </c>
      <c r="B36" s="874" t="str">
        <f>VLOOKUP(A36,EQUIPOS!A6:D154,3,FALSE)</f>
        <v>Compactador manual de rodillo</v>
      </c>
      <c r="C36" s="875"/>
      <c r="D36" s="875"/>
      <c r="E36" s="875"/>
      <c r="F36" s="875"/>
      <c r="G36" s="875"/>
      <c r="H36" s="876"/>
      <c r="I36" s="267"/>
      <c r="J36" s="268"/>
      <c r="K36" s="269">
        <f>VLOOKUP(A36,EQUIPOS!A6:D163,4,FALSE)</f>
        <v>43780.23850902664</v>
      </c>
      <c r="L36" s="270"/>
      <c r="M36" s="271">
        <v>2</v>
      </c>
      <c r="N36" s="272">
        <f>K36/M36</f>
        <v>21890.11925451332</v>
      </c>
      <c r="O36">
        <v>24846</v>
      </c>
      <c r="P36">
        <f>+K36/O36</f>
        <v>1.7620638536998567</v>
      </c>
    </row>
    <row r="37" spans="1:16">
      <c r="A37" s="113" t="s">
        <v>180</v>
      </c>
      <c r="B37" s="874" t="str">
        <f>VLOOKUP(A37,EQUIPOS!A7:D154,3,FALSE)</f>
        <v>Compresor 120 HP, con martillo.</v>
      </c>
      <c r="C37" s="875"/>
      <c r="D37" s="875"/>
      <c r="E37" s="875"/>
      <c r="F37" s="875"/>
      <c r="G37" s="875"/>
      <c r="H37" s="876"/>
      <c r="I37" s="267"/>
      <c r="J37" s="268"/>
      <c r="K37" s="269">
        <f>VLOOKUP(A37,EQUIPOS!A7:D164,4,FALSE)</f>
        <v>100794.77699125303</v>
      </c>
      <c r="L37" s="270"/>
      <c r="M37" s="271">
        <v>4</v>
      </c>
      <c r="N37" s="272">
        <f>K37/M37</f>
        <v>25198.694247813259</v>
      </c>
      <c r="O37">
        <v>94171.387855733963</v>
      </c>
      <c r="P37">
        <f>+K37/O37</f>
        <v>1.0703333495059644</v>
      </c>
    </row>
    <row r="38" spans="1:16">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19858.877260885096</v>
      </c>
      <c r="L38" s="270"/>
      <c r="M38" s="271">
        <v>10</v>
      </c>
      <c r="N38" s="272">
        <f>K38/M38</f>
        <v>1985.8877260885097</v>
      </c>
      <c r="O38">
        <v>20160.37399054561</v>
      </c>
      <c r="P38">
        <f t="shared" ref="P38:P40" si="0">+K38/O38</f>
        <v>0.98504508250680745</v>
      </c>
    </row>
    <row r="39" spans="1:16">
      <c r="A39" t="s">
        <v>303</v>
      </c>
      <c r="B39" s="874" t="str">
        <f>VLOOKUP(A39,EQUIPOS!A9:D154,3,FALSE)</f>
        <v>Retrocargador, pala de 1,1 m3 de capacidad, profundidad de excavación de 4.400 mm y una altura de 5.680 mm</v>
      </c>
      <c r="C39" s="875"/>
      <c r="D39" s="875"/>
      <c r="E39" s="875"/>
      <c r="F39" s="875"/>
      <c r="G39" s="875"/>
      <c r="H39" s="876"/>
      <c r="I39" s="267"/>
      <c r="J39" s="268"/>
      <c r="K39" s="269">
        <f>VLOOKUP(A39,EQUIPOS!A9:D166,4,FALSE)</f>
        <v>142729.18560131529</v>
      </c>
      <c r="L39" s="270"/>
      <c r="M39" s="271">
        <v>10</v>
      </c>
      <c r="N39" s="272">
        <f>K39/M39</f>
        <v>14272.918560131529</v>
      </c>
      <c r="O39">
        <v>133350.21810466345</v>
      </c>
      <c r="P39">
        <f t="shared" si="0"/>
        <v>1.0703333495059641</v>
      </c>
    </row>
    <row r="40" spans="1:16">
      <c r="A40" t="s">
        <v>129</v>
      </c>
      <c r="B40" s="874" t="str">
        <f>VLOOKUP(A40,EQUIPOS!A10:D154,3,FALSE)</f>
        <v xml:space="preserve">Buldozer, Potencia al volante de 140 HP, motor de 2200 RPM, longitud de hoja 4,80m. </v>
      </c>
      <c r="C40" s="875"/>
      <c r="D40" s="875"/>
      <c r="E40" s="875"/>
      <c r="F40" s="875"/>
      <c r="G40" s="875"/>
      <c r="H40" s="876"/>
      <c r="I40" s="267"/>
      <c r="J40" s="268"/>
      <c r="K40" s="269">
        <f>VLOOKUP(A40,EQUIPOS!A10:D167,4,FALSE)</f>
        <v>176523.00387889484</v>
      </c>
      <c r="L40" s="270"/>
      <c r="M40" s="271">
        <v>100</v>
      </c>
      <c r="N40" s="272">
        <f>K40/M40</f>
        <v>1765.2300387889484</v>
      </c>
      <c r="O40">
        <v>161639.26587860895</v>
      </c>
      <c r="P40">
        <f t="shared" si="0"/>
        <v>1.0920799653437154</v>
      </c>
    </row>
    <row r="41" spans="1:16">
      <c r="B41" s="874"/>
      <c r="C41" s="875"/>
      <c r="D41" s="875"/>
      <c r="E41" s="875"/>
      <c r="F41" s="875"/>
      <c r="G41" s="875"/>
      <c r="H41" s="876"/>
      <c r="I41" s="267"/>
      <c r="J41" s="268"/>
      <c r="K41" s="269"/>
      <c r="L41" s="270"/>
      <c r="M41" s="271"/>
      <c r="N41" s="272"/>
    </row>
    <row r="42" spans="1:16">
      <c r="B42" s="874"/>
      <c r="C42" s="875"/>
      <c r="D42" s="875"/>
      <c r="E42" s="875"/>
      <c r="F42" s="875"/>
      <c r="G42" s="875"/>
      <c r="H42" s="876"/>
      <c r="I42" s="267"/>
      <c r="J42" s="268"/>
      <c r="K42" s="269"/>
      <c r="L42" s="270"/>
      <c r="M42" s="271"/>
      <c r="N42" s="272"/>
    </row>
    <row r="43" spans="1:16">
      <c r="B43" s="874"/>
      <c r="C43" s="875"/>
      <c r="D43" s="875"/>
      <c r="E43" s="875"/>
      <c r="F43" s="875"/>
      <c r="G43" s="875"/>
      <c r="H43" s="876"/>
      <c r="I43" s="267"/>
      <c r="J43" s="268"/>
      <c r="K43" s="269"/>
      <c r="L43" s="270"/>
      <c r="M43" s="271"/>
      <c r="N43" s="272"/>
    </row>
    <row r="44" spans="1:16">
      <c r="B44" s="874"/>
      <c r="C44" s="875"/>
      <c r="D44" s="875"/>
      <c r="E44" s="875"/>
      <c r="F44" s="875"/>
      <c r="G44" s="875"/>
      <c r="H44" s="876"/>
      <c r="I44" s="877"/>
      <c r="J44" s="878"/>
      <c r="K44" s="269"/>
      <c r="L44" s="879"/>
      <c r="M44" s="880"/>
      <c r="N44" s="272"/>
    </row>
    <row r="45" spans="1:16">
      <c r="B45" s="874"/>
      <c r="C45" s="875"/>
      <c r="D45" s="875"/>
      <c r="E45" s="881"/>
      <c r="F45" s="875"/>
      <c r="G45" s="875"/>
      <c r="H45" s="876"/>
      <c r="I45" s="36"/>
      <c r="J45" s="37"/>
      <c r="K45" s="274"/>
      <c r="L45" s="276"/>
      <c r="M45" s="277"/>
      <c r="N45" s="278"/>
    </row>
    <row r="46" spans="1:16">
      <c r="B46" s="882" t="s">
        <v>952</v>
      </c>
      <c r="C46" s="883"/>
      <c r="D46" s="883"/>
      <c r="E46" s="38"/>
      <c r="F46" s="39"/>
      <c r="G46" s="39"/>
      <c r="H46" s="40"/>
      <c r="I46" s="36"/>
      <c r="J46" s="37"/>
      <c r="K46" s="279"/>
      <c r="L46" s="276"/>
      <c r="M46" s="401">
        <v>0.1</v>
      </c>
      <c r="N46" s="344">
        <f>N80*M46</f>
        <v>1506.9662925450248</v>
      </c>
    </row>
    <row r="47" spans="1:16" ht="15.75" thickBot="1">
      <c r="B47" s="874"/>
      <c r="C47" s="875"/>
      <c r="D47" s="875"/>
      <c r="E47" s="875"/>
      <c r="F47" s="875"/>
      <c r="G47" s="875"/>
      <c r="H47" s="876"/>
      <c r="I47" s="884"/>
      <c r="J47" s="885"/>
      <c r="K47" s="41"/>
      <c r="L47" s="886"/>
      <c r="M47" s="887"/>
      <c r="N47" s="105"/>
    </row>
    <row r="48" spans="1:16" ht="15.75" thickBot="1">
      <c r="B48" s="825" t="s">
        <v>953</v>
      </c>
      <c r="C48" s="826"/>
      <c r="D48" s="826"/>
      <c r="E48" s="826"/>
      <c r="F48" s="826"/>
      <c r="G48" s="826"/>
      <c r="H48" s="826"/>
      <c r="I48" s="826"/>
      <c r="J48" s="826"/>
      <c r="K48" s="826"/>
      <c r="L48" s="826"/>
      <c r="M48" s="827"/>
      <c r="N48" s="394">
        <f>SUM(N36:N47)</f>
        <v>66619.81611988059</v>
      </c>
    </row>
    <row r="49" spans="1:16">
      <c r="B49" s="280"/>
      <c r="C49" s="34"/>
      <c r="D49" s="34"/>
      <c r="E49" s="34"/>
      <c r="F49" s="34"/>
      <c r="G49" s="34"/>
      <c r="H49" s="34"/>
      <c r="I49" s="34"/>
      <c r="J49" s="34"/>
      <c r="K49" s="34"/>
      <c r="L49" s="34"/>
      <c r="M49" s="34"/>
      <c r="N49" s="35"/>
    </row>
    <row r="50" spans="1:16">
      <c r="B50" s="64" t="s">
        <v>954</v>
      </c>
      <c r="C50" s="65"/>
      <c r="D50" s="65"/>
      <c r="E50" s="65"/>
      <c r="F50" s="65"/>
      <c r="G50" s="65"/>
      <c r="H50" s="65"/>
      <c r="I50" s="65"/>
      <c r="J50" s="65"/>
      <c r="K50" s="65"/>
      <c r="L50" s="65"/>
      <c r="M50" s="65"/>
      <c r="N50" s="66"/>
    </row>
    <row r="51" spans="1:16" ht="15.75" thickBot="1">
      <c r="B51" s="67"/>
      <c r="C51" s="62"/>
      <c r="D51" s="62"/>
      <c r="E51" s="62"/>
      <c r="F51" s="62"/>
      <c r="G51" s="62"/>
      <c r="H51" s="62"/>
      <c r="I51" s="62"/>
      <c r="J51" s="61"/>
      <c r="K51" s="61"/>
      <c r="L51" s="61"/>
      <c r="M51" s="61"/>
      <c r="N51" s="63"/>
    </row>
    <row r="52" spans="1:16">
      <c r="B52" s="870" t="s">
        <v>944</v>
      </c>
      <c r="C52" s="871"/>
      <c r="D52" s="871"/>
      <c r="E52" s="871"/>
      <c r="F52" s="871"/>
      <c r="G52" s="871"/>
      <c r="H52" s="871"/>
      <c r="I52" s="905"/>
      <c r="J52" s="315" t="s">
        <v>945</v>
      </c>
      <c r="K52" s="85" t="s">
        <v>946</v>
      </c>
      <c r="L52" s="906" t="s">
        <v>955</v>
      </c>
      <c r="M52" s="905"/>
      <c r="N52" s="86" t="s">
        <v>951</v>
      </c>
    </row>
    <row r="53" spans="1:16">
      <c r="A53" t="s">
        <v>442</v>
      </c>
      <c r="B53" s="43" t="str">
        <f>VLOOKUP(A53,MATERIALES!A5:D372,3,FALSE)</f>
        <v>Derechos de explotación y/o disposición de materiales</v>
      </c>
      <c r="C53" s="281"/>
      <c r="D53" s="281"/>
      <c r="E53" s="281"/>
      <c r="F53" s="281"/>
      <c r="G53" s="281"/>
      <c r="H53" s="281"/>
      <c r="I53" s="268"/>
      <c r="J53" s="224" t="str">
        <f>VLOOKUP(A53,MATERIALES!A7:D638,2,FALSE)</f>
        <v>m3</v>
      </c>
      <c r="K53" s="282">
        <v>1</v>
      </c>
      <c r="L53" s="267"/>
      <c r="M53" s="402">
        <f>VLOOKUP(A53,MATERIALES!A5:D389,4,FALSE)</f>
        <v>4763.4542876396072</v>
      </c>
      <c r="N53" s="272">
        <f>K53*M53</f>
        <v>4763.4542876396072</v>
      </c>
      <c r="O53">
        <v>3978.4032536654804</v>
      </c>
      <c r="P53">
        <f>+M53/O53</f>
        <v>1.1973281701021192</v>
      </c>
    </row>
    <row r="54" spans="1:16">
      <c r="A54" s="116"/>
      <c r="B54" s="43"/>
      <c r="C54" s="281"/>
      <c r="D54" s="281"/>
      <c r="E54" s="281"/>
      <c r="F54" s="281"/>
      <c r="G54" s="281"/>
      <c r="H54" s="281"/>
      <c r="I54" s="268"/>
      <c r="J54" s="224"/>
      <c r="K54" s="282"/>
      <c r="L54" s="267"/>
      <c r="M54" s="402"/>
      <c r="N54" s="272"/>
    </row>
    <row r="55" spans="1:16">
      <c r="B55" s="43"/>
      <c r="C55" s="281"/>
      <c r="D55" s="281"/>
      <c r="E55" s="281"/>
      <c r="F55" s="281"/>
      <c r="G55" s="281"/>
      <c r="H55" s="281"/>
      <c r="I55" s="268"/>
      <c r="J55" s="224"/>
      <c r="K55" s="282"/>
      <c r="L55" s="267"/>
      <c r="M55" s="283"/>
      <c r="N55" s="284"/>
    </row>
    <row r="56" spans="1:16">
      <c r="B56" s="43"/>
      <c r="C56" s="281"/>
      <c r="D56" s="281"/>
      <c r="E56" s="281"/>
      <c r="F56" s="281"/>
      <c r="G56" s="281"/>
      <c r="H56" s="281"/>
      <c r="I56" s="268"/>
      <c r="J56" s="224"/>
      <c r="K56" s="282"/>
      <c r="L56" s="267"/>
      <c r="M56" s="283"/>
      <c r="N56" s="284"/>
    </row>
    <row r="57" spans="1:16" ht="15.75" thickBot="1">
      <c r="B57" s="907"/>
      <c r="C57" s="908"/>
      <c r="D57" s="908"/>
      <c r="E57" s="908"/>
      <c r="F57" s="908"/>
      <c r="G57" s="908"/>
      <c r="H57" s="908"/>
      <c r="I57" s="878"/>
      <c r="J57" s="42"/>
      <c r="K57" s="44"/>
      <c r="L57" s="909"/>
      <c r="M57" s="910"/>
      <c r="N57" s="45"/>
    </row>
    <row r="58" spans="1:16" ht="15.75" thickBot="1">
      <c r="B58" s="825" t="s">
        <v>953</v>
      </c>
      <c r="C58" s="826"/>
      <c r="D58" s="826"/>
      <c r="E58" s="826"/>
      <c r="F58" s="826"/>
      <c r="G58" s="826"/>
      <c r="H58" s="826"/>
      <c r="I58" s="826"/>
      <c r="J58" s="826"/>
      <c r="K58" s="826"/>
      <c r="L58" s="826"/>
      <c r="M58" s="827"/>
      <c r="N58" s="394">
        <f>SUM(N53:N57)</f>
        <v>4763.4542876396072</v>
      </c>
    </row>
    <row r="59" spans="1:16">
      <c r="B59" s="33"/>
      <c r="C59" s="34"/>
      <c r="D59" s="34"/>
      <c r="E59" s="34"/>
      <c r="F59" s="34"/>
      <c r="G59" s="34"/>
      <c r="H59" s="34"/>
      <c r="I59" s="34"/>
      <c r="J59" s="34"/>
      <c r="K59" s="34"/>
      <c r="L59" s="34"/>
      <c r="M59" s="34"/>
      <c r="N59" s="35"/>
    </row>
    <row r="60" spans="1:16">
      <c r="B60" s="64" t="s">
        <v>956</v>
      </c>
      <c r="C60" s="65"/>
      <c r="D60" s="65"/>
      <c r="E60" s="65"/>
      <c r="F60" s="65"/>
      <c r="G60" s="65"/>
      <c r="H60" s="65"/>
      <c r="I60" s="65"/>
      <c r="J60" s="65"/>
      <c r="K60" s="65"/>
      <c r="L60" s="65"/>
      <c r="M60" s="65"/>
      <c r="N60" s="66"/>
    </row>
    <row r="61" spans="1:16" ht="15.75" thickBot="1">
      <c r="B61" s="68"/>
      <c r="C61" s="61"/>
      <c r="D61" s="61"/>
      <c r="E61" s="61"/>
      <c r="F61" s="61"/>
      <c r="G61" s="61"/>
      <c r="H61" s="61"/>
      <c r="I61" s="61"/>
      <c r="J61" s="61"/>
      <c r="K61" s="61"/>
      <c r="L61" s="61"/>
      <c r="M61" s="61"/>
      <c r="N61" s="63"/>
    </row>
    <row r="62" spans="1:16" ht="25.5">
      <c r="B62" s="313" t="s">
        <v>957</v>
      </c>
      <c r="C62" s="314"/>
      <c r="D62" s="314"/>
      <c r="E62" s="314"/>
      <c r="F62" s="314"/>
      <c r="G62" s="314"/>
      <c r="H62" s="73" t="s">
        <v>945</v>
      </c>
      <c r="I62" s="74" t="s">
        <v>958</v>
      </c>
      <c r="J62" s="75" t="s">
        <v>959</v>
      </c>
      <c r="K62" s="73" t="s">
        <v>960</v>
      </c>
      <c r="L62" s="911" t="s">
        <v>961</v>
      </c>
      <c r="M62" s="890"/>
      <c r="N62" s="76" t="s">
        <v>951</v>
      </c>
    </row>
    <row r="63" spans="1:16">
      <c r="A63" t="s">
        <v>1256</v>
      </c>
      <c r="B63" s="46" t="str">
        <f>VLOOKUP(A63,TRANSPORTE!A5:D117,3,FALSE)</f>
        <v>Transporte de material de excavación</v>
      </c>
      <c r="C63" s="317"/>
      <c r="D63" s="317"/>
      <c r="E63" s="317"/>
      <c r="F63" s="317"/>
      <c r="G63" s="317"/>
      <c r="H63" s="311" t="s">
        <v>1468</v>
      </c>
      <c r="I63" s="279">
        <v>1.3</v>
      </c>
      <c r="J63" s="286">
        <v>1</v>
      </c>
      <c r="K63" s="279">
        <f>I63*J63</f>
        <v>1.3</v>
      </c>
      <c r="L63" s="912">
        <f>VLOOKUP(A63,TRANSPORTE!A5:D117,4,FALSE)</f>
        <v>1037.4605630797244</v>
      </c>
      <c r="M63" s="913"/>
      <c r="N63" s="287">
        <f>K63*L63</f>
        <v>1348.6987320036417</v>
      </c>
      <c r="O63">
        <v>1109.909090909091</v>
      </c>
      <c r="P63">
        <f>+L63/O63</f>
        <v>0.93472571003988592</v>
      </c>
    </row>
    <row r="64" spans="1:16">
      <c r="B64" s="46"/>
      <c r="C64" s="47"/>
      <c r="D64" s="47"/>
      <c r="E64" s="47"/>
      <c r="F64" s="47"/>
      <c r="G64" s="47"/>
      <c r="H64" s="311"/>
      <c r="I64" s="279"/>
      <c r="J64" s="286"/>
      <c r="K64" s="279"/>
      <c r="L64" s="912"/>
      <c r="M64" s="913"/>
      <c r="N64" s="287"/>
    </row>
    <row r="65" spans="1:16">
      <c r="B65" s="46"/>
      <c r="C65" s="47"/>
      <c r="D65" s="47"/>
      <c r="E65" s="47"/>
      <c r="F65" s="47"/>
      <c r="G65" s="47"/>
      <c r="H65" s="288"/>
      <c r="I65" s="279"/>
      <c r="J65" s="279"/>
      <c r="K65" s="279"/>
      <c r="L65" s="289"/>
      <c r="M65" s="290"/>
      <c r="N65" s="291"/>
    </row>
    <row r="66" spans="1:16">
      <c r="B66" s="46"/>
      <c r="C66" s="47"/>
      <c r="D66" s="47"/>
      <c r="E66" s="47"/>
      <c r="F66" s="47"/>
      <c r="G66" s="47"/>
      <c r="H66" s="288"/>
      <c r="I66" s="279"/>
      <c r="J66" s="279"/>
      <c r="K66" s="279"/>
      <c r="L66" s="289"/>
      <c r="M66" s="290"/>
      <c r="N66" s="291"/>
    </row>
    <row r="67" spans="1:16">
      <c r="B67" s="46"/>
      <c r="C67" s="47"/>
      <c r="D67" s="47"/>
      <c r="E67" s="47"/>
      <c r="F67" s="47"/>
      <c r="G67" s="47"/>
      <c r="H67" s="288"/>
      <c r="I67" s="279"/>
      <c r="J67" s="279"/>
      <c r="K67" s="279"/>
      <c r="L67" s="289"/>
      <c r="M67" s="290"/>
      <c r="N67" s="291"/>
    </row>
    <row r="68" spans="1:16" ht="15.75" thickBot="1">
      <c r="B68" s="447"/>
      <c r="C68" s="448"/>
      <c r="D68" s="448"/>
      <c r="E68" s="448"/>
      <c r="F68" s="448"/>
      <c r="G68" s="448"/>
      <c r="H68" s="48"/>
      <c r="I68" s="126"/>
      <c r="J68" s="126"/>
      <c r="K68" s="126"/>
      <c r="L68" s="903"/>
      <c r="M68" s="904"/>
      <c r="N68" s="127"/>
    </row>
    <row r="69" spans="1:16" ht="15.75" thickBot="1">
      <c r="B69" s="914" t="s">
        <v>953</v>
      </c>
      <c r="C69" s="868"/>
      <c r="D69" s="868"/>
      <c r="E69" s="868"/>
      <c r="F69" s="868"/>
      <c r="G69" s="868"/>
      <c r="H69" s="868"/>
      <c r="I69" s="868"/>
      <c r="J69" s="868"/>
      <c r="K69" s="868"/>
      <c r="L69" s="868"/>
      <c r="M69" s="869"/>
      <c r="N69" s="104">
        <f>N63+N64+N65+N66+N67</f>
        <v>1348.6987320036417</v>
      </c>
    </row>
    <row r="70" spans="1:16">
      <c r="B70" s="33"/>
      <c r="C70" s="34"/>
      <c r="D70" s="34"/>
      <c r="E70" s="34"/>
      <c r="F70" s="34"/>
      <c r="G70" s="34"/>
      <c r="H70" s="34"/>
      <c r="I70" s="34"/>
      <c r="J70" s="34"/>
      <c r="K70" s="34"/>
      <c r="L70" s="34"/>
      <c r="M70" s="34"/>
      <c r="N70" s="35"/>
    </row>
    <row r="71" spans="1:16">
      <c r="B71" s="64" t="s">
        <v>962</v>
      </c>
      <c r="C71" s="65"/>
      <c r="D71" s="65"/>
      <c r="E71" s="65"/>
      <c r="F71" s="65"/>
      <c r="G71" s="65"/>
      <c r="H71" s="65"/>
      <c r="I71" s="65"/>
      <c r="J71" s="65"/>
      <c r="K71" s="65"/>
      <c r="L71" s="65"/>
      <c r="M71" s="65"/>
      <c r="N71" s="66"/>
    </row>
    <row r="72" spans="1:16" ht="15.75" thickBot="1">
      <c r="B72" s="68"/>
      <c r="C72" s="61"/>
      <c r="D72" s="61"/>
      <c r="E72" s="61"/>
      <c r="F72" s="61"/>
      <c r="G72" s="61"/>
      <c r="H72" s="61"/>
      <c r="I72" s="61"/>
      <c r="J72" s="61"/>
      <c r="K72" s="61"/>
      <c r="L72" s="61"/>
      <c r="M72" s="61"/>
      <c r="N72" s="63"/>
    </row>
    <row r="73" spans="1:16" ht="25.5">
      <c r="B73" s="864" t="s">
        <v>963</v>
      </c>
      <c r="C73" s="865"/>
      <c r="D73" s="865"/>
      <c r="E73" s="865"/>
      <c r="F73" s="865"/>
      <c r="G73" s="865"/>
      <c r="H73" s="865"/>
      <c r="I73" s="73" t="s">
        <v>964</v>
      </c>
      <c r="J73" s="75" t="s">
        <v>1410</v>
      </c>
      <c r="K73" s="74" t="s">
        <v>966</v>
      </c>
      <c r="L73" s="866" t="s">
        <v>950</v>
      </c>
      <c r="M73" s="867"/>
      <c r="N73" s="98" t="s">
        <v>951</v>
      </c>
    </row>
    <row r="74" spans="1:16">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v>147543.4</v>
      </c>
      <c r="P74" s="114">
        <f>+I74/O74</f>
        <v>1.3758406001217269</v>
      </c>
    </row>
    <row r="75" spans="1:16">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c r="O75">
        <v>49181.133333333331</v>
      </c>
      <c r="P75" s="114">
        <f>+I75/O75</f>
        <v>1.1725683383649534</v>
      </c>
    </row>
    <row r="76" spans="1:16">
      <c r="B76" s="49"/>
      <c r="C76" s="47"/>
      <c r="D76" s="47"/>
      <c r="E76" s="47"/>
      <c r="F76" s="47"/>
      <c r="G76" s="47"/>
      <c r="H76" s="47"/>
      <c r="I76" s="292"/>
      <c r="J76" s="293"/>
      <c r="K76" s="294"/>
      <c r="L76" s="50"/>
      <c r="M76" s="300"/>
      <c r="N76" s="395"/>
    </row>
    <row r="77" spans="1:16">
      <c r="B77" s="49"/>
      <c r="C77" s="47"/>
      <c r="D77" s="47"/>
      <c r="E77" s="47"/>
      <c r="F77" s="47"/>
      <c r="G77" s="47"/>
      <c r="H77" s="47"/>
      <c r="I77" s="279"/>
      <c r="J77" s="297"/>
      <c r="K77" s="298"/>
      <c r="L77" s="318"/>
      <c r="M77" s="300"/>
      <c r="N77" s="296"/>
    </row>
    <row r="78" spans="1:16">
      <c r="B78" s="49"/>
      <c r="C78" s="47"/>
      <c r="D78" s="47"/>
      <c r="E78" s="47"/>
      <c r="F78" s="47"/>
      <c r="G78" s="47"/>
      <c r="H78" s="47"/>
      <c r="I78" s="279"/>
      <c r="J78" s="297"/>
      <c r="K78" s="298"/>
      <c r="L78" s="318"/>
      <c r="M78" s="300"/>
      <c r="N78" s="296"/>
    </row>
    <row r="79" spans="1:16" ht="15.75" thickBot="1">
      <c r="B79" s="901"/>
      <c r="C79" s="902"/>
      <c r="D79" s="902"/>
      <c r="E79" s="902"/>
      <c r="F79" s="902"/>
      <c r="G79" s="902"/>
      <c r="H79" s="902"/>
      <c r="I79" s="126"/>
      <c r="J79" s="126"/>
      <c r="K79" s="126"/>
      <c r="L79" s="915"/>
      <c r="M79" s="915"/>
      <c r="N79" s="127"/>
    </row>
    <row r="80" spans="1:16" ht="15.75" thickBot="1">
      <c r="B80" s="914" t="s">
        <v>953</v>
      </c>
      <c r="C80" s="868"/>
      <c r="D80" s="868"/>
      <c r="E80" s="868"/>
      <c r="F80" s="868"/>
      <c r="G80" s="868"/>
      <c r="H80" s="868"/>
      <c r="I80" s="868"/>
      <c r="J80" s="868"/>
      <c r="K80" s="868"/>
      <c r="L80" s="868"/>
      <c r="M80" s="869"/>
      <c r="N80" s="460">
        <f>SUM(N74:N79)</f>
        <v>15069.662925450248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87801.632064974081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17560.326412994818</v>
      </c>
      <c r="M87" s="861"/>
      <c r="N87" s="51"/>
    </row>
    <row r="88" spans="1:14">
      <c r="B88" s="89" t="s">
        <v>973</v>
      </c>
      <c r="C88" s="90"/>
      <c r="D88" s="90"/>
      <c r="E88" s="90"/>
      <c r="F88" s="90"/>
      <c r="G88" s="90"/>
      <c r="H88" s="90"/>
      <c r="I88" s="87"/>
      <c r="J88" s="88"/>
      <c r="K88" s="304">
        <v>0.05</v>
      </c>
      <c r="L88" s="860">
        <f>N82*K88</f>
        <v>4390.0816032487046</v>
      </c>
      <c r="M88" s="861"/>
      <c r="N88" s="51"/>
    </row>
    <row r="89" spans="1:14" ht="15.75" thickBot="1">
      <c r="B89" s="91" t="s">
        <v>974</v>
      </c>
      <c r="C89" s="92"/>
      <c r="D89" s="92"/>
      <c r="E89" s="92"/>
      <c r="F89" s="92"/>
      <c r="G89" s="92"/>
      <c r="H89" s="92"/>
      <c r="I89" s="93"/>
      <c r="J89" s="94"/>
      <c r="K89" s="305">
        <v>0.05</v>
      </c>
      <c r="L89" s="862">
        <f>N82*K89</f>
        <v>4390.0816032487046</v>
      </c>
      <c r="M89" s="863"/>
      <c r="N89" s="51"/>
    </row>
    <row r="90" spans="1:14" ht="15.75" thickBot="1">
      <c r="B90" s="825" t="s">
        <v>953</v>
      </c>
      <c r="C90" s="826"/>
      <c r="D90" s="826"/>
      <c r="E90" s="826"/>
      <c r="F90" s="826"/>
      <c r="G90" s="826"/>
      <c r="H90" s="826"/>
      <c r="I90" s="826"/>
      <c r="J90" s="826"/>
      <c r="K90" s="826"/>
      <c r="L90" s="826"/>
      <c r="M90" s="827"/>
      <c r="N90" s="52">
        <f>L87+L88+L89</f>
        <v>26340.489619492229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114142.12168446631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271">
        <v>2</v>
      </c>
      <c r="N36" s="272">
        <f>K36/M36</f>
        <v>5243.2679236660315</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267"/>
      <c r="J37" s="268"/>
      <c r="K37" s="269">
        <f>VLOOKUP(A37,EQUIPOS!A7:D164,4,FALSE)</f>
        <v>142729.18560131529</v>
      </c>
      <c r="L37" s="270"/>
      <c r="M37" s="271">
        <v>10</v>
      </c>
      <c r="N37" s="272">
        <f>K37/M37</f>
        <v>14272.918560131529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301.39325850900497</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19817.579742306563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6027.8651701800991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25845.444912486662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5169.0889824973328</v>
      </c>
      <c r="M87" s="861"/>
      <c r="N87" s="51"/>
    </row>
    <row r="88" spans="1:14">
      <c r="B88" s="89" t="s">
        <v>973</v>
      </c>
      <c r="C88" s="90"/>
      <c r="D88" s="90"/>
      <c r="E88" s="90"/>
      <c r="F88" s="90"/>
      <c r="G88" s="90"/>
      <c r="H88" s="90"/>
      <c r="I88" s="87"/>
      <c r="J88" s="88"/>
      <c r="K88" s="304">
        <v>0.05</v>
      </c>
      <c r="L88" s="860">
        <f>N82*K88</f>
        <v>1292.2722456243332</v>
      </c>
      <c r="M88" s="861"/>
      <c r="N88" s="51"/>
    </row>
    <row r="89" spans="1:14" ht="15.75" thickBot="1">
      <c r="B89" s="91" t="s">
        <v>974</v>
      </c>
      <c r="C89" s="92"/>
      <c r="D89" s="92"/>
      <c r="E89" s="92"/>
      <c r="F89" s="92"/>
      <c r="G89" s="92"/>
      <c r="H89" s="92"/>
      <c r="I89" s="93"/>
      <c r="J89" s="94"/>
      <c r="K89" s="305">
        <v>0.05</v>
      </c>
      <c r="L89" s="862">
        <f>N82*K89</f>
        <v>1292.2722456243332</v>
      </c>
      <c r="M89" s="863"/>
      <c r="N89" s="51"/>
    </row>
    <row r="90" spans="1:14" ht="15.75" thickBot="1">
      <c r="B90" s="825" t="s">
        <v>953</v>
      </c>
      <c r="C90" s="826"/>
      <c r="D90" s="826"/>
      <c r="E90" s="826"/>
      <c r="F90" s="826"/>
      <c r="G90" s="826"/>
      <c r="H90" s="826"/>
      <c r="I90" s="826"/>
      <c r="J90" s="826"/>
      <c r="K90" s="826"/>
      <c r="L90" s="826"/>
      <c r="M90" s="827"/>
      <c r="N90" s="52">
        <f>L87+L88+L89</f>
        <v>7753.6334737460002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33599.078386232664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2680.1147071629343</v>
      </c>
      <c r="L36" s="270"/>
      <c r="M36" s="271">
        <v>60</v>
      </c>
      <c r="N36" s="272">
        <f>K36/M36</f>
        <v>44.668578452715572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60</v>
      </c>
      <c r="N37" s="272">
        <f>K37/M37</f>
        <v>66.196257536283653</v>
      </c>
    </row>
    <row r="38" spans="1:14">
      <c r="A38" t="s">
        <v>138</v>
      </c>
      <c r="B38" s="874" t="str">
        <f>VLOOKUP(A38,EQUIPOS!A8:D154,3,FALSE)</f>
        <v>Camioneta D-300</v>
      </c>
      <c r="C38" s="875"/>
      <c r="D38" s="875"/>
      <c r="E38" s="875"/>
      <c r="F38" s="875"/>
      <c r="G38" s="875"/>
      <c r="H38" s="876"/>
      <c r="I38" s="267"/>
      <c r="J38" s="268"/>
      <c r="K38" s="269">
        <f>VLOOKUP(A38,EQUIPOS!A8:D165,4,FALSE)</f>
        <v>55142.012097784573</v>
      </c>
      <c r="L38" s="270"/>
      <c r="M38" s="271">
        <v>60</v>
      </c>
      <c r="N38" s="272">
        <f>K38/M38</f>
        <v>919.03353496307625</v>
      </c>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24.152836834834165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1054.0512077869098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860</v>
      </c>
      <c r="B53" s="43" t="str">
        <f>VLOOKUP(A53,MATERIALES!A5:D372,3,FALSE)</f>
        <v>Emulsión CRR-2</v>
      </c>
      <c r="C53" s="281"/>
      <c r="D53" s="281"/>
      <c r="E53" s="281"/>
      <c r="F53" s="281"/>
      <c r="G53" s="281"/>
      <c r="H53" s="281"/>
      <c r="I53" s="268"/>
      <c r="J53" s="224" t="str">
        <f>VLOOKUP(A53,MATERIALES!A7:D638,2,FALSE)</f>
        <v>lt</v>
      </c>
      <c r="K53" s="282">
        <v>0.12</v>
      </c>
      <c r="L53" s="267"/>
      <c r="M53" s="402">
        <f>VLOOKUP(A53,MATERIALES!A5:D389,4,FALSE)</f>
        <v>2641.721821647352</v>
      </c>
      <c r="N53" s="272">
        <f>K53*M53</f>
        <v>317.00661859768223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317.00661859768223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483.05673669668329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1854.1145630812753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370.82291261625505</v>
      </c>
      <c r="M87" s="861"/>
      <c r="N87" s="51"/>
    </row>
    <row r="88" spans="1:14">
      <c r="B88" s="89" t="s">
        <v>973</v>
      </c>
      <c r="C88" s="90"/>
      <c r="D88" s="90"/>
      <c r="E88" s="90"/>
      <c r="F88" s="90"/>
      <c r="G88" s="90"/>
      <c r="H88" s="90"/>
      <c r="I88" s="87"/>
      <c r="J88" s="88"/>
      <c r="K88" s="304">
        <v>0.05</v>
      </c>
      <c r="L88" s="860">
        <f>N82*K88</f>
        <v>92.705728154063763</v>
      </c>
      <c r="M88" s="861"/>
      <c r="N88" s="51"/>
    </row>
    <row r="89" spans="1:14" ht="15.75" thickBot="1">
      <c r="B89" s="91" t="s">
        <v>974</v>
      </c>
      <c r="C89" s="92"/>
      <c r="D89" s="92"/>
      <c r="E89" s="92"/>
      <c r="F89" s="92"/>
      <c r="G89" s="92"/>
      <c r="H89" s="92"/>
      <c r="I89" s="93"/>
      <c r="J89" s="94"/>
      <c r="K89" s="305">
        <v>0.05</v>
      </c>
      <c r="L89" s="862">
        <f>N82*K89</f>
        <v>92.705728154063763</v>
      </c>
      <c r="M89" s="863"/>
      <c r="N89" s="51"/>
    </row>
    <row r="90" spans="1:14" ht="15.75" thickBot="1">
      <c r="B90" s="825" t="s">
        <v>953</v>
      </c>
      <c r="C90" s="826"/>
      <c r="D90" s="826"/>
      <c r="E90" s="826"/>
      <c r="F90" s="826"/>
      <c r="G90" s="826"/>
      <c r="H90" s="826"/>
      <c r="I90" s="826"/>
      <c r="J90" s="826"/>
      <c r="K90" s="826"/>
      <c r="L90" s="826"/>
      <c r="M90" s="827"/>
      <c r="N90" s="52">
        <f>L87+L88+L89</f>
        <v>556.23436892438258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2410.3489320056578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2680.1147071629343</v>
      </c>
      <c r="L36" s="270"/>
      <c r="M36" s="271">
        <v>60</v>
      </c>
      <c r="N36" s="272">
        <f t="shared" ref="N36:N39" si="0">K36/M36</f>
        <v>44.668578452715572</v>
      </c>
    </row>
    <row r="37" spans="1:14">
      <c r="A37" s="113" t="s">
        <v>324</v>
      </c>
      <c r="B37" s="874" t="str">
        <f>VLOOKUP(A37,EQUIPOS!A7:D154,3,FALSE)</f>
        <v xml:space="preserve">Ruteadora </v>
      </c>
      <c r="C37" s="875"/>
      <c r="D37" s="875"/>
      <c r="E37" s="875"/>
      <c r="F37" s="875"/>
      <c r="G37" s="875"/>
      <c r="H37" s="876"/>
      <c r="I37" s="267"/>
      <c r="J37" s="268"/>
      <c r="K37" s="269">
        <f>VLOOKUP(A37,EQUIPOS!A7:D164,4,FALSE)</f>
        <v>12583.843016798475</v>
      </c>
      <c r="L37" s="270"/>
      <c r="M37" s="271">
        <v>60</v>
      </c>
      <c r="N37" s="272">
        <f t="shared" si="0"/>
        <v>209.73071694664125</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3971.7754521770194</v>
      </c>
      <c r="L38" s="270"/>
      <c r="M38" s="271">
        <v>60</v>
      </c>
      <c r="N38" s="272">
        <f t="shared" si="0"/>
        <v>66.196257536283653</v>
      </c>
    </row>
    <row r="39" spans="1:14">
      <c r="A39" t="s">
        <v>138</v>
      </c>
      <c r="B39" s="874" t="str">
        <f>VLOOKUP(A39,EQUIPOS!A9:D154,3,FALSE)</f>
        <v>Camioneta D-300</v>
      </c>
      <c r="C39" s="875"/>
      <c r="D39" s="875"/>
      <c r="E39" s="875"/>
      <c r="F39" s="875"/>
      <c r="G39" s="875"/>
      <c r="H39" s="876"/>
      <c r="I39" s="267"/>
      <c r="J39" s="268"/>
      <c r="K39" s="269">
        <f>VLOOKUP(A39,EQUIPOS!A9:D166,4,FALSE)</f>
        <v>55142.012097784573</v>
      </c>
      <c r="L39" s="270"/>
      <c r="M39" s="271">
        <v>60</v>
      </c>
      <c r="N39" s="272">
        <f t="shared" si="0"/>
        <v>919.03353496307625</v>
      </c>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N84*M46</f>
        <v>24.152836834834165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1263.781924733551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799</v>
      </c>
      <c r="B53" s="43" t="str">
        <f>VLOOKUP(A53,MATERIALES!A5:D372,3,FALSE)</f>
        <v>Arena de Trituración</v>
      </c>
      <c r="C53" s="281"/>
      <c r="D53" s="281"/>
      <c r="E53" s="281"/>
      <c r="F53" s="281"/>
      <c r="G53" s="281"/>
      <c r="H53" s="281"/>
      <c r="I53" s="268"/>
      <c r="J53" s="224" t="str">
        <f>VLOOKUP(A53,MATERIALES!A7:D638,2,FALSE)</f>
        <v>m3</v>
      </c>
      <c r="K53" s="282">
        <v>7.0000000000000001E-3</v>
      </c>
      <c r="L53" s="267"/>
      <c r="M53" s="402">
        <f>VLOOKUP(A53,MATERIALES!A5:D389,4,FALSE)</f>
        <v>41075.86106701276</v>
      </c>
      <c r="N53" s="272">
        <f t="shared" ref="N53:N54" si="1">K53*M53</f>
        <v>287.53102746908934</v>
      </c>
    </row>
    <row r="54" spans="1:14">
      <c r="A54" s="116" t="s">
        <v>860</v>
      </c>
      <c r="B54" s="43" t="str">
        <f>VLOOKUP(A54,MATERIALES!A6:D372,3,FALSE)</f>
        <v>Emulsión CRR-2</v>
      </c>
      <c r="C54" s="281"/>
      <c r="D54" s="281"/>
      <c r="E54" s="281"/>
      <c r="F54" s="281"/>
      <c r="G54" s="281"/>
      <c r="H54" s="281"/>
      <c r="I54" s="268"/>
      <c r="J54" s="224" t="str">
        <f>VLOOKUP(A54,MATERIALES!A8:D639,2,FALSE)</f>
        <v>lt</v>
      </c>
      <c r="K54" s="282">
        <v>0.12</v>
      </c>
      <c r="L54" s="267"/>
      <c r="M54" s="402">
        <f>VLOOKUP(A54,MATERIALES!A6:D390,4,FALSE)</f>
        <v>2641.721821647352</v>
      </c>
      <c r="N54" s="272">
        <f t="shared" si="1"/>
        <v>317.00661859768223</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7"/>
      <c r="C61" s="908"/>
      <c r="D61" s="908"/>
      <c r="E61" s="908"/>
      <c r="F61" s="908"/>
      <c r="G61" s="908"/>
      <c r="H61" s="908"/>
      <c r="I61" s="878"/>
      <c r="J61" s="42"/>
      <c r="K61" s="44"/>
      <c r="L61" s="909"/>
      <c r="M61" s="910"/>
      <c r="N61" s="45"/>
    </row>
    <row r="62" spans="1:14" ht="15.75" thickBot="1">
      <c r="B62" s="825" t="s">
        <v>953</v>
      </c>
      <c r="C62" s="826"/>
      <c r="D62" s="826"/>
      <c r="E62" s="826"/>
      <c r="F62" s="826"/>
      <c r="G62" s="826"/>
      <c r="H62" s="826"/>
      <c r="I62" s="826"/>
      <c r="J62" s="826"/>
      <c r="K62" s="826"/>
      <c r="L62" s="826"/>
      <c r="M62" s="827"/>
      <c r="N62" s="394">
        <f>SUM(N53:N61)</f>
        <v>604.53764606677157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1" t="s">
        <v>961</v>
      </c>
      <c r="M66" s="89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2">
        <f>VLOOKUP(A67,TRANSPORTE!A6:D119,4,FALSE)</f>
        <v>1037.4605630797244</v>
      </c>
      <c r="M67" s="913"/>
      <c r="N67" s="287">
        <f>L67*K67</f>
        <v>7.2622239415580703</v>
      </c>
    </row>
    <row r="68" spans="1:15">
      <c r="B68" s="46"/>
      <c r="C68" s="47"/>
      <c r="D68" s="47"/>
      <c r="E68" s="47"/>
      <c r="F68" s="47"/>
      <c r="G68" s="47"/>
      <c r="H68" s="311"/>
      <c r="I68" s="279"/>
      <c r="J68" s="286"/>
      <c r="K68" s="279"/>
      <c r="L68" s="912"/>
      <c r="M68" s="91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3"/>
      <c r="M72" s="904"/>
      <c r="N72" s="127"/>
    </row>
    <row r="73" spans="1:15" ht="15.75" thickBot="1">
      <c r="B73" s="914" t="s">
        <v>953</v>
      </c>
      <c r="C73" s="868"/>
      <c r="D73" s="868"/>
      <c r="E73" s="868"/>
      <c r="F73" s="868"/>
      <c r="G73" s="868"/>
      <c r="H73" s="868"/>
      <c r="I73" s="868"/>
      <c r="J73" s="868"/>
      <c r="K73" s="868"/>
      <c r="L73" s="868"/>
      <c r="M73" s="869"/>
      <c r="N73" s="104">
        <f>N67+N68+N69+N70+N71</f>
        <v>7.2622239415580703</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4" t="s">
        <v>963</v>
      </c>
      <c r="C77" s="865"/>
      <c r="D77" s="865"/>
      <c r="E77" s="865"/>
      <c r="F77" s="865"/>
      <c r="G77" s="865"/>
      <c r="H77" s="865"/>
      <c r="I77" s="73" t="s">
        <v>964</v>
      </c>
      <c r="J77" s="75" t="s">
        <v>1410</v>
      </c>
      <c r="K77" s="74" t="s">
        <v>966</v>
      </c>
      <c r="L77" s="866" t="s">
        <v>950</v>
      </c>
      <c r="M77" s="867"/>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1"/>
      <c r="C83" s="902"/>
      <c r="D83" s="902"/>
      <c r="E83" s="902"/>
      <c r="F83" s="902"/>
      <c r="G83" s="902"/>
      <c r="H83" s="902"/>
      <c r="I83" s="126"/>
      <c r="J83" s="126"/>
      <c r="K83" s="126"/>
      <c r="L83" s="915"/>
      <c r="M83" s="915"/>
      <c r="N83" s="45"/>
    </row>
    <row r="84" spans="1:14" ht="15.75" thickBot="1">
      <c r="B84" s="914" t="s">
        <v>953</v>
      </c>
      <c r="C84" s="868"/>
      <c r="D84" s="868"/>
      <c r="E84" s="868"/>
      <c r="F84" s="868"/>
      <c r="G84" s="868"/>
      <c r="H84" s="868"/>
      <c r="I84" s="868"/>
      <c r="J84" s="868"/>
      <c r="K84" s="868"/>
      <c r="L84" s="868"/>
      <c r="M84" s="869"/>
      <c r="N84" s="301">
        <f>SUM(N78:N83)</f>
        <v>483.05673669668329</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2358.6385314385639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0" t="s">
        <v>969</v>
      </c>
      <c r="C90" s="871"/>
      <c r="D90" s="871"/>
      <c r="E90" s="871"/>
      <c r="F90" s="871"/>
      <c r="G90" s="871"/>
      <c r="H90" s="871"/>
      <c r="I90" s="314"/>
      <c r="J90" s="334"/>
      <c r="K90" s="302" t="s">
        <v>970</v>
      </c>
      <c r="L90" s="872" t="s">
        <v>971</v>
      </c>
      <c r="M90" s="873"/>
      <c r="N90" s="303"/>
    </row>
    <row r="91" spans="1:14">
      <c r="B91" s="858" t="s">
        <v>972</v>
      </c>
      <c r="C91" s="859"/>
      <c r="D91" s="859"/>
      <c r="E91" s="859"/>
      <c r="F91" s="859"/>
      <c r="G91" s="859"/>
      <c r="H91" s="859"/>
      <c r="I91" s="87"/>
      <c r="J91" s="88"/>
      <c r="K91" s="304">
        <v>0.2</v>
      </c>
      <c r="L91" s="860">
        <f>N86*K91</f>
        <v>471.72770628771281</v>
      </c>
      <c r="M91" s="861"/>
      <c r="N91" s="51"/>
    </row>
    <row r="92" spans="1:14">
      <c r="B92" s="89" t="s">
        <v>973</v>
      </c>
      <c r="C92" s="90"/>
      <c r="D92" s="90"/>
      <c r="E92" s="90"/>
      <c r="F92" s="90"/>
      <c r="G92" s="90"/>
      <c r="H92" s="90"/>
      <c r="I92" s="87"/>
      <c r="J92" s="88"/>
      <c r="K92" s="304">
        <v>0.05</v>
      </c>
      <c r="L92" s="860">
        <f>N86*K92</f>
        <v>117.9319265719282</v>
      </c>
      <c r="M92" s="861"/>
      <c r="N92" s="51"/>
    </row>
    <row r="93" spans="1:14" ht="15.75" thickBot="1">
      <c r="B93" s="91" t="s">
        <v>974</v>
      </c>
      <c r="C93" s="92"/>
      <c r="D93" s="92"/>
      <c r="E93" s="92"/>
      <c r="F93" s="92"/>
      <c r="G93" s="92"/>
      <c r="H93" s="92"/>
      <c r="I93" s="93"/>
      <c r="J93" s="94"/>
      <c r="K93" s="305">
        <v>0.05</v>
      </c>
      <c r="L93" s="862">
        <f>N86*K93</f>
        <v>117.9319265719282</v>
      </c>
      <c r="M93" s="863"/>
      <c r="N93" s="51"/>
    </row>
    <row r="94" spans="1:14" ht="15.75" thickBot="1">
      <c r="B94" s="825" t="s">
        <v>953</v>
      </c>
      <c r="C94" s="826"/>
      <c r="D94" s="826"/>
      <c r="E94" s="826"/>
      <c r="F94" s="826"/>
      <c r="G94" s="826"/>
      <c r="H94" s="826"/>
      <c r="I94" s="826"/>
      <c r="J94" s="826"/>
      <c r="K94" s="826"/>
      <c r="L94" s="826"/>
      <c r="M94" s="827"/>
      <c r="N94" s="52">
        <f>L91+L92+L93</f>
        <v>707.59155943156918</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3066.2300908701332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8" t="s">
        <v>2218</v>
      </c>
      <c r="C113" s="829"/>
      <c r="D113" s="829"/>
      <c r="E113" s="829"/>
      <c r="F113" s="829"/>
      <c r="G113" s="829"/>
      <c r="H113" s="829"/>
      <c r="I113" s="829"/>
      <c r="J113" s="829"/>
      <c r="K113" s="829"/>
      <c r="L113" s="829"/>
      <c r="M113" s="829"/>
      <c r="N113" s="830"/>
    </row>
    <row r="114" spans="2:14" ht="15" customHeight="1">
      <c r="B114" s="828"/>
      <c r="C114" s="829"/>
      <c r="D114" s="829"/>
      <c r="E114" s="829"/>
      <c r="F114" s="829"/>
      <c r="G114" s="829"/>
      <c r="H114" s="829"/>
      <c r="I114" s="829"/>
      <c r="J114" s="829"/>
      <c r="K114" s="829"/>
      <c r="L114" s="829"/>
      <c r="M114" s="829"/>
      <c r="N114" s="830"/>
    </row>
    <row r="115" spans="2:14" ht="30" customHeight="1">
      <c r="B115" s="831" t="s">
        <v>2219</v>
      </c>
      <c r="C115" s="832"/>
      <c r="D115" s="832"/>
      <c r="E115" s="832"/>
      <c r="F115" s="832"/>
      <c r="G115" s="832"/>
      <c r="H115" s="832"/>
      <c r="I115" s="832"/>
      <c r="J115" s="832"/>
      <c r="K115" s="832"/>
      <c r="L115" s="832"/>
      <c r="M115" s="832"/>
      <c r="N115" s="833"/>
    </row>
    <row r="116" spans="2:14">
      <c r="B116" s="831"/>
      <c r="C116" s="832"/>
      <c r="D116" s="832"/>
      <c r="E116" s="832"/>
      <c r="F116" s="832"/>
      <c r="G116" s="832"/>
      <c r="H116" s="832"/>
      <c r="I116" s="832"/>
      <c r="J116" s="832"/>
      <c r="K116" s="832"/>
      <c r="L116" s="832"/>
      <c r="M116" s="832"/>
      <c r="N116" s="8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1"/>
      <c r="K126" s="891"/>
      <c r="L126" s="891"/>
      <c r="M126" s="891"/>
      <c r="N126" s="892"/>
    </row>
    <row r="127" spans="2:14" ht="15.75" thickBot="1">
      <c r="B127" s="261" t="s">
        <v>2221</v>
      </c>
      <c r="C127" s="393"/>
      <c r="D127" s="393"/>
      <c r="E127" s="57"/>
      <c r="F127" s="57"/>
      <c r="G127" s="57"/>
      <c r="H127" s="57"/>
      <c r="I127" s="57"/>
      <c r="J127" s="893"/>
      <c r="K127" s="893"/>
      <c r="L127" s="893"/>
      <c r="M127" s="893"/>
      <c r="N127" s="89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271">
        <v>6.25</v>
      </c>
      <c r="N36" s="272">
        <f t="shared" ref="N36:N41" si="0">K36/M36</f>
        <v>522.32267455891053</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v>
      </c>
      <c r="N37" s="272">
        <f t="shared" si="0"/>
        <v>79.435509043540392</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19858.877260885096</v>
      </c>
      <c r="L38" s="270"/>
      <c r="M38" s="271">
        <v>3.75</v>
      </c>
      <c r="N38" s="272">
        <f t="shared" si="0"/>
        <v>5295.7006029026925</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4002.4636472099305</v>
      </c>
      <c r="L39" s="270"/>
      <c r="M39" s="271">
        <v>6.25</v>
      </c>
      <c r="N39" s="272">
        <f t="shared" si="0"/>
        <v>640.39418355358885</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7765.6585822570351</v>
      </c>
      <c r="L40" s="270"/>
      <c r="M40" s="271">
        <v>6.25</v>
      </c>
      <c r="N40" s="272">
        <f t="shared" si="0"/>
        <v>1242.5053731611256</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4933.9151161697364</v>
      </c>
      <c r="L41" s="270"/>
      <c r="M41" s="271">
        <v>6.25</v>
      </c>
      <c r="N41" s="272">
        <f t="shared" si="0"/>
        <v>789.42641858715785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1089.639417228816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9659.4241790358319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VLOOKUP(A53,MATERIALES!A7:D638,2,FALSE)</f>
        <v>kg</v>
      </c>
      <c r="K53" s="407">
        <v>6.1342592592592586</v>
      </c>
      <c r="L53" s="267"/>
      <c r="M53" s="402">
        <f>VLOOKUP(A53,MATERIALES!A5:D389,4,FALSE)</f>
        <v>3627.8327138727677</v>
      </c>
      <c r="N53" s="272">
        <f>K53*M53</f>
        <v>22254.066416117672</v>
      </c>
    </row>
    <row r="54" spans="1:14">
      <c r="A54" s="144" t="s">
        <v>384</v>
      </c>
      <c r="B54" s="43" t="str">
        <f>VLOOKUP(A54,MATERIALES!A6:D372,3,FALSE)</f>
        <v>Barras de unión de 1/2´´</v>
      </c>
      <c r="C54" s="281"/>
      <c r="D54" s="281"/>
      <c r="E54" s="281"/>
      <c r="F54" s="281"/>
      <c r="G54" s="281"/>
      <c r="H54" s="281"/>
      <c r="I54" s="268"/>
      <c r="J54" s="224" t="str">
        <f>VLOOKUP(A54,MATERIALES!A8:D639,2,FALSE)</f>
        <v>kg</v>
      </c>
      <c r="K54" s="282">
        <v>0.37037037037037041</v>
      </c>
      <c r="L54" s="267"/>
      <c r="M54" s="402">
        <f>VLOOKUP(A54,MATERIALES!A6:D390,4,FALSE)</f>
        <v>3610.243221926718</v>
      </c>
      <c r="N54" s="272">
        <f>K54*M54</f>
        <v>1337.1271192321178</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VLOOKUP(A55,MATERIALES!A9:D640,2,FALSE)</f>
        <v>m</v>
      </c>
      <c r="K55" s="282">
        <v>1.1111111111111112</v>
      </c>
      <c r="L55" s="267"/>
      <c r="M55" s="402">
        <f>VLOOKUP(A55,MATERIALES!A6:D391,4,FALSE)</f>
        <v>1006.9984139113501</v>
      </c>
      <c r="N55" s="272">
        <f>K55*M55</f>
        <v>1118.8871265681669</v>
      </c>
    </row>
    <row r="56" spans="1:14">
      <c r="A56" s="144" t="s">
        <v>646</v>
      </c>
      <c r="B56" s="43" t="str">
        <f>VLOOKUP(A56,MATERIALES!A6:D372,3,FALSE)</f>
        <v>Sello de silicona o sellador autonivelante</v>
      </c>
      <c r="C56" s="281"/>
      <c r="D56" s="281"/>
      <c r="E56" s="281"/>
      <c r="F56" s="281"/>
      <c r="G56" s="281"/>
      <c r="H56" s="281"/>
      <c r="I56" s="268"/>
      <c r="J56" s="224" t="str">
        <f>VLOOKUP(A56,MATERIALES!A10:D641,2,FALSE)</f>
        <v>m</v>
      </c>
      <c r="K56" s="282">
        <v>1.1111111111111112</v>
      </c>
      <c r="L56" s="267"/>
      <c r="M56" s="402">
        <f>VLOOKUP(A56,MATERIALES!A6:D392,4,FALSE)</f>
        <v>4580.9633086993408</v>
      </c>
      <c r="N56" s="272">
        <f>K56*M56</f>
        <v>5089.9592318881569</v>
      </c>
    </row>
    <row r="57" spans="1:14">
      <c r="A57" s="144" t="s">
        <v>778</v>
      </c>
      <c r="B57" s="907" t="str">
        <f>VLOOKUP(A57,MATERIALES!A7:D372,3,FALSE)</f>
        <v>Antisol blanco (presentación 20 kg)</v>
      </c>
      <c r="C57" s="908" t="e">
        <f>VLOOKUP(B57,MATERIALES!B7:E372,3,FALSE)</f>
        <v>#N/A</v>
      </c>
      <c r="D57" s="908" t="e">
        <f>VLOOKUP(C57,MATERIALES!C7:F372,3,FALSE)</f>
        <v>#N/A</v>
      </c>
      <c r="E57" s="908" t="e">
        <f>VLOOKUP(D57,MATERIALES!D7:G372,3,FALSE)</f>
        <v>#N/A</v>
      </c>
      <c r="F57" s="908" t="e">
        <f>VLOOKUP(E57,MATERIALES!E7:H372,3,FALSE)</f>
        <v>#N/A</v>
      </c>
      <c r="G57" s="908" t="e">
        <f>VLOOKUP(F57,MATERIALES!F7:I372,3,FALSE)</f>
        <v>#N/A</v>
      </c>
      <c r="H57" s="908" t="e">
        <f>VLOOKUP(G57,MATERIALES!G7:J372,3,FALSE)</f>
        <v>#N/A</v>
      </c>
      <c r="I57" s="908" t="e">
        <f>VLOOKUP(H57,MATERIALES!H7:K372,3,FALSE)</f>
        <v>#N/A</v>
      </c>
      <c r="J57" s="311" t="str">
        <f>VLOOKUP(A57,MATERIALES!A11:D642,2,FALSE)</f>
        <v>kg</v>
      </c>
      <c r="K57" s="44">
        <v>1.1200000000000001</v>
      </c>
      <c r="L57" s="912">
        <f>VLOOKUP(A57,MATERIALES!A4:D372,4,FALSE)</f>
        <v>6978.0812579719377</v>
      </c>
      <c r="M57" s="913"/>
      <c r="N57" s="272">
        <f>K57*L57</f>
        <v>7815.4510089285714</v>
      </c>
    </row>
    <row r="58" spans="1:14">
      <c r="A58" s="144" t="s">
        <v>838</v>
      </c>
      <c r="B58" s="316" t="str">
        <f>VLOOKUP(A58,MATERIALES!A8:D372,3,FALSE)</f>
        <v>Concreto hidráulico para pavimento MR-43</v>
      </c>
      <c r="C58" s="317"/>
      <c r="D58" s="317"/>
      <c r="E58" s="317"/>
      <c r="F58" s="317"/>
      <c r="G58" s="317"/>
      <c r="H58" s="317"/>
      <c r="I58" s="317"/>
      <c r="J58" s="311" t="str">
        <f>VLOOKUP(A58,MATERIALES!A11:D643,2,FALSE)</f>
        <v>m3</v>
      </c>
      <c r="K58" s="44">
        <v>1.01</v>
      </c>
      <c r="L58" s="318"/>
      <c r="M58" s="414">
        <f>VLOOKUP(A58,MATERIALES!A8:D394,4,FALSE)</f>
        <v>563748.71358712879</v>
      </c>
      <c r="N58" s="272">
        <f>K58*M58</f>
        <v>569386.2007230001</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607001.69162573479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1848.9396173698058</v>
      </c>
      <c r="M66" s="913"/>
      <c r="N66" s="287">
        <f>K66*L66</f>
        <v>1867.4290135435037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1867.4290135435037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629424.93899060227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125884.98779812046</v>
      </c>
      <c r="M90" s="861"/>
      <c r="N90" s="51"/>
    </row>
    <row r="91" spans="1:14">
      <c r="B91" s="89" t="s">
        <v>973</v>
      </c>
      <c r="C91" s="90"/>
      <c r="D91" s="90"/>
      <c r="E91" s="90"/>
      <c r="F91" s="90"/>
      <c r="G91" s="90"/>
      <c r="H91" s="90"/>
      <c r="I91" s="87"/>
      <c r="J91" s="88"/>
      <c r="K91" s="304">
        <v>0.05</v>
      </c>
      <c r="L91" s="860">
        <f>N85*K91</f>
        <v>31471.246949530116</v>
      </c>
      <c r="M91" s="861"/>
      <c r="N91" s="51"/>
    </row>
    <row r="92" spans="1:14" ht="15.75" thickBot="1">
      <c r="B92" s="91" t="s">
        <v>974</v>
      </c>
      <c r="C92" s="92"/>
      <c r="D92" s="92"/>
      <c r="E92" s="92"/>
      <c r="F92" s="92"/>
      <c r="G92" s="92"/>
      <c r="H92" s="92"/>
      <c r="I92" s="93"/>
      <c r="J92" s="94"/>
      <c r="K92" s="305">
        <v>0.05</v>
      </c>
      <c r="L92" s="862">
        <f>N85*K92</f>
        <v>31471.246949530116</v>
      </c>
      <c r="M92" s="863"/>
      <c r="N92" s="51"/>
    </row>
    <row r="93" spans="1:14" ht="15.75" thickBot="1">
      <c r="B93" s="825" t="s">
        <v>953</v>
      </c>
      <c r="C93" s="826"/>
      <c r="D93" s="826"/>
      <c r="E93" s="826"/>
      <c r="F93" s="826"/>
      <c r="G93" s="826"/>
      <c r="H93" s="826"/>
      <c r="I93" s="826"/>
      <c r="J93" s="826"/>
      <c r="K93" s="826"/>
      <c r="L93" s="826"/>
      <c r="M93" s="827"/>
      <c r="N93" s="52">
        <f>L90+L91+L92</f>
        <v>188827.48169718069</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818252.42068778293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271">
        <v>6.25</v>
      </c>
      <c r="N36" s="272">
        <f t="shared" ref="N36:N41" si="0">K36/M36</f>
        <v>522.32267455891053</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3971.7754521770194</v>
      </c>
      <c r="L37" s="270"/>
      <c r="M37" s="271">
        <v>50</v>
      </c>
      <c r="N37" s="272">
        <f t="shared" si="0"/>
        <v>79.435509043540392</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19858.877260885096</v>
      </c>
      <c r="L38" s="270"/>
      <c r="M38" s="271">
        <v>3.75</v>
      </c>
      <c r="N38" s="272">
        <f t="shared" si="0"/>
        <v>5295.7006029026925</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4002.4636472099305</v>
      </c>
      <c r="L39" s="270"/>
      <c r="M39" s="271">
        <v>6.25</v>
      </c>
      <c r="N39" s="272">
        <f t="shared" si="0"/>
        <v>640.39418355358885</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7765.6585822570351</v>
      </c>
      <c r="L40" s="270"/>
      <c r="M40" s="271">
        <v>6.25</v>
      </c>
      <c r="N40" s="272">
        <f t="shared" si="0"/>
        <v>1242.5053731611256</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4933.9151161697364</v>
      </c>
      <c r="L41" s="270"/>
      <c r="M41" s="271">
        <v>6.25</v>
      </c>
      <c r="N41" s="272">
        <f t="shared" si="0"/>
        <v>789.42641858715785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1089.639417228816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9659.4241790358319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VLOOKUP(A53,MATERIALES!A5:D389,4,FALSE)</f>
        <v>3627.8327138727677</v>
      </c>
      <c r="N53" s="272">
        <f>K53*M53</f>
        <v>22254.066416117672</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VLOOKUP(A54,MATERIALES!A6:D390,4,FALSE)</f>
        <v>15356.218422957338</v>
      </c>
      <c r="N54" s="272">
        <f>K54*M54</f>
        <v>17198.964633712221</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VLOOKUP(A55,MATERIALES!A6:D391,4,FALSE)</f>
        <v>3610.243221926718</v>
      </c>
      <c r="N55" s="272">
        <f>K55*M55</f>
        <v>1337.1271192321178</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VLOOKUP(A56,MATERIALES!A6:D392,4,FALSE)</f>
        <v>1006.9984139113501</v>
      </c>
      <c r="N56" s="272">
        <f>K56*M56</f>
        <v>1118.8871265681669</v>
      </c>
    </row>
    <row r="57" spans="1:14">
      <c r="A57" s="144" t="s">
        <v>646</v>
      </c>
      <c r="B57" s="907" t="str">
        <f>VLOOKUP(A57,MATERIALES!A7:D372,3,FALSE)</f>
        <v>Sello de silicona o sellador autonivelante</v>
      </c>
      <c r="C57" s="908" t="e">
        <f>VLOOKUP(B57,MATERIALES!B7:E372,3,FALSE)</f>
        <v>#N/A</v>
      </c>
      <c r="D57" s="908" t="e">
        <f>VLOOKUP(C57,MATERIALES!C7:F372,3,FALSE)</f>
        <v>#N/A</v>
      </c>
      <c r="E57" s="908" t="e">
        <f>VLOOKUP(D57,MATERIALES!D7:G372,3,FALSE)</f>
        <v>#N/A</v>
      </c>
      <c r="F57" s="908" t="e">
        <f>VLOOKUP(E57,MATERIALES!E7:H372,3,FALSE)</f>
        <v>#N/A</v>
      </c>
      <c r="G57" s="908" t="e">
        <f>VLOOKUP(F57,MATERIALES!F7:I372,3,FALSE)</f>
        <v>#N/A</v>
      </c>
      <c r="H57" s="908" t="e">
        <f>VLOOKUP(G57,MATERIALES!G7:J372,3,FALSE)</f>
        <v>#N/A</v>
      </c>
      <c r="I57" s="908" t="e">
        <f>VLOOKUP(H57,MATERIALES!H7:K372,3,FALSE)</f>
        <v>#N/A</v>
      </c>
      <c r="J57" s="311" t="s">
        <v>144</v>
      </c>
      <c r="K57" s="44">
        <v>1.1111111111111112</v>
      </c>
      <c r="L57" s="912">
        <f>VLOOKUP(A57,MATERIALES!A4:D372,4,FALSE)</f>
        <v>4580.9633086993408</v>
      </c>
      <c r="M57" s="913"/>
      <c r="N57" s="272">
        <f>K57*L57</f>
        <v>5089.9592318881569</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VLOOKUP(A58,MATERIALES!A8:D394,4,FALSE)</f>
        <v>6978.0812579719377</v>
      </c>
      <c r="N58" s="272">
        <f>K58*M58</f>
        <v>7815.4510089285714</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VLOOKUP(A59,MATERIALES!A9:D395,4,FALSE)</f>
        <v>563748.71358712879</v>
      </c>
      <c r="N59" s="272">
        <f>K59*M59</f>
        <v>569386.2007230001</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624200.65625944699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1848.9396173698058</v>
      </c>
      <c r="M66" s="913"/>
      <c r="N66" s="287">
        <f>K66*L66</f>
        <v>1867.4290135435037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1867.4290135435037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646623.90362431447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129324.7807248629</v>
      </c>
      <c r="M90" s="861"/>
      <c r="N90" s="51"/>
    </row>
    <row r="91" spans="1:14">
      <c r="B91" s="89" t="s">
        <v>973</v>
      </c>
      <c r="C91" s="90"/>
      <c r="D91" s="90"/>
      <c r="E91" s="90"/>
      <c r="F91" s="90"/>
      <c r="G91" s="90"/>
      <c r="H91" s="90"/>
      <c r="I91" s="87"/>
      <c r="J91" s="88"/>
      <c r="K91" s="304">
        <v>0.05</v>
      </c>
      <c r="L91" s="860">
        <f>N85*K91</f>
        <v>32331.195181215724</v>
      </c>
      <c r="M91" s="861"/>
      <c r="N91" s="51"/>
    </row>
    <row r="92" spans="1:14" ht="15.75" thickBot="1">
      <c r="B92" s="91" t="s">
        <v>974</v>
      </c>
      <c r="C92" s="92"/>
      <c r="D92" s="92"/>
      <c r="E92" s="92"/>
      <c r="F92" s="92"/>
      <c r="G92" s="92"/>
      <c r="H92" s="92"/>
      <c r="I92" s="93"/>
      <c r="J92" s="94"/>
      <c r="K92" s="305">
        <v>0.05</v>
      </c>
      <c r="L92" s="862">
        <f>N85*K92</f>
        <v>32331.195181215724</v>
      </c>
      <c r="M92" s="863"/>
      <c r="N92" s="51"/>
    </row>
    <row r="93" spans="1:14" ht="15.75" thickBot="1">
      <c r="B93" s="825" t="s">
        <v>953</v>
      </c>
      <c r="C93" s="826"/>
      <c r="D93" s="826"/>
      <c r="E93" s="826"/>
      <c r="F93" s="826"/>
      <c r="G93" s="826"/>
      <c r="H93" s="826"/>
      <c r="I93" s="826"/>
      <c r="J93" s="826"/>
      <c r="K93" s="826"/>
      <c r="L93" s="826"/>
      <c r="M93" s="827"/>
      <c r="N93" s="52">
        <f>L90+L91+L92</f>
        <v>193987.17108729435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840611.07471160882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VLOOKUP(A49,MATERIALES!A5:D634,2,FALSE)</f>
        <v>kg</v>
      </c>
      <c r="K49" s="282">
        <v>1</v>
      </c>
      <c r="L49" s="267"/>
      <c r="M49" s="402">
        <f>VLOOKUP(A49,MATERIALES!A5:D389,4,FALSE)</f>
        <v>513.39329617532803</v>
      </c>
      <c r="N49" s="272">
        <f>K49*M49</f>
        <v>513.39329617532803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513.39329617532803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513.39329617532803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102.67865923506561</v>
      </c>
      <c r="M83" s="861"/>
      <c r="N83" s="51"/>
    </row>
    <row r="84" spans="1:14">
      <c r="B84" s="89" t="s">
        <v>973</v>
      </c>
      <c r="C84" s="90"/>
      <c r="D84" s="90"/>
      <c r="E84" s="90"/>
      <c r="F84" s="90"/>
      <c r="G84" s="90"/>
      <c r="H84" s="90"/>
      <c r="I84" s="87"/>
      <c r="J84" s="88"/>
      <c r="K84" s="304">
        <v>0.05</v>
      </c>
      <c r="L84" s="860">
        <f>N78*K84</f>
        <v>25.669664808766402</v>
      </c>
      <c r="M84" s="861"/>
      <c r="N84" s="51"/>
    </row>
    <row r="85" spans="1:14" ht="15.75" thickBot="1">
      <c r="B85" s="91" t="s">
        <v>974</v>
      </c>
      <c r="C85" s="92"/>
      <c r="D85" s="92"/>
      <c r="E85" s="92"/>
      <c r="F85" s="92"/>
      <c r="G85" s="92"/>
      <c r="H85" s="92"/>
      <c r="I85" s="93"/>
      <c r="J85" s="94"/>
      <c r="K85" s="305">
        <v>0.05</v>
      </c>
      <c r="L85" s="862">
        <f>N78*K85</f>
        <v>25.669664808766402</v>
      </c>
      <c r="M85" s="863"/>
      <c r="N85" s="51"/>
    </row>
    <row r="86" spans="1:14" ht="15.75" thickBot="1">
      <c r="B86" s="825" t="s">
        <v>953</v>
      </c>
      <c r="C86" s="826"/>
      <c r="D86" s="826"/>
      <c r="E86" s="826"/>
      <c r="F86" s="826"/>
      <c r="G86" s="826"/>
      <c r="H86" s="826"/>
      <c r="I86" s="826"/>
      <c r="J86" s="826"/>
      <c r="K86" s="826"/>
      <c r="L86" s="826"/>
      <c r="M86" s="827"/>
      <c r="N86" s="52">
        <f>L83+L84+L85</f>
        <v>154.01798885259842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667.4112850279264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9.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VLOOKUP(A49,MATERIALES!A5:D634,2,FALSE)</f>
        <v>kg</v>
      </c>
      <c r="K49" s="282">
        <v>1</v>
      </c>
      <c r="L49" s="267"/>
      <c r="M49" s="402">
        <f>VLOOKUP(A49,MATERIALES!A5:D389,4,FALSE)</f>
        <v>474.91628254334415</v>
      </c>
      <c r="N49" s="272">
        <f>K49*M49</f>
        <v>474.91628254334415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474.91628254334415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474.91628254334415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94.983256508668831</v>
      </c>
      <c r="M83" s="861"/>
      <c r="N83" s="51"/>
    </row>
    <row r="84" spans="1:14">
      <c r="B84" s="89" t="s">
        <v>973</v>
      </c>
      <c r="C84" s="90"/>
      <c r="D84" s="90"/>
      <c r="E84" s="90"/>
      <c r="F84" s="90"/>
      <c r="G84" s="90"/>
      <c r="H84" s="90"/>
      <c r="I84" s="87"/>
      <c r="J84" s="88"/>
      <c r="K84" s="304">
        <v>0.05</v>
      </c>
      <c r="L84" s="860">
        <f>N78*K84</f>
        <v>23.745814127167208</v>
      </c>
      <c r="M84" s="861"/>
      <c r="N84" s="51"/>
    </row>
    <row r="85" spans="1:14" ht="15.75" thickBot="1">
      <c r="B85" s="91" t="s">
        <v>974</v>
      </c>
      <c r="C85" s="92"/>
      <c r="D85" s="92"/>
      <c r="E85" s="92"/>
      <c r="F85" s="92"/>
      <c r="G85" s="92"/>
      <c r="H85" s="92"/>
      <c r="I85" s="93"/>
      <c r="J85" s="94"/>
      <c r="K85" s="305">
        <v>0.05</v>
      </c>
      <c r="L85" s="862">
        <f>N78*K85</f>
        <v>23.745814127167208</v>
      </c>
      <c r="M85" s="863"/>
      <c r="N85" s="51"/>
    </row>
    <row r="86" spans="1:14" ht="15.75" thickBot="1">
      <c r="B86" s="825" t="s">
        <v>953</v>
      </c>
      <c r="C86" s="826"/>
      <c r="D86" s="826"/>
      <c r="E86" s="826"/>
      <c r="F86" s="826"/>
      <c r="G86" s="826"/>
      <c r="H86" s="826"/>
      <c r="I86" s="826"/>
      <c r="J86" s="826"/>
      <c r="K86" s="826"/>
      <c r="L86" s="826"/>
      <c r="M86" s="827"/>
      <c r="N86" s="52">
        <f>L83+L84+L85</f>
        <v>142.47488476300325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617.39116730634737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804</v>
      </c>
      <c r="B49" s="43" t="str">
        <f>VLOOKUP(A49,MATERIALES!A4:D372,3,FALSE)</f>
        <v>Cemento gris</v>
      </c>
      <c r="C49" s="281"/>
      <c r="D49" s="281"/>
      <c r="E49" s="281"/>
      <c r="F49" s="281"/>
      <c r="G49" s="281"/>
      <c r="H49" s="281"/>
      <c r="I49" s="268"/>
      <c r="J49" s="416" t="str">
        <f>VLOOKUP(A49,MATERIALES!A5:D634,2,FALSE)</f>
        <v>kg</v>
      </c>
      <c r="K49" s="282">
        <v>1</v>
      </c>
      <c r="L49" s="267"/>
      <c r="M49" s="402">
        <f>VLOOKUP(A49,MATERIALES!A5:D389,4,FALSE)</f>
        <v>488.47484925175752</v>
      </c>
      <c r="N49" s="272">
        <f>K49*M49</f>
        <v>488.47484925175752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488.47484925175752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488.47484925175752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97.694969850351512</v>
      </c>
      <c r="M83" s="861"/>
      <c r="N83" s="51"/>
    </row>
    <row r="84" spans="1:14">
      <c r="B84" s="89" t="s">
        <v>973</v>
      </c>
      <c r="C84" s="90"/>
      <c r="D84" s="90"/>
      <c r="E84" s="90"/>
      <c r="F84" s="90"/>
      <c r="G84" s="90"/>
      <c r="H84" s="90"/>
      <c r="I84" s="87"/>
      <c r="J84" s="88"/>
      <c r="K84" s="304">
        <v>0.05</v>
      </c>
      <c r="L84" s="860">
        <f>N78*K84</f>
        <v>24.423742462587878</v>
      </c>
      <c r="M84" s="861"/>
      <c r="N84" s="51"/>
    </row>
    <row r="85" spans="1:14" ht="15.75" thickBot="1">
      <c r="B85" s="91" t="s">
        <v>974</v>
      </c>
      <c r="C85" s="92"/>
      <c r="D85" s="92"/>
      <c r="E85" s="92"/>
      <c r="F85" s="92"/>
      <c r="G85" s="92"/>
      <c r="H85" s="92"/>
      <c r="I85" s="93"/>
      <c r="J85" s="94"/>
      <c r="K85" s="305">
        <v>0.05</v>
      </c>
      <c r="L85" s="862">
        <f>N78*K85</f>
        <v>24.423742462587878</v>
      </c>
      <c r="M85" s="863"/>
      <c r="N85" s="51"/>
    </row>
    <row r="86" spans="1:14" ht="15.75" thickBot="1">
      <c r="B86" s="825" t="s">
        <v>953</v>
      </c>
      <c r="C86" s="826"/>
      <c r="D86" s="826"/>
      <c r="E86" s="826"/>
      <c r="F86" s="826"/>
      <c r="G86" s="826"/>
      <c r="H86" s="826"/>
      <c r="I86" s="826"/>
      <c r="J86" s="826"/>
      <c r="K86" s="826"/>
      <c r="L86" s="826"/>
      <c r="M86" s="827"/>
      <c r="N86" s="52">
        <f>L83+L84+L85</f>
        <v>146.54245477552726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635.01730402728481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P115"/>
  <sheetViews>
    <sheetView topLeftCell="A25" zoomScale="78" zoomScaleNormal="78" workbookViewId="0">
      <selection activeCell="P37" sqref="P37:P3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271">
        <v>30</v>
      </c>
      <c r="N36" s="272">
        <f>K36/M36</f>
        <v>108.8172238664397</v>
      </c>
      <c r="O36">
        <v>3050</v>
      </c>
      <c r="P36">
        <f>+K36/O36</f>
        <v>1.0703333495059644</v>
      </c>
    </row>
    <row r="37" spans="1:16">
      <c r="A37" t="s">
        <v>363</v>
      </c>
      <c r="B37" s="874" t="str">
        <f>VLOOKUP(A37,EQUIPOS!A7:D154,3,FALSE)</f>
        <v>Vibrador de concreto, Motor de 3 hp a 18.000 rpm Mangueras de 4 mt</v>
      </c>
      <c r="C37" s="875"/>
      <c r="D37" s="875"/>
      <c r="E37" s="875"/>
      <c r="F37" s="875"/>
      <c r="G37" s="875"/>
      <c r="H37" s="876"/>
      <c r="I37" s="267"/>
      <c r="J37" s="268"/>
      <c r="K37" s="269">
        <f>VLOOKUP(A37,EQUIPOS!A7:D164,4,FALSE)</f>
        <v>4933.9151161697364</v>
      </c>
      <c r="L37" s="270"/>
      <c r="M37" s="271">
        <v>30</v>
      </c>
      <c r="N37" s="272">
        <f>K37/M37</f>
        <v>164.46383720565788</v>
      </c>
      <c r="O37">
        <v>7897</v>
      </c>
      <c r="P37">
        <f t="shared" ref="P37:P38" si="0">+K37/O37</f>
        <v>0.6247834767848216</v>
      </c>
    </row>
    <row r="38" spans="1:16">
      <c r="A38" t="s">
        <v>228</v>
      </c>
      <c r="B38" s="874" t="str">
        <f>VLOOKUP(A38,EQUIPOS!A8:D154,3,FALSE)</f>
        <v xml:space="preserve">Formaleta metálica (concreto hidráulico)
</v>
      </c>
      <c r="C38" s="875"/>
      <c r="D38" s="875"/>
      <c r="E38" s="875"/>
      <c r="F38" s="875"/>
      <c r="G38" s="875"/>
      <c r="H38" s="876"/>
      <c r="I38" s="877"/>
      <c r="J38" s="878"/>
      <c r="K38" s="269">
        <f>VLOOKUP(A38,EQUIPOS!A8:D165,4,FALSE)</f>
        <v>4002.4636472099305</v>
      </c>
      <c r="L38" s="879">
        <v>0.33329999999999999</v>
      </c>
      <c r="M38" s="880"/>
      <c r="N38" s="272">
        <f>K38/L38</f>
        <v>12008.591800809872</v>
      </c>
      <c r="O38">
        <v>3739.4552351913126</v>
      </c>
      <c r="P38">
        <f t="shared" si="0"/>
        <v>1.0703333495059641</v>
      </c>
    </row>
    <row r="39" spans="1:16">
      <c r="B39" s="874"/>
      <c r="C39" s="875"/>
      <c r="D39" s="875"/>
      <c r="E39" s="875"/>
      <c r="F39" s="875"/>
      <c r="G39" s="875"/>
      <c r="H39" s="876"/>
      <c r="I39" s="36"/>
      <c r="J39" s="37"/>
      <c r="K39" s="269"/>
      <c r="L39" s="276"/>
      <c r="M39" s="277"/>
      <c r="N39" s="272"/>
    </row>
    <row r="40" spans="1:16">
      <c r="B40" s="320"/>
      <c r="C40" s="321"/>
      <c r="D40" s="321"/>
      <c r="E40" s="323"/>
      <c r="F40" s="323"/>
      <c r="G40" s="323"/>
      <c r="H40" s="125"/>
      <c r="I40" s="36"/>
      <c r="J40" s="37"/>
      <c r="K40" s="274"/>
      <c r="L40" s="276"/>
      <c r="M40" s="277"/>
      <c r="N40" s="278"/>
    </row>
    <row r="41" spans="1:16">
      <c r="B41" s="882" t="s">
        <v>952</v>
      </c>
      <c r="C41" s="883"/>
      <c r="D41" s="883"/>
      <c r="E41" s="38"/>
      <c r="F41" s="39"/>
      <c r="G41" s="39"/>
      <c r="H41" s="40"/>
      <c r="I41" s="36"/>
      <c r="J41" s="37"/>
      <c r="K41" s="279"/>
      <c r="L41" s="276"/>
      <c r="M41" s="401">
        <v>0.1</v>
      </c>
      <c r="N41" s="344">
        <f>N72*M41</f>
        <v>253.08758483933667</v>
      </c>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12534.960446721307</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t="s">
        <v>838</v>
      </c>
      <c r="B48" s="43" t="str">
        <f>VLOOKUP(A48,MATERIALES!A5:D372,3,FALSE)</f>
        <v>Concreto hidráulico para pavimento MR-43</v>
      </c>
      <c r="C48" s="281"/>
      <c r="D48" s="281"/>
      <c r="E48" s="281"/>
      <c r="F48" s="281"/>
      <c r="G48" s="281"/>
      <c r="H48" s="281"/>
      <c r="I48" s="268"/>
      <c r="J48" s="224" t="str">
        <f>VLOOKUP(A48,MATERIALES!A4:D633,2,FALSE)</f>
        <v>m3</v>
      </c>
      <c r="K48" s="282">
        <v>1.01</v>
      </c>
      <c r="L48" s="267"/>
      <c r="M48" s="402">
        <f>VLOOKUP(A48,MATERIALES!A5:D389,4,FALSE)</f>
        <v>563748.71358712879</v>
      </c>
      <c r="N48" s="272">
        <f>K48*M48</f>
        <v>569386.2007230001</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7"/>
      <c r="C51" s="908"/>
      <c r="D51" s="908"/>
      <c r="E51" s="908"/>
      <c r="F51" s="908"/>
      <c r="G51" s="908"/>
      <c r="H51" s="908"/>
      <c r="I51" s="878"/>
      <c r="J51" s="42"/>
      <c r="K51" s="44"/>
      <c r="L51" s="909"/>
      <c r="M51" s="910"/>
      <c r="N51" s="45"/>
    </row>
    <row r="52" spans="1:14" ht="15.75" thickBot="1">
      <c r="B52" s="825" t="s">
        <v>953</v>
      </c>
      <c r="C52" s="826"/>
      <c r="D52" s="826"/>
      <c r="E52" s="826"/>
      <c r="F52" s="826"/>
      <c r="G52" s="826"/>
      <c r="H52" s="826"/>
      <c r="I52" s="826"/>
      <c r="J52" s="826"/>
      <c r="K52" s="826"/>
      <c r="L52" s="826"/>
      <c r="M52" s="827"/>
      <c r="N52" s="394">
        <f>SUM(N48:N51)</f>
        <v>569386.2007230001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1" t="s">
        <v>961</v>
      </c>
      <c r="M56" s="89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2">
        <f>VLOOKUP(A57,TRANSPORTE!A5:D117,4,FALSE)</f>
        <v>1848.9396173698058</v>
      </c>
      <c r="M57" s="913"/>
      <c r="N57" s="287">
        <f>K57*L57</f>
        <v>1867.4290135435037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SUM(N57:N61)</f>
        <v>1867.4290135435037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SUM(N67:N71)</f>
        <v>2530.8758483933666</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586319.46603165835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117263.89320633168</v>
      </c>
      <c r="M79" s="861"/>
      <c r="N79" s="51"/>
    </row>
    <row r="80" spans="1:15">
      <c r="B80" s="89" t="s">
        <v>973</v>
      </c>
      <c r="C80" s="90"/>
      <c r="D80" s="90"/>
      <c r="E80" s="90"/>
      <c r="F80" s="90"/>
      <c r="G80" s="90"/>
      <c r="H80" s="90"/>
      <c r="I80" s="87"/>
      <c r="J80" s="88"/>
      <c r="K80" s="304">
        <v>0.05</v>
      </c>
      <c r="L80" s="860">
        <f>N74*K80</f>
        <v>29315.973301582919</v>
      </c>
      <c r="M80" s="861"/>
      <c r="N80" s="51"/>
    </row>
    <row r="81" spans="1:14" ht="15.75" thickBot="1">
      <c r="B81" s="91" t="s">
        <v>974</v>
      </c>
      <c r="C81" s="92"/>
      <c r="D81" s="92"/>
      <c r="E81" s="92"/>
      <c r="F81" s="92"/>
      <c r="G81" s="92"/>
      <c r="H81" s="92"/>
      <c r="I81" s="93"/>
      <c r="J81" s="94"/>
      <c r="K81" s="305">
        <v>0.05</v>
      </c>
      <c r="L81" s="862">
        <f>N74*K81</f>
        <v>29315.973301582919</v>
      </c>
      <c r="M81" s="863"/>
      <c r="N81" s="51"/>
    </row>
    <row r="82" spans="1:14" ht="15.75" thickBot="1">
      <c r="B82" s="825" t="s">
        <v>953</v>
      </c>
      <c r="C82" s="826"/>
      <c r="D82" s="826"/>
      <c r="E82" s="826"/>
      <c r="F82" s="826"/>
      <c r="G82" s="826"/>
      <c r="H82" s="826"/>
      <c r="I82" s="826"/>
      <c r="J82" s="826"/>
      <c r="K82" s="826"/>
      <c r="L82" s="826"/>
      <c r="M82" s="827"/>
      <c r="N82" s="52">
        <f>L79+L80+L81</f>
        <v>175895.8398094975</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762215.30584115582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271">
        <v>37.5</v>
      </c>
      <c r="N36" s="272">
        <f>K36/M36</f>
        <v>279.64095592885502</v>
      </c>
    </row>
    <row r="37" spans="1:14">
      <c r="B37" s="874"/>
      <c r="C37" s="875"/>
      <c r="D37" s="875"/>
      <c r="E37" s="881"/>
      <c r="F37" s="875"/>
      <c r="G37" s="875"/>
      <c r="H37" s="876"/>
      <c r="I37" s="36"/>
      <c r="J37" s="37"/>
      <c r="K37" s="274"/>
      <c r="L37" s="276"/>
      <c r="M37" s="277"/>
      <c r="N37" s="278"/>
    </row>
    <row r="38" spans="1:14">
      <c r="B38" s="882" t="s">
        <v>952</v>
      </c>
      <c r="C38" s="883"/>
      <c r="D38" s="883"/>
      <c r="E38" s="38"/>
      <c r="F38" s="39"/>
      <c r="G38" s="39"/>
      <c r="H38" s="40"/>
      <c r="I38" s="36"/>
      <c r="J38" s="37"/>
      <c r="K38" s="279"/>
      <c r="L38" s="276"/>
      <c r="M38" s="469">
        <v>0.1</v>
      </c>
      <c r="N38" s="344">
        <f>N72*M38</f>
        <v>1214.8204072288161</v>
      </c>
    </row>
    <row r="39" spans="1:14" ht="15.75" thickBot="1">
      <c r="B39" s="874"/>
      <c r="C39" s="875"/>
      <c r="D39" s="875"/>
      <c r="E39" s="875"/>
      <c r="F39" s="875"/>
      <c r="G39" s="875"/>
      <c r="H39" s="876"/>
      <c r="I39" s="884"/>
      <c r="J39" s="885"/>
      <c r="K39" s="41"/>
      <c r="L39" s="886"/>
      <c r="M39" s="887"/>
      <c r="N39" s="105"/>
    </row>
    <row r="40" spans="1:14" ht="15.75" thickBot="1">
      <c r="B40" s="825" t="s">
        <v>953</v>
      </c>
      <c r="C40" s="826"/>
      <c r="D40" s="826"/>
      <c r="E40" s="826"/>
      <c r="F40" s="826"/>
      <c r="G40" s="826"/>
      <c r="H40" s="826"/>
      <c r="I40" s="826"/>
      <c r="J40" s="826"/>
      <c r="K40" s="826"/>
      <c r="L40" s="826"/>
      <c r="M40" s="827"/>
      <c r="N40" s="394">
        <f>SUM(N36:N39)</f>
        <v>1494.461363157671</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0" t="s">
        <v>944</v>
      </c>
      <c r="C44" s="871"/>
      <c r="D44" s="871"/>
      <c r="E44" s="871"/>
      <c r="F44" s="871"/>
      <c r="G44" s="871"/>
      <c r="H44" s="871"/>
      <c r="I44" s="905"/>
      <c r="J44" s="315" t="s">
        <v>945</v>
      </c>
      <c r="K44" s="85" t="s">
        <v>946</v>
      </c>
      <c r="L44" s="906" t="s">
        <v>955</v>
      </c>
      <c r="M44" s="905"/>
      <c r="N44" s="86" t="s">
        <v>951</v>
      </c>
    </row>
    <row r="45" spans="1:14">
      <c r="A45" s="144" t="s">
        <v>755</v>
      </c>
      <c r="B45" s="43" t="str">
        <f>VLOOKUP(A45,MATERIALES!A5:D372,3,FALSE)</f>
        <v>Adoquín e=8cm</v>
      </c>
      <c r="C45" s="281"/>
      <c r="D45" s="281"/>
      <c r="E45" s="281"/>
      <c r="F45" s="281"/>
      <c r="G45" s="281"/>
      <c r="H45" s="281"/>
      <c r="I45" s="268"/>
      <c r="J45" s="224" t="str">
        <f>VLOOKUP(A45,MATERIALES!A1:D630,2,FALSE)</f>
        <v>m2</v>
      </c>
      <c r="K45" s="282">
        <v>1.03</v>
      </c>
      <c r="L45" s="267"/>
      <c r="M45" s="402">
        <f>VLOOKUP(A45,MATERIALES!A5:D389,4,FALSE)</f>
        <v>44499.21593701269</v>
      </c>
      <c r="N45" s="272">
        <f>K45*M45</f>
        <v>45834.192415123071</v>
      </c>
    </row>
    <row r="46" spans="1:14">
      <c r="A46" s="144" t="s">
        <v>797</v>
      </c>
      <c r="B46" s="43" t="str">
        <f>VLOOKUP(A46,MATERIALES!A6:D372,3,FALSE)</f>
        <v>Arena de sello (fina)</v>
      </c>
      <c r="C46" s="281"/>
      <c r="D46" s="281"/>
      <c r="E46" s="281"/>
      <c r="F46" s="281"/>
      <c r="G46" s="281"/>
      <c r="H46" s="281"/>
      <c r="I46" s="268"/>
      <c r="J46" s="224" t="str">
        <f>VLOOKUP(A46,MATERIALES!A2:D631,2,FALSE)</f>
        <v>m3</v>
      </c>
      <c r="K46" s="282">
        <v>0.01</v>
      </c>
      <c r="L46" s="267"/>
      <c r="M46" s="402">
        <f>VLOOKUP(A46,MATERIALES!A6:D390,4,FALSE)</f>
        <v>39935.842120259404</v>
      </c>
      <c r="N46" s="272">
        <f>K46*M46</f>
        <v>399.35842120259406</v>
      </c>
    </row>
    <row r="47" spans="1:14">
      <c r="A47" s="144" t="s">
        <v>800</v>
      </c>
      <c r="B47" s="43" t="str">
        <f>VLOOKUP(A47,MATERIALES!A6:D372,3,FALSE)</f>
        <v>Arena de soporte (media)</v>
      </c>
      <c r="C47" s="281"/>
      <c r="D47" s="281"/>
      <c r="E47" s="281"/>
      <c r="F47" s="281"/>
      <c r="G47" s="281"/>
      <c r="H47" s="281"/>
      <c r="I47" s="268"/>
      <c r="J47" s="224" t="str">
        <f>VLOOKUP(A47,MATERIALES!A3:D632,2,FALSE)</f>
        <v>m3</v>
      </c>
      <c r="K47" s="282">
        <v>0.05</v>
      </c>
      <c r="L47" s="267"/>
      <c r="M47" s="402">
        <f>VLOOKUP(A47,MATERIALES!A6:D391,4,FALSE)</f>
        <v>24440.599059036176</v>
      </c>
      <c r="N47" s="272">
        <f>K47*M47</f>
        <v>1222.0299529518088</v>
      </c>
    </row>
    <row r="48" spans="1:14">
      <c r="A48" t="s">
        <v>832</v>
      </c>
      <c r="B48" s="43" t="str">
        <f>VLOOKUP(A48,MATERIALES!A6:D372,3,FALSE)</f>
        <v>Concreto Resistencia  21 (Mpa)</v>
      </c>
      <c r="C48" s="317"/>
      <c r="D48" s="317"/>
      <c r="E48" s="317"/>
      <c r="F48" s="317"/>
      <c r="G48" s="317"/>
      <c r="H48" s="317"/>
      <c r="I48" s="317"/>
      <c r="J48" s="311" t="str">
        <f>VLOOKUP(A48,MATERIALES!A4:D633,2,FALSE)</f>
        <v>m3</v>
      </c>
      <c r="K48" s="44">
        <v>0.01</v>
      </c>
      <c r="L48" s="318"/>
      <c r="M48" s="402">
        <f>VLOOKUP(A48,MATERIALES!A6:D392,4,FALSE)</f>
        <v>296822.67658959009</v>
      </c>
      <c r="N48" s="272">
        <f>K48*M48</f>
        <v>2968.2267658959008</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50423.807555173378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1" t="s">
        <v>961</v>
      </c>
      <c r="M54" s="89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2">
        <f>VLOOKUP(A55,TRANSPORTE!A5:D117,4,FALSE)</f>
        <v>1037.4605630797244</v>
      </c>
      <c r="M55" s="913"/>
      <c r="N55" s="287">
        <f>K55*L55</f>
        <v>954.46371803334648</v>
      </c>
    </row>
    <row r="56" spans="1:14">
      <c r="A56" t="s">
        <v>1227</v>
      </c>
      <c r="B56" s="46" t="str">
        <f>VLOOKUP(A56,TRANSPORTE!A6:D117,3,FALSE)</f>
        <v>Transporte de Arena</v>
      </c>
      <c r="C56" s="47"/>
      <c r="D56" s="47"/>
      <c r="E56" s="47"/>
      <c r="F56" s="47"/>
      <c r="G56" s="47"/>
      <c r="H56" s="311" t="s">
        <v>1468</v>
      </c>
      <c r="I56" s="279">
        <v>0.01</v>
      </c>
      <c r="J56" s="286">
        <v>1</v>
      </c>
      <c r="K56" s="279">
        <f>I56*J56</f>
        <v>0.01</v>
      </c>
      <c r="L56" s="912">
        <f>VLOOKUP(A56,TRANSPORTE!A6:D117,4,FALSE)</f>
        <v>1037.4605630797244</v>
      </c>
      <c r="M56" s="913"/>
      <c r="N56" s="287">
        <f>K56*L56</f>
        <v>10.374605630797245</v>
      </c>
    </row>
    <row r="57" spans="1:14">
      <c r="A57" t="s">
        <v>1227</v>
      </c>
      <c r="B57" s="46" t="str">
        <f>VLOOKUP(A57,TRANSPORTE!A6:D117,3,FALSE)</f>
        <v>Transporte de Arena</v>
      </c>
      <c r="C57" s="47"/>
      <c r="D57" s="47"/>
      <c r="E57" s="47"/>
      <c r="F57" s="47"/>
      <c r="G57" s="47"/>
      <c r="H57" s="311" t="s">
        <v>1468</v>
      </c>
      <c r="I57" s="279">
        <v>0.05</v>
      </c>
      <c r="J57" s="286">
        <v>1</v>
      </c>
      <c r="K57" s="279">
        <f>I57*J57</f>
        <v>0.05</v>
      </c>
      <c r="L57" s="912">
        <f>VLOOKUP(A57,TRANSPORTE!A6:D117,4,FALSE)</f>
        <v>1037.4605630797244</v>
      </c>
      <c r="M57" s="913"/>
      <c r="N57" s="287">
        <f>K57*L57</f>
        <v>51.873028153986219</v>
      </c>
    </row>
    <row r="58" spans="1:14">
      <c r="B58" s="46"/>
      <c r="C58" s="47"/>
      <c r="D58" s="47"/>
      <c r="E58" s="47"/>
      <c r="F58" s="47"/>
      <c r="G58" s="47"/>
      <c r="H58" s="311"/>
      <c r="I58" s="279"/>
      <c r="J58" s="286"/>
      <c r="K58" s="279"/>
      <c r="L58" s="912"/>
      <c r="M58" s="91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3"/>
      <c r="M60" s="904"/>
      <c r="N60" s="127"/>
    </row>
    <row r="61" spans="1:14" ht="15.75" thickBot="1">
      <c r="B61" s="914" t="s">
        <v>953</v>
      </c>
      <c r="C61" s="868"/>
      <c r="D61" s="868"/>
      <c r="E61" s="868"/>
      <c r="F61" s="868"/>
      <c r="G61" s="868"/>
      <c r="H61" s="868"/>
      <c r="I61" s="868"/>
      <c r="J61" s="868"/>
      <c r="K61" s="868"/>
      <c r="L61" s="868"/>
      <c r="M61" s="869"/>
      <c r="N61" s="104">
        <f>N55+N56+N57+N58+N59</f>
        <v>1016.7113518181299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4" t="s">
        <v>963</v>
      </c>
      <c r="C65" s="865"/>
      <c r="D65" s="865"/>
      <c r="E65" s="865"/>
      <c r="F65" s="865"/>
      <c r="G65" s="865"/>
      <c r="H65" s="865"/>
      <c r="I65" s="73" t="s">
        <v>964</v>
      </c>
      <c r="J65" s="75" t="s">
        <v>1410</v>
      </c>
      <c r="K65" s="74" t="s">
        <v>966</v>
      </c>
      <c r="L65" s="866" t="s">
        <v>950</v>
      </c>
      <c r="M65" s="867"/>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SUM(N66:N71)</f>
        <v>12148.204072288159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65083.184342437336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13016.636868487469</v>
      </c>
      <c r="M79" s="861"/>
      <c r="N79" s="51"/>
    </row>
    <row r="80" spans="1:15">
      <c r="B80" s="89" t="s">
        <v>973</v>
      </c>
      <c r="C80" s="90"/>
      <c r="D80" s="90"/>
      <c r="E80" s="90"/>
      <c r="F80" s="90"/>
      <c r="G80" s="90"/>
      <c r="H80" s="90"/>
      <c r="I80" s="87"/>
      <c r="J80" s="88"/>
      <c r="K80" s="304">
        <v>0.05</v>
      </c>
      <c r="L80" s="860">
        <f>N74*K80</f>
        <v>3254.1592171218672</v>
      </c>
      <c r="M80" s="861"/>
      <c r="N80" s="51"/>
    </row>
    <row r="81" spans="1:14" ht="15.75" thickBot="1">
      <c r="B81" s="91" t="s">
        <v>974</v>
      </c>
      <c r="C81" s="92"/>
      <c r="D81" s="92"/>
      <c r="E81" s="92"/>
      <c r="F81" s="92"/>
      <c r="G81" s="92"/>
      <c r="H81" s="92"/>
      <c r="I81" s="93"/>
      <c r="J81" s="94"/>
      <c r="K81" s="305">
        <v>0.05</v>
      </c>
      <c r="L81" s="862">
        <f>N74*K81</f>
        <v>3254.1592171218672</v>
      </c>
      <c r="M81" s="863"/>
      <c r="N81" s="51"/>
    </row>
    <row r="82" spans="1:14" ht="15.75" thickBot="1">
      <c r="B82" s="825" t="s">
        <v>953</v>
      </c>
      <c r="C82" s="826"/>
      <c r="D82" s="826"/>
      <c r="E82" s="826"/>
      <c r="F82" s="826"/>
      <c r="G82" s="826"/>
      <c r="H82" s="826"/>
      <c r="I82" s="826"/>
      <c r="J82" s="826"/>
      <c r="K82" s="826"/>
      <c r="L82" s="826"/>
      <c r="M82" s="827"/>
      <c r="N82" s="52">
        <f>L79+L80+L81</f>
        <v>19524.955302731203</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84608.139645168543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100794.77699125303</v>
      </c>
      <c r="L36" s="270"/>
      <c r="M36" s="271">
        <v>35</v>
      </c>
      <c r="N36" s="272">
        <f>K36/M36</f>
        <v>2879.8507711786583</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146811.50186264887</v>
      </c>
      <c r="L37" s="335"/>
      <c r="M37" s="336">
        <v>35</v>
      </c>
      <c r="N37" s="272">
        <f>K37/M37</f>
        <v>4194.6143389328254</v>
      </c>
    </row>
    <row r="38" spans="1:14">
      <c r="A38" s="113"/>
      <c r="B38" s="320"/>
      <c r="C38" s="321"/>
      <c r="D38" s="321"/>
      <c r="E38" s="323"/>
      <c r="F38" s="321"/>
      <c r="G38" s="321"/>
      <c r="H38" s="322"/>
      <c r="I38" s="328"/>
      <c r="J38" s="330"/>
      <c r="K38" s="269"/>
      <c r="L38" s="423"/>
      <c r="M38" s="424"/>
      <c r="N38" s="272"/>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N73*M40</f>
        <v>8.2809726290859995</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7082.7460827405694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VLOOKUP(A47,MATERIALES!A3:D632,2,FALSE)</f>
        <v>m3</v>
      </c>
      <c r="K47" s="282">
        <v>1.3</v>
      </c>
      <c r="L47" s="267"/>
      <c r="M47" s="402">
        <f>VLOOKUP(A47,MATERIALES!A5:D389,4,FALSE)</f>
        <v>4763.4542876396072</v>
      </c>
      <c r="N47" s="272">
        <f>K47*M47</f>
        <v>6192.49057393149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6192.49057393149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1" t="s">
        <v>961</v>
      </c>
      <c r="M55" s="89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2">
        <f>VLOOKUP(A56,TRANSPORTE!A5:D117,4,FALSE)</f>
        <v>1037.4605630797244</v>
      </c>
      <c r="M56" s="913"/>
      <c r="N56" s="287">
        <f>K56*L56</f>
        <v>1348.6987320036417</v>
      </c>
    </row>
    <row r="57" spans="1:14">
      <c r="B57" s="46"/>
      <c r="C57" s="47"/>
      <c r="D57" s="47"/>
      <c r="E57" s="47"/>
      <c r="F57" s="47"/>
      <c r="G57" s="47"/>
      <c r="H57" s="311"/>
      <c r="I57" s="279"/>
      <c r="J57" s="286"/>
      <c r="K57" s="279"/>
      <c r="L57" s="912"/>
      <c r="M57" s="913"/>
      <c r="N57" s="287"/>
    </row>
    <row r="58" spans="1:14">
      <c r="B58" s="46"/>
      <c r="C58" s="47"/>
      <c r="D58" s="47"/>
      <c r="E58" s="47"/>
      <c r="F58" s="47"/>
      <c r="G58" s="4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N56+N57+N58+N59+N60</f>
        <v>1348.6987320036417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1"/>
      <c r="C72" s="902"/>
      <c r="D72" s="902"/>
      <c r="E72" s="902"/>
      <c r="F72" s="902"/>
      <c r="G72" s="902"/>
      <c r="H72" s="902"/>
      <c r="I72" s="126"/>
      <c r="J72" s="126"/>
      <c r="K72" s="126"/>
      <c r="L72" s="915"/>
      <c r="M72" s="915"/>
      <c r="N72" s="45"/>
    </row>
    <row r="73" spans="1:15" ht="15.75" thickBot="1">
      <c r="B73" s="914" t="s">
        <v>953</v>
      </c>
      <c r="C73" s="868"/>
      <c r="D73" s="868"/>
      <c r="E73" s="868"/>
      <c r="F73" s="868"/>
      <c r="G73" s="868"/>
      <c r="H73" s="868"/>
      <c r="I73" s="868"/>
      <c r="J73" s="868"/>
      <c r="K73" s="868"/>
      <c r="L73" s="868"/>
      <c r="M73" s="869"/>
      <c r="N73" s="301">
        <f>SUM(N67:N72)</f>
        <v>828.09726290859999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15452.032651584301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0" t="s">
        <v>969</v>
      </c>
      <c r="C79" s="871"/>
      <c r="D79" s="871"/>
      <c r="E79" s="871"/>
      <c r="F79" s="871"/>
      <c r="G79" s="871"/>
      <c r="H79" s="871"/>
      <c r="I79" s="314"/>
      <c r="J79" s="334"/>
      <c r="K79" s="302" t="s">
        <v>970</v>
      </c>
      <c r="L79" s="872" t="s">
        <v>971</v>
      </c>
      <c r="M79" s="873"/>
      <c r="N79" s="303"/>
    </row>
    <row r="80" spans="1:15">
      <c r="B80" s="858" t="s">
        <v>972</v>
      </c>
      <c r="C80" s="859"/>
      <c r="D80" s="859"/>
      <c r="E80" s="859"/>
      <c r="F80" s="859"/>
      <c r="G80" s="859"/>
      <c r="H80" s="859"/>
      <c r="I80" s="87"/>
      <c r="J80" s="88"/>
      <c r="K80" s="304">
        <v>0.2</v>
      </c>
      <c r="L80" s="860">
        <f>N75*K80</f>
        <v>3090.4065303168604</v>
      </c>
      <c r="M80" s="861"/>
      <c r="N80" s="51"/>
    </row>
    <row r="81" spans="1:14">
      <c r="B81" s="89" t="s">
        <v>973</v>
      </c>
      <c r="C81" s="90"/>
      <c r="D81" s="90"/>
      <c r="E81" s="90"/>
      <c r="F81" s="90"/>
      <c r="G81" s="90"/>
      <c r="H81" s="90"/>
      <c r="I81" s="87"/>
      <c r="J81" s="88"/>
      <c r="K81" s="304">
        <v>0.05</v>
      </c>
      <c r="L81" s="860">
        <f>N75*K81</f>
        <v>772.60163257921511</v>
      </c>
      <c r="M81" s="861"/>
      <c r="N81" s="51"/>
    </row>
    <row r="82" spans="1:14" ht="15.75" thickBot="1">
      <c r="B82" s="91" t="s">
        <v>974</v>
      </c>
      <c r="C82" s="92"/>
      <c r="D82" s="92"/>
      <c r="E82" s="92"/>
      <c r="F82" s="92"/>
      <c r="G82" s="92"/>
      <c r="H82" s="92"/>
      <c r="I82" s="93"/>
      <c r="J82" s="94"/>
      <c r="K82" s="305">
        <v>0.05</v>
      </c>
      <c r="L82" s="862">
        <f>N75*K82</f>
        <v>772.60163257921511</v>
      </c>
      <c r="M82" s="863"/>
      <c r="N82" s="51"/>
    </row>
    <row r="83" spans="1:14" ht="15.75" thickBot="1">
      <c r="B83" s="825" t="s">
        <v>953</v>
      </c>
      <c r="C83" s="826"/>
      <c r="D83" s="826"/>
      <c r="E83" s="826"/>
      <c r="F83" s="826"/>
      <c r="G83" s="826"/>
      <c r="H83" s="826"/>
      <c r="I83" s="826"/>
      <c r="J83" s="826"/>
      <c r="K83" s="826"/>
      <c r="L83" s="826"/>
      <c r="M83" s="827"/>
      <c r="N83" s="52">
        <f>L80+L81+L82</f>
        <v>4635.6097954752904</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20087.642447059592</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100794.77699125303</v>
      </c>
      <c r="L36" s="270"/>
      <c r="M36" s="271">
        <v>2.5</v>
      </c>
      <c r="N36" s="272">
        <f>K36/M36</f>
        <v>40317.910796501215</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176523.00387889484</v>
      </c>
      <c r="L37" s="335"/>
      <c r="M37" s="336">
        <v>100</v>
      </c>
      <c r="N37" s="272">
        <f>K37/M37</f>
        <v>1765.2300387889484</v>
      </c>
    </row>
    <row r="38" spans="1:14">
      <c r="A38" s="113" t="s">
        <v>312</v>
      </c>
      <c r="B38" s="874" t="str">
        <f>VLOOKUP(A38,EQUIPOS!A8:D154,3,FALSE)</f>
        <v>Retroexcavadora sobre oruga, potencia 138 HP, balde de 1,5 m3.</v>
      </c>
      <c r="C38" s="875"/>
      <c r="D38" s="875"/>
      <c r="E38" s="875"/>
      <c r="F38" s="875"/>
      <c r="G38" s="875"/>
      <c r="H38" s="876"/>
      <c r="I38" s="328"/>
      <c r="J38" s="330"/>
      <c r="K38" s="269">
        <f>VLOOKUP(A38,EQUIPOS!A8:D165,4,FALSE)</f>
        <v>146811.50186264887</v>
      </c>
      <c r="L38" s="423"/>
      <c r="M38" s="424">
        <v>16</v>
      </c>
      <c r="N38" s="272">
        <f>K38/M38</f>
        <v>9175.7188664155547</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N76*M40</f>
        <v>27.894392469875619</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51286.754094175594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376</v>
      </c>
      <c r="B47" s="43" t="str">
        <f>VLOOKUP(A47,MATERIALES!A5:D372,3,FALSE)</f>
        <v>Anfo</v>
      </c>
      <c r="C47" s="281"/>
      <c r="D47" s="281"/>
      <c r="E47" s="281"/>
      <c r="F47" s="281"/>
      <c r="G47" s="281"/>
      <c r="H47" s="281"/>
      <c r="I47" s="268"/>
      <c r="J47" s="224" t="str">
        <f>VLOOKUP(A47,MATERIALES!A3:D632,2,FALSE)</f>
        <v>kg</v>
      </c>
      <c r="K47" s="282">
        <v>0.3</v>
      </c>
      <c r="L47" s="267"/>
      <c r="M47" s="402">
        <f>VLOOKUP(A47,MATERIALES!A5:D389,4,FALSE)</f>
        <v>6046.387856454613</v>
      </c>
      <c r="N47" s="272">
        <f>K47*M47</f>
        <v>1813.9163569363839</v>
      </c>
    </row>
    <row r="48" spans="1:14">
      <c r="A48" s="146" t="s">
        <v>424</v>
      </c>
      <c r="B48" s="43" t="str">
        <f>VLOOKUP(A48,MATERIALES!A6:D372,3,FALSE)</f>
        <v>Cordón detonante</v>
      </c>
      <c r="C48" s="425"/>
      <c r="D48" s="425"/>
      <c r="E48" s="425"/>
      <c r="F48" s="425"/>
      <c r="G48" s="425"/>
      <c r="H48" s="425"/>
      <c r="I48" s="425"/>
      <c r="J48" s="311" t="str">
        <f>VLOOKUP(A48,MATERIALES!A4:D633,2,FALSE)</f>
        <v>m</v>
      </c>
      <c r="K48" s="397">
        <v>3</v>
      </c>
      <c r="L48" s="421"/>
      <c r="M48" s="402">
        <f>VLOOKUP(A48,MATERIALES!A6:D390,4,FALSE)</f>
        <v>2585.6553160693184</v>
      </c>
      <c r="N48" s="272">
        <f t="shared" ref="N48:N53" si="0">K48*M48</f>
        <v>7756.9659482079551</v>
      </c>
    </row>
    <row r="49" spans="1:14">
      <c r="A49" s="146" t="s">
        <v>453</v>
      </c>
      <c r="B49" s="43" t="str">
        <f>VLOOKUP(A49,MATERIALES!A6:D372,3,FALSE)</f>
        <v>Explosivos  75% (INDUGEL)</v>
      </c>
      <c r="C49" s="425"/>
      <c r="D49" s="425"/>
      <c r="E49" s="425"/>
      <c r="F49" s="425"/>
      <c r="G49" s="425"/>
      <c r="H49" s="425"/>
      <c r="I49" s="425"/>
      <c r="J49" s="312" t="str">
        <f>VLOOKUP(A49,MATERIALES!A5:D634,2,FALSE)</f>
        <v>lb</v>
      </c>
      <c r="K49" s="397">
        <v>0.25</v>
      </c>
      <c r="L49" s="421"/>
      <c r="M49" s="402">
        <f>VLOOKUP(A49,MATERIALES!A6:D391,4,FALSE)</f>
        <v>12354.419405606717</v>
      </c>
      <c r="N49" s="272">
        <f t="shared" si="0"/>
        <v>3088.6048514016793</v>
      </c>
    </row>
    <row r="50" spans="1:14">
      <c r="A50" s="146" t="s">
        <v>458</v>
      </c>
      <c r="B50" s="43" t="str">
        <f>VLOOKUP(A50,MATERIALES!A6:D372,3,FALSE)</f>
        <v>Fulminantes</v>
      </c>
      <c r="C50" s="425"/>
      <c r="D50" s="425"/>
      <c r="E50" s="425"/>
      <c r="F50" s="425"/>
      <c r="G50" s="425"/>
      <c r="H50" s="425"/>
      <c r="I50" s="425"/>
      <c r="J50" s="312" t="str">
        <f>VLOOKUP(A50,MATERIALES!A6:D635,2,FALSE)</f>
        <v>u</v>
      </c>
      <c r="K50" s="397">
        <v>1</v>
      </c>
      <c r="L50" s="421"/>
      <c r="M50" s="402">
        <f>VLOOKUP(A50,MATERIALES!A6:D392,4,FALSE)</f>
        <v>1237.8604957032535</v>
      </c>
      <c r="N50" s="272">
        <f t="shared" si="0"/>
        <v>1237.8604957032535</v>
      </c>
    </row>
    <row r="51" spans="1:14">
      <c r="A51" s="146" t="s">
        <v>552</v>
      </c>
      <c r="B51" s="43" t="str">
        <f>VLOOKUP(A51,MATERIALES!A7:D372,3,FALSE)</f>
        <v>Mecha Lenta</v>
      </c>
      <c r="C51" s="425"/>
      <c r="D51" s="425"/>
      <c r="E51" s="425"/>
      <c r="F51" s="425"/>
      <c r="G51" s="425"/>
      <c r="H51" s="425"/>
      <c r="I51" s="425"/>
      <c r="J51" s="312" t="str">
        <f>VLOOKUP(A51,MATERIALES!A6:D636,2,FALSE)</f>
        <v>m</v>
      </c>
      <c r="K51" s="397">
        <v>1</v>
      </c>
      <c r="L51" s="421"/>
      <c r="M51" s="402">
        <f>VLOOKUP(A51,MATERIALES!A7:D393,4,FALSE)</f>
        <v>1107.0386493545084</v>
      </c>
      <c r="N51" s="272">
        <f t="shared" si="0"/>
        <v>1107.0386493545084</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VLOOKUP(A52,MATERIALES!A6:D637,2,FALSE)</f>
        <v>kg</v>
      </c>
      <c r="K52" s="397">
        <v>0.45800000000000002</v>
      </c>
      <c r="L52" s="421"/>
      <c r="M52" s="402">
        <f>VLOOKUP(A52,MATERIALES!A8:D394,4,FALSE)</f>
        <v>7090.7639407513188</v>
      </c>
      <c r="N52" s="272">
        <f t="shared" si="0"/>
        <v>3247.5698848641041</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VLOOKUP(A53,MATERIALES!A7:D638,2,FALSE)</f>
        <v>m3</v>
      </c>
      <c r="K53" s="126">
        <v>1.3</v>
      </c>
      <c r="L53" s="325"/>
      <c r="M53" s="402">
        <f>VLOOKUP(A53,MATERIALES!A9:D395,4,FALSE)</f>
        <v>4763.4542876396072</v>
      </c>
      <c r="N53" s="272">
        <f t="shared" si="0"/>
        <v>6192.49057393149</v>
      </c>
    </row>
    <row r="54" spans="1:14" ht="15.75" thickBot="1">
      <c r="B54" s="825" t="s">
        <v>953</v>
      </c>
      <c r="C54" s="826"/>
      <c r="D54" s="826"/>
      <c r="E54" s="826"/>
      <c r="F54" s="826"/>
      <c r="G54" s="826"/>
      <c r="H54" s="826"/>
      <c r="I54" s="826"/>
      <c r="J54" s="826"/>
      <c r="K54" s="826"/>
      <c r="L54" s="826"/>
      <c r="M54" s="827"/>
      <c r="N54" s="394">
        <f>SUM(N47:N53)</f>
        <v>24444.446760399373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1037.4605630797244</v>
      </c>
      <c r="M59" s="913"/>
      <c r="N59" s="287">
        <f>K59*L59</f>
        <v>1348.6987320036417</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2789.439246987562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79869.338833566173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15973.867766713236</v>
      </c>
      <c r="M83" s="861"/>
      <c r="N83" s="51"/>
    </row>
    <row r="84" spans="1:14">
      <c r="B84" s="89" t="s">
        <v>973</v>
      </c>
      <c r="C84" s="90"/>
      <c r="D84" s="90"/>
      <c r="E84" s="90"/>
      <c r="F84" s="90"/>
      <c r="G84" s="90"/>
      <c r="H84" s="90"/>
      <c r="I84" s="87"/>
      <c r="J84" s="88"/>
      <c r="K84" s="304">
        <v>0.05</v>
      </c>
      <c r="L84" s="860">
        <f>N78*K84</f>
        <v>3993.466941678309</v>
      </c>
      <c r="M84" s="861"/>
      <c r="N84" s="51"/>
    </row>
    <row r="85" spans="1:14" ht="15.75" thickBot="1">
      <c r="B85" s="91" t="s">
        <v>974</v>
      </c>
      <c r="C85" s="92"/>
      <c r="D85" s="92"/>
      <c r="E85" s="92"/>
      <c r="F85" s="92"/>
      <c r="G85" s="92"/>
      <c r="H85" s="92"/>
      <c r="I85" s="93"/>
      <c r="J85" s="94"/>
      <c r="K85" s="305">
        <v>0.05</v>
      </c>
      <c r="L85" s="862">
        <f>N78*K85</f>
        <v>3993.466941678309</v>
      </c>
      <c r="M85" s="863"/>
      <c r="N85" s="51"/>
    </row>
    <row r="86" spans="1:14" ht="15.75" thickBot="1">
      <c r="B86" s="825" t="s">
        <v>953</v>
      </c>
      <c r="C86" s="826"/>
      <c r="D86" s="826"/>
      <c r="E86" s="826"/>
      <c r="F86" s="826"/>
      <c r="G86" s="826"/>
      <c r="H86" s="826"/>
      <c r="I86" s="826"/>
      <c r="J86" s="826"/>
      <c r="K86" s="826"/>
      <c r="L86" s="826"/>
      <c r="M86" s="827"/>
      <c r="N86" s="52">
        <f>L83+L84+L85</f>
        <v>23960.80165006985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103830.14048363603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100794.77699125303</v>
      </c>
      <c r="L36" s="270"/>
      <c r="M36" s="336">
        <v>2.5</v>
      </c>
      <c r="N36" s="272">
        <f>K36/M36</f>
        <v>40317.910796501215</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176523.00387889484</v>
      </c>
      <c r="L37" s="335"/>
      <c r="M37" s="336">
        <v>100</v>
      </c>
      <c r="N37" s="272">
        <f>K37/M37</f>
        <v>1765.2300387889484</v>
      </c>
    </row>
    <row r="38" spans="1:14">
      <c r="A38" s="113" t="s">
        <v>261</v>
      </c>
      <c r="B38" s="874" t="str">
        <f>VLOOKUP(A38,EQUIPOS!A8:D154,3,FALSE)</f>
        <v xml:space="preserve">Motobomba 3 PULGADAS (incluye operario)
</v>
      </c>
      <c r="C38" s="875"/>
      <c r="D38" s="875"/>
      <c r="E38" s="875"/>
      <c r="F38" s="875"/>
      <c r="G38" s="875"/>
      <c r="H38" s="876"/>
      <c r="I38" s="328"/>
      <c r="J38" s="330"/>
      <c r="K38" s="269">
        <f>VLOOKUP(A38,EQUIPOS!A8:D165,4,FALSE)</f>
        <v>7283.2147386560127</v>
      </c>
      <c r="L38" s="423"/>
      <c r="M38" s="424">
        <v>8</v>
      </c>
      <c r="N38" s="272">
        <f>K38/M38</f>
        <v>910.40184233200159</v>
      </c>
    </row>
    <row r="39" spans="1:14">
      <c r="A39" t="s">
        <v>312</v>
      </c>
      <c r="B39" s="874" t="str">
        <f>VLOOKUP(A39,EQUIPOS!A9:D154,3,FALSE)</f>
        <v>Retroexcavadora sobre oruga, potencia 138 HP, balde de 1,5 m3.</v>
      </c>
      <c r="C39" s="875"/>
      <c r="D39" s="875"/>
      <c r="E39" s="875"/>
      <c r="F39" s="875"/>
      <c r="G39" s="875"/>
      <c r="H39" s="876"/>
      <c r="I39" s="36"/>
      <c r="J39" s="37"/>
      <c r="K39" s="269">
        <f>VLOOKUP(A39,EQUIPOS!A9:D166,4,FALSE)</f>
        <v>146811.50186264887</v>
      </c>
      <c r="L39" s="276"/>
      <c r="M39" s="336">
        <v>8</v>
      </c>
      <c r="N39" s="272">
        <f>K39/M39</f>
        <v>18351.437732831109</v>
      </c>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N78*M41</f>
        <v>241.11460680720396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61586.095017260479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376</v>
      </c>
      <c r="B48" s="43" t="str">
        <f>VLOOKUP(A48,MATERIALES!A5:D372,3,FALSE)</f>
        <v>Anfo</v>
      </c>
      <c r="C48" s="281"/>
      <c r="D48" s="281"/>
      <c r="E48" s="281"/>
      <c r="F48" s="281"/>
      <c r="G48" s="281"/>
      <c r="H48" s="281"/>
      <c r="I48" s="268"/>
      <c r="J48" s="224" t="str">
        <f>VLOOKUP(A48,MATERIALES!A4:D633,2,FALSE)</f>
        <v>kg</v>
      </c>
      <c r="K48" s="282">
        <v>0.3</v>
      </c>
      <c r="L48" s="267"/>
      <c r="M48" s="402">
        <f>VLOOKUP(A48,MATERIALES!A5:D389,4,FALSE)</f>
        <v>6046.387856454613</v>
      </c>
      <c r="N48" s="272">
        <f>K48*M48</f>
        <v>1813.9163569363839</v>
      </c>
    </row>
    <row r="49" spans="1:14">
      <c r="A49" s="146" t="s">
        <v>424</v>
      </c>
      <c r="B49" s="43" t="str">
        <f>VLOOKUP(A49,MATERIALES!A6:D372,3,FALSE)</f>
        <v>Cordón detonante</v>
      </c>
      <c r="C49" s="425"/>
      <c r="D49" s="425"/>
      <c r="E49" s="425"/>
      <c r="F49" s="425"/>
      <c r="G49" s="425"/>
      <c r="H49" s="425"/>
      <c r="I49" s="425"/>
      <c r="J49" s="311" t="str">
        <f>VLOOKUP(A49,MATERIALES!A5:D634,2,FALSE)</f>
        <v>m</v>
      </c>
      <c r="K49" s="397">
        <v>3</v>
      </c>
      <c r="L49" s="421"/>
      <c r="M49" s="402">
        <f>VLOOKUP(A49,MATERIALES!A6:D390,4,FALSE)</f>
        <v>2585.6553160693184</v>
      </c>
      <c r="N49" s="272">
        <f t="shared" ref="N49:N54" si="0">K49*M49</f>
        <v>7756.9659482079551</v>
      </c>
    </row>
    <row r="50" spans="1:14">
      <c r="A50" s="146" t="s">
        <v>453</v>
      </c>
      <c r="B50" s="43" t="str">
        <f>VLOOKUP(A50,MATERIALES!A6:D372,3,FALSE)</f>
        <v>Explosivos  75% (INDUGEL)</v>
      </c>
      <c r="C50" s="425"/>
      <c r="D50" s="425"/>
      <c r="E50" s="425"/>
      <c r="F50" s="425"/>
      <c r="G50" s="425"/>
      <c r="H50" s="425"/>
      <c r="I50" s="425"/>
      <c r="J50" s="312" t="str">
        <f>VLOOKUP(A50,MATERIALES!A6:D635,2,FALSE)</f>
        <v>lb</v>
      </c>
      <c r="K50" s="397">
        <v>0.25</v>
      </c>
      <c r="L50" s="421"/>
      <c r="M50" s="402">
        <f>VLOOKUP(A50,MATERIALES!A6:D391,4,FALSE)</f>
        <v>12354.419405606717</v>
      </c>
      <c r="N50" s="272">
        <f t="shared" si="0"/>
        <v>3088.6048514016793</v>
      </c>
    </row>
    <row r="51" spans="1:14">
      <c r="A51" s="146"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VLOOKUP(A51,MATERIALES!A6:D392,4,FALSE)</f>
        <v>1237.8604957032535</v>
      </c>
      <c r="N51" s="272">
        <f t="shared" si="0"/>
        <v>1237.8604957032535</v>
      </c>
    </row>
    <row r="52" spans="1:14">
      <c r="A52" s="146" t="s">
        <v>552</v>
      </c>
      <c r="B52" s="43" t="str">
        <f>VLOOKUP(A52,MATERIALES!A7:D372,3,FALSE)</f>
        <v>Mecha Lenta</v>
      </c>
      <c r="C52" s="425"/>
      <c r="D52" s="425"/>
      <c r="E52" s="425"/>
      <c r="F52" s="425"/>
      <c r="G52" s="425"/>
      <c r="H52" s="425"/>
      <c r="I52" s="425"/>
      <c r="J52" s="312" t="str">
        <f>VLOOKUP(A52,MATERIALES!A6:D637,2,FALSE)</f>
        <v>m</v>
      </c>
      <c r="K52" s="397">
        <v>1</v>
      </c>
      <c r="L52" s="421"/>
      <c r="M52" s="402">
        <f>VLOOKUP(A52,MATERIALES!A7:D393,4,FALSE)</f>
        <v>1107.0386493545084</v>
      </c>
      <c r="N52" s="272">
        <f t="shared" si="0"/>
        <v>1107.0386493545084</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VLOOKUP(A53,MATERIALES!A6:D637,2,FALSE)</f>
        <v>kg</v>
      </c>
      <c r="K53" s="397">
        <v>0.45800000000000002</v>
      </c>
      <c r="L53" s="421"/>
      <c r="M53" s="402">
        <f>VLOOKUP(A53,MATERIALES!A7:D393,4,FALSE)</f>
        <v>7090.7639407513188</v>
      </c>
      <c r="N53" s="272">
        <f>K53*M53</f>
        <v>3247.5698848641041</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VLOOKUP(A54,MATERIALES!A7:D638,2,FALSE)</f>
        <v>m3</v>
      </c>
      <c r="K54" s="397">
        <v>1.3</v>
      </c>
      <c r="L54" s="421"/>
      <c r="M54" s="402">
        <f>VLOOKUP(A54,MATERIALES!A8:D394,4,FALSE)</f>
        <v>4763.4542876396072</v>
      </c>
      <c r="N54" s="272">
        <f t="shared" si="0"/>
        <v>6192.49057393149</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24444.446760399373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2">
        <f>VLOOKUP(A61,TRANSPORTE!A5:D117,4,FALSE)</f>
        <v>1037.4605630797244</v>
      </c>
      <c r="M61" s="913"/>
      <c r="N61" s="287">
        <f>K61*L61</f>
        <v>1348.6987320036417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1348.6987320036417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24111.460680720396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111490.70119038389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22298.140238076779</v>
      </c>
      <c r="M85" s="861"/>
      <c r="N85" s="51"/>
    </row>
    <row r="86" spans="1:14">
      <c r="B86" s="89" t="s">
        <v>973</v>
      </c>
      <c r="C86" s="90"/>
      <c r="D86" s="90"/>
      <c r="E86" s="90"/>
      <c r="F86" s="90"/>
      <c r="G86" s="90"/>
      <c r="H86" s="90"/>
      <c r="I86" s="87"/>
      <c r="J86" s="88"/>
      <c r="K86" s="304">
        <v>0.05</v>
      </c>
      <c r="L86" s="860">
        <f>N80*K86</f>
        <v>5574.5350595191949</v>
      </c>
      <c r="M86" s="861"/>
      <c r="N86" s="51"/>
    </row>
    <row r="87" spans="1:14" ht="15.75" thickBot="1">
      <c r="B87" s="91" t="s">
        <v>974</v>
      </c>
      <c r="C87" s="92"/>
      <c r="D87" s="92"/>
      <c r="E87" s="92"/>
      <c r="F87" s="92"/>
      <c r="G87" s="92"/>
      <c r="H87" s="92"/>
      <c r="I87" s="93"/>
      <c r="J87" s="94"/>
      <c r="K87" s="305">
        <v>0.05</v>
      </c>
      <c r="L87" s="862">
        <f>N80*K87</f>
        <v>5574.5350595191949</v>
      </c>
      <c r="M87" s="863"/>
      <c r="N87" s="51"/>
    </row>
    <row r="88" spans="1:14" ht="15.75" thickBot="1">
      <c r="B88" s="825" t="s">
        <v>953</v>
      </c>
      <c r="C88" s="826"/>
      <c r="D88" s="826"/>
      <c r="E88" s="826"/>
      <c r="F88" s="826"/>
      <c r="G88" s="826"/>
      <c r="H88" s="826"/>
      <c r="I88" s="826"/>
      <c r="J88" s="826"/>
      <c r="K88" s="826"/>
      <c r="L88" s="826"/>
      <c r="M88" s="827"/>
      <c r="N88" s="52">
        <f>L85+L86+L87</f>
        <v>33447.210357115167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144937.91154749907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2.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176523.00387889484</v>
      </c>
      <c r="L36" s="270"/>
      <c r="M36" s="336">
        <v>100</v>
      </c>
      <c r="N36" s="272">
        <f>K36/M36</f>
        <v>1765.2300387889484</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146811.50186264887</v>
      </c>
      <c r="L37" s="335"/>
      <c r="M37" s="336">
        <v>35</v>
      </c>
      <c r="N37" s="272">
        <f>K37/M37</f>
        <v>4194.6143389328254</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8.2809726290859995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5968.1253503508597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VLOOKUP(A48,MATERIALES!A4:D633,2,FALSE)</f>
        <v>m3</v>
      </c>
      <c r="K48" s="282">
        <v>1.3</v>
      </c>
      <c r="L48" s="267"/>
      <c r="M48" s="402">
        <f>VLOOKUP(A48,MATERIALES!A5:D389,4,FALSE)</f>
        <v>4763.4542876396072</v>
      </c>
      <c r="N48" s="272">
        <f>K48*M48</f>
        <v>6192.49057393149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6192.49057393149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828.09726290859999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14337.41191919459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2867.4823838389184</v>
      </c>
      <c r="M84" s="861"/>
      <c r="N84" s="51"/>
    </row>
    <row r="85" spans="1:14">
      <c r="B85" s="89" t="s">
        <v>973</v>
      </c>
      <c r="C85" s="90"/>
      <c r="D85" s="90"/>
      <c r="E85" s="90"/>
      <c r="F85" s="90"/>
      <c r="G85" s="90"/>
      <c r="H85" s="90"/>
      <c r="I85" s="87"/>
      <c r="J85" s="88"/>
      <c r="K85" s="304">
        <v>0.05</v>
      </c>
      <c r="L85" s="860">
        <f>N79*K85</f>
        <v>716.8705959597296</v>
      </c>
      <c r="M85" s="861"/>
      <c r="N85" s="51"/>
    </row>
    <row r="86" spans="1:14" ht="15.75" thickBot="1">
      <c r="B86" s="91" t="s">
        <v>974</v>
      </c>
      <c r="C86" s="92"/>
      <c r="D86" s="92"/>
      <c r="E86" s="92"/>
      <c r="F86" s="92"/>
      <c r="G86" s="92"/>
      <c r="H86" s="92"/>
      <c r="I86" s="93"/>
      <c r="J86" s="94"/>
      <c r="K86" s="305">
        <v>0.05</v>
      </c>
      <c r="L86" s="862">
        <f>N79*K86</f>
        <v>716.8705959597296</v>
      </c>
      <c r="M86" s="863"/>
      <c r="N86" s="51"/>
    </row>
    <row r="87" spans="1:14" ht="15.75" thickBot="1">
      <c r="B87" s="825" t="s">
        <v>953</v>
      </c>
      <c r="C87" s="826"/>
      <c r="D87" s="826"/>
      <c r="E87" s="826"/>
      <c r="F87" s="826"/>
      <c r="G87" s="826"/>
      <c r="H87" s="826"/>
      <c r="I87" s="826"/>
      <c r="J87" s="826"/>
      <c r="K87" s="826"/>
      <c r="L87" s="826"/>
      <c r="M87" s="827"/>
      <c r="N87" s="52">
        <f>L84+L85+L86</f>
        <v>4301.2235757583776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18638.635494952967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7.75" customHeight="1" thickBot="1">
      <c r="B29" s="71" t="s">
        <v>943</v>
      </c>
      <c r="C29" s="804" t="s">
        <v>944</v>
      </c>
      <c r="D29" s="805"/>
      <c r="E29" s="805"/>
      <c r="F29" s="805"/>
      <c r="G29" s="805"/>
      <c r="H29" s="805"/>
      <c r="I29" s="805"/>
      <c r="J29" s="72"/>
      <c r="K29" s="342" t="s">
        <v>2215</v>
      </c>
      <c r="L29" s="801" t="s">
        <v>945</v>
      </c>
      <c r="M29" s="802"/>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5" t="s">
        <v>944</v>
      </c>
      <c r="C34" s="896"/>
      <c r="D34" s="896"/>
      <c r="E34" s="896"/>
      <c r="F34" s="896"/>
      <c r="G34" s="896"/>
      <c r="H34" s="897"/>
      <c r="I34" s="898" t="s">
        <v>948</v>
      </c>
      <c r="J34" s="899"/>
      <c r="K34" s="69" t="s">
        <v>949</v>
      </c>
      <c r="L34" s="900" t="s">
        <v>950</v>
      </c>
      <c r="M34" s="897"/>
      <c r="N34" s="70" t="s">
        <v>951</v>
      </c>
    </row>
    <row r="35" spans="1:14">
      <c r="A35" s="113" t="s">
        <v>263</v>
      </c>
      <c r="B35" s="874" t="str">
        <f>VLOOKUP(A35,EQUIPOS!A6:D154,3,FALSE)</f>
        <v xml:space="preserve">Motobomba 4 pulgadas
</v>
      </c>
      <c r="C35" s="875"/>
      <c r="D35" s="875"/>
      <c r="E35" s="875"/>
      <c r="F35" s="875"/>
      <c r="G35" s="875"/>
      <c r="H35" s="876"/>
      <c r="I35" s="267"/>
      <c r="J35" s="268"/>
      <c r="K35" s="269">
        <f>VLOOKUP(A35,EQUIPOS!A6:D163,4,FALSE)</f>
        <v>11797.352828248571</v>
      </c>
      <c r="L35" s="270"/>
      <c r="M35" s="336">
        <v>21</v>
      </c>
      <c r="N35" s="272">
        <f>K35/M35</f>
        <v>561.77870610707487</v>
      </c>
    </row>
    <row r="36" spans="1:14">
      <c r="A36" s="113" t="s">
        <v>129</v>
      </c>
      <c r="B36" s="874" t="str">
        <f>VLOOKUP(A36,EQUIPOS!A7:D154,3,FALSE)</f>
        <v xml:space="preserve">Buldozer, Potencia al volante de 140 HP, motor de 2200 RPM, longitud de hoja 4,80m. </v>
      </c>
      <c r="C36" s="875"/>
      <c r="D36" s="875"/>
      <c r="E36" s="875"/>
      <c r="F36" s="875"/>
      <c r="G36" s="875"/>
      <c r="H36" s="876"/>
      <c r="I36" s="421"/>
      <c r="J36" s="422"/>
      <c r="K36" s="269">
        <f>VLOOKUP(A36,EQUIPOS!A7:D164,4,FALSE)</f>
        <v>176523.00387889484</v>
      </c>
      <c r="L36" s="335"/>
      <c r="M36" s="336">
        <v>100</v>
      </c>
      <c r="N36" s="272">
        <f>K36/M36</f>
        <v>1765.2300387889484</v>
      </c>
    </row>
    <row r="37" spans="1:14">
      <c r="A37" s="113" t="s">
        <v>312</v>
      </c>
      <c r="B37" s="874" t="str">
        <f>VLOOKUP(A37,EQUIPOS!A8:D154,3,FALSE)</f>
        <v>Retroexcavadora sobre oruga, potencia 138 HP, balde de 1,5 m3.</v>
      </c>
      <c r="C37" s="875"/>
      <c r="D37" s="875"/>
      <c r="E37" s="875"/>
      <c r="F37" s="875"/>
      <c r="G37" s="875"/>
      <c r="H37" s="876"/>
      <c r="I37" s="328"/>
      <c r="J37" s="330"/>
      <c r="K37" s="269">
        <f>VLOOKUP(A37,EQUIPOS!A8:D165,4,FALSE)</f>
        <v>146811.50186264887</v>
      </c>
      <c r="L37" s="423"/>
      <c r="M37" s="424">
        <v>21</v>
      </c>
      <c r="N37" s="272">
        <f>K37/M37</f>
        <v>6991.023898221375</v>
      </c>
    </row>
    <row r="38" spans="1:14">
      <c r="B38" s="874"/>
      <c r="C38" s="875"/>
      <c r="D38" s="875"/>
      <c r="E38" s="875"/>
      <c r="F38" s="875"/>
      <c r="G38" s="875"/>
      <c r="H38" s="876"/>
      <c r="I38" s="36"/>
      <c r="J38" s="37"/>
      <c r="K38" s="269"/>
      <c r="L38" s="276"/>
      <c r="M38" s="336"/>
      <c r="N38" s="272"/>
    </row>
    <row r="39" spans="1:14">
      <c r="B39" s="320"/>
      <c r="C39" s="321"/>
      <c r="D39" s="321"/>
      <c r="E39" s="321"/>
      <c r="F39" s="323"/>
      <c r="G39" s="323"/>
      <c r="H39" s="125"/>
      <c r="I39" s="36"/>
      <c r="J39" s="37"/>
      <c r="K39" s="269"/>
      <c r="L39" s="276"/>
      <c r="M39" s="277"/>
      <c r="N39" s="273"/>
    </row>
    <row r="40" spans="1:14">
      <c r="B40" s="882" t="s">
        <v>952</v>
      </c>
      <c r="C40" s="883"/>
      <c r="D40" s="883"/>
      <c r="E40" s="38"/>
      <c r="F40" s="39"/>
      <c r="G40" s="39"/>
      <c r="H40" s="40"/>
      <c r="I40" s="36"/>
      <c r="J40" s="37"/>
      <c r="K40" s="279"/>
      <c r="L40" s="276"/>
      <c r="M40" s="401">
        <v>0.01</v>
      </c>
      <c r="N40" s="344">
        <f>N76*M40</f>
        <v>13.801621048476665</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SUM(N35:N41)</f>
        <v>9331.8342641658746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VLOOKUP(A47,MATERIALES!A4:D633,2,FALSE)</f>
        <v>m3</v>
      </c>
      <c r="K47" s="282">
        <v>1.3</v>
      </c>
      <c r="L47" s="267"/>
      <c r="M47" s="402">
        <f>VLOOKUP(A47,MATERIALES!A5:D389,4,FALSE)</f>
        <v>4763.4542876396072</v>
      </c>
      <c r="N47" s="272">
        <f>K47*M47</f>
        <v>6192.49057393149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6192.49057393149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1037.4605630797244</v>
      </c>
      <c r="M59" s="913"/>
      <c r="N59" s="287">
        <f>K59*L59</f>
        <v>1348.6987320036417</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1348.6987320036417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1380.1621048476666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18253.185674948672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3650.6371349897345</v>
      </c>
      <c r="M83" s="861"/>
      <c r="N83" s="51"/>
    </row>
    <row r="84" spans="1:14">
      <c r="B84" s="89" t="s">
        <v>973</v>
      </c>
      <c r="C84" s="90"/>
      <c r="D84" s="90"/>
      <c r="E84" s="90"/>
      <c r="F84" s="90"/>
      <c r="G84" s="90"/>
      <c r="H84" s="90"/>
      <c r="I84" s="87"/>
      <c r="J84" s="88"/>
      <c r="K84" s="304">
        <v>0.05</v>
      </c>
      <c r="L84" s="860">
        <f>N78*K84</f>
        <v>912.65928374743362</v>
      </c>
      <c r="M84" s="861"/>
      <c r="N84" s="51"/>
    </row>
    <row r="85" spans="1:14" ht="15.75" thickBot="1">
      <c r="B85" s="91" t="s">
        <v>974</v>
      </c>
      <c r="C85" s="92"/>
      <c r="D85" s="92"/>
      <c r="E85" s="92"/>
      <c r="F85" s="92"/>
      <c r="G85" s="92"/>
      <c r="H85" s="92"/>
      <c r="I85" s="93"/>
      <c r="J85" s="94"/>
      <c r="K85" s="305">
        <v>0.05</v>
      </c>
      <c r="L85" s="862">
        <f>N78*K85</f>
        <v>912.65928374743362</v>
      </c>
      <c r="M85" s="863"/>
      <c r="N85" s="51"/>
    </row>
    <row r="86" spans="1:14" ht="15.75" thickBot="1">
      <c r="B86" s="825" t="s">
        <v>953</v>
      </c>
      <c r="C86" s="826"/>
      <c r="D86" s="826"/>
      <c r="E86" s="826"/>
      <c r="F86" s="826"/>
      <c r="G86" s="826"/>
      <c r="H86" s="826"/>
      <c r="I86" s="826"/>
      <c r="J86" s="826"/>
      <c r="K86" s="826"/>
      <c r="L86" s="826"/>
      <c r="M86" s="827"/>
      <c r="N86" s="52">
        <f>L83+L84+L85</f>
        <v>5475.9557024846017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23729.141377433276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336">
        <v>2.5</v>
      </c>
      <c r="N36" s="272">
        <f>K36/M36</f>
        <v>4288.9931615588148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469.42871250000002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4758.4218740588149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23547.932342774147</v>
      </c>
      <c r="N48" s="272">
        <f>K48*M48</f>
        <v>30612.312045606392</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65.960594797686682</v>
      </c>
      <c r="N49" s="272">
        <f>K49*M49</f>
        <v>1978.8178439306005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32591.129889536991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48086.82474559945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9617.3649491198903</v>
      </c>
      <c r="M84" s="861"/>
      <c r="N84" s="51"/>
    </row>
    <row r="85" spans="1:14">
      <c r="B85" s="89" t="s">
        <v>973</v>
      </c>
      <c r="C85" s="90"/>
      <c r="D85" s="90"/>
      <c r="E85" s="90"/>
      <c r="F85" s="90"/>
      <c r="G85" s="90"/>
      <c r="H85" s="90"/>
      <c r="I85" s="87"/>
      <c r="J85" s="88"/>
      <c r="K85" s="304">
        <v>0.05</v>
      </c>
      <c r="L85" s="860">
        <f>N79*K85</f>
        <v>2404.3412372799726</v>
      </c>
      <c r="M85" s="861"/>
      <c r="N85" s="51"/>
    </row>
    <row r="86" spans="1:14" ht="15.75" thickBot="1">
      <c r="B86" s="91" t="s">
        <v>974</v>
      </c>
      <c r="C86" s="92"/>
      <c r="D86" s="92"/>
      <c r="E86" s="92"/>
      <c r="F86" s="92"/>
      <c r="G86" s="92"/>
      <c r="H86" s="92"/>
      <c r="I86" s="93"/>
      <c r="J86" s="94"/>
      <c r="K86" s="305">
        <v>0.05</v>
      </c>
      <c r="L86" s="862">
        <f>N79*K86</f>
        <v>2404.3412372799726</v>
      </c>
      <c r="M86" s="863"/>
      <c r="N86" s="51"/>
    </row>
    <row r="87" spans="1:14" ht="15.75" thickBot="1">
      <c r="B87" s="825" t="s">
        <v>953</v>
      </c>
      <c r="C87" s="826"/>
      <c r="D87" s="826"/>
      <c r="E87" s="826"/>
      <c r="F87" s="826"/>
      <c r="G87" s="826"/>
      <c r="H87" s="826"/>
      <c r="I87" s="826"/>
      <c r="J87" s="826"/>
      <c r="K87" s="826"/>
      <c r="L87" s="826"/>
      <c r="M87" s="827"/>
      <c r="N87" s="52">
        <f>L84+L85+L86</f>
        <v>14426.047423679835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62512.872169279282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336">
        <v>2.5</v>
      </c>
      <c r="N36" s="272">
        <f>K36/M36</f>
        <v>4288.9931615588148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469.42871250000002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4758.4218740588149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VLOOKUP(A48,MATERIALES!A4:D633,2,FALSE)</f>
        <v>m3</v>
      </c>
      <c r="K48" s="282">
        <v>1.3</v>
      </c>
      <c r="L48" s="267"/>
      <c r="M48" s="402">
        <f>VLOOKUP(A48,MATERIALES!A5:D389,4,FALSE)</f>
        <v>23761.204932619999</v>
      </c>
      <c r="N48" s="272">
        <f>K48*M48</f>
        <v>30889.566412405999</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65.960594797686682</v>
      </c>
      <c r="N49" s="272">
        <f>K49*M49</f>
        <v>1978.8178439306005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32868.384256336598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45"/>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48364.079112399057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9672.8158224798117</v>
      </c>
      <c r="M84" s="861"/>
      <c r="N84" s="51"/>
    </row>
    <row r="85" spans="1:14">
      <c r="B85" s="89" t="s">
        <v>973</v>
      </c>
      <c r="C85" s="90"/>
      <c r="D85" s="90"/>
      <c r="E85" s="90"/>
      <c r="F85" s="90"/>
      <c r="G85" s="90"/>
      <c r="H85" s="90"/>
      <c r="I85" s="87"/>
      <c r="J85" s="88"/>
      <c r="K85" s="304">
        <v>0.05</v>
      </c>
      <c r="L85" s="860">
        <f>N79*K85</f>
        <v>2418.2039556199529</v>
      </c>
      <c r="M85" s="861"/>
      <c r="N85" s="51"/>
    </row>
    <row r="86" spans="1:14" ht="15.75" thickBot="1">
      <c r="B86" s="91" t="s">
        <v>974</v>
      </c>
      <c r="C86" s="92"/>
      <c r="D86" s="92"/>
      <c r="E86" s="92"/>
      <c r="F86" s="92"/>
      <c r="G86" s="92"/>
      <c r="H86" s="92"/>
      <c r="I86" s="93"/>
      <c r="J86" s="94"/>
      <c r="K86" s="305">
        <v>0.05</v>
      </c>
      <c r="L86" s="862">
        <f>N79*K86</f>
        <v>2418.2039556199529</v>
      </c>
      <c r="M86" s="863"/>
      <c r="N86" s="51"/>
    </row>
    <row r="87" spans="1:14" ht="15.75" thickBot="1">
      <c r="B87" s="825" t="s">
        <v>953</v>
      </c>
      <c r="C87" s="826"/>
      <c r="D87" s="826"/>
      <c r="E87" s="826"/>
      <c r="F87" s="826"/>
      <c r="G87" s="826"/>
      <c r="H87" s="826"/>
      <c r="I87" s="826"/>
      <c r="J87" s="826"/>
      <c r="K87" s="826"/>
      <c r="L87" s="826"/>
      <c r="M87" s="827"/>
      <c r="N87" s="52">
        <f>L84+L85+L86</f>
        <v>14509.223733719717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62873.302846118771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336">
        <v>2.5</v>
      </c>
      <c r="N36" s="272">
        <f>K36/M36</f>
        <v>4288.9931615588148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469.42871250000002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4758.4218740588149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515</v>
      </c>
      <c r="B48" s="43" t="str">
        <f>VLOOKUP(A48,MATERIALES!A5:D372,3,FALSE)</f>
        <v>Material  Granular Tipo SBG</v>
      </c>
      <c r="C48" s="281"/>
      <c r="D48" s="281"/>
      <c r="E48" s="281"/>
      <c r="F48" s="281"/>
      <c r="G48" s="281"/>
      <c r="H48" s="281"/>
      <c r="I48" s="268"/>
      <c r="J48" s="224" t="str">
        <f>VLOOKUP(A48,MATERIALES!A4:D633,2,FALSE)</f>
        <v>m3</v>
      </c>
      <c r="K48" s="282">
        <v>1.3</v>
      </c>
      <c r="L48" s="267"/>
      <c r="M48" s="402">
        <f>VLOOKUP(A48,MATERIALES!A5:D389,4,FALSE)</f>
        <v>33123.212020904997</v>
      </c>
      <c r="N48" s="272">
        <f>K48*M48</f>
        <v>43060.175627176497</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65.960594797686682</v>
      </c>
      <c r="N49" s="272">
        <f>K49*M49</f>
        <v>1978.8178439306005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45038.993471107096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60534.688327169548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12106.93766543391</v>
      </c>
      <c r="M84" s="861"/>
      <c r="N84" s="51"/>
    </row>
    <row r="85" spans="1:14">
      <c r="B85" s="89" t="s">
        <v>973</v>
      </c>
      <c r="C85" s="90"/>
      <c r="D85" s="90"/>
      <c r="E85" s="90"/>
      <c r="F85" s="90"/>
      <c r="G85" s="90"/>
      <c r="H85" s="90"/>
      <c r="I85" s="87"/>
      <c r="J85" s="88"/>
      <c r="K85" s="304">
        <v>0.05</v>
      </c>
      <c r="L85" s="860">
        <f>N79*K85</f>
        <v>3026.7344163584776</v>
      </c>
      <c r="M85" s="861"/>
      <c r="N85" s="51"/>
    </row>
    <row r="86" spans="1:14" ht="15.75" thickBot="1">
      <c r="B86" s="91" t="s">
        <v>974</v>
      </c>
      <c r="C86" s="92"/>
      <c r="D86" s="92"/>
      <c r="E86" s="92"/>
      <c r="F86" s="92"/>
      <c r="G86" s="92"/>
      <c r="H86" s="92"/>
      <c r="I86" s="93"/>
      <c r="J86" s="94"/>
      <c r="K86" s="305">
        <v>0.05</v>
      </c>
      <c r="L86" s="862">
        <f>N79*K86</f>
        <v>3026.7344163584776</v>
      </c>
      <c r="M86" s="863"/>
      <c r="N86" s="51"/>
    </row>
    <row r="87" spans="1:14" ht="15.75" thickBot="1">
      <c r="B87" s="825" t="s">
        <v>953</v>
      </c>
      <c r="C87" s="826"/>
      <c r="D87" s="826"/>
      <c r="E87" s="826"/>
      <c r="F87" s="826"/>
      <c r="G87" s="826"/>
      <c r="H87" s="826"/>
      <c r="I87" s="826"/>
      <c r="J87" s="826"/>
      <c r="K87" s="826"/>
      <c r="L87" s="826"/>
      <c r="M87" s="827"/>
      <c r="N87" s="52">
        <f>L84+L85+L86</f>
        <v>18160.406498150867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78695.094825320411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10722.482903897037</v>
      </c>
      <c r="L36" s="270"/>
      <c r="M36" s="336">
        <v>2.5</v>
      </c>
      <c r="N36" s="272">
        <f>K36/M36</f>
        <v>4288.9931615588148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469.42871250000002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4758.4218740588149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517</v>
      </c>
      <c r="B48" s="43" t="str">
        <f>VLOOKUP(A48,MATERIALES!A5:D372,3,FALSE)</f>
        <v>Material Granular Tipo  BG</v>
      </c>
      <c r="C48" s="281"/>
      <c r="D48" s="281"/>
      <c r="E48" s="281"/>
      <c r="F48" s="281"/>
      <c r="G48" s="281"/>
      <c r="H48" s="281"/>
      <c r="I48" s="268"/>
      <c r="J48" s="224" t="str">
        <f>VLOOKUP(A48,MATERIALES!A4:D633,2,FALSE)</f>
        <v>m3</v>
      </c>
      <c r="K48" s="282">
        <v>1.3</v>
      </c>
      <c r="L48" s="267"/>
      <c r="M48" s="402">
        <f>VLOOKUP(A48,MATERIALES!A5:D389,4,FALSE)</f>
        <v>48448.056878900868</v>
      </c>
      <c r="N48" s="272">
        <f>K48*M48</f>
        <v>62982.47394257113</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65.960594797686682</v>
      </c>
      <c r="N49" s="272">
        <f>K49*M49</f>
        <v>1978.8178439306005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64961.29178650173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80456.986642564196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16091.39732851284</v>
      </c>
      <c r="M84" s="861"/>
      <c r="N84" s="51"/>
    </row>
    <row r="85" spans="1:14">
      <c r="B85" s="89" t="s">
        <v>973</v>
      </c>
      <c r="C85" s="90"/>
      <c r="D85" s="90"/>
      <c r="E85" s="90"/>
      <c r="F85" s="90"/>
      <c r="G85" s="90"/>
      <c r="H85" s="90"/>
      <c r="I85" s="87"/>
      <c r="J85" s="88"/>
      <c r="K85" s="304">
        <v>0.05</v>
      </c>
      <c r="L85" s="860">
        <f>N79*K85</f>
        <v>4022.8493321282099</v>
      </c>
      <c r="M85" s="861"/>
      <c r="N85" s="51"/>
    </row>
    <row r="86" spans="1:14" ht="15.75" thickBot="1">
      <c r="B86" s="91" t="s">
        <v>974</v>
      </c>
      <c r="C86" s="92"/>
      <c r="D86" s="92"/>
      <c r="E86" s="92"/>
      <c r="F86" s="92"/>
      <c r="G86" s="92"/>
      <c r="H86" s="92"/>
      <c r="I86" s="93"/>
      <c r="J86" s="94"/>
      <c r="K86" s="305">
        <v>0.05</v>
      </c>
      <c r="L86" s="862">
        <f>N79*K86</f>
        <v>4022.8493321282099</v>
      </c>
      <c r="M86" s="863"/>
      <c r="N86" s="51"/>
    </row>
    <row r="87" spans="1:14" ht="15.75" thickBot="1">
      <c r="B87" s="825" t="s">
        <v>953</v>
      </c>
      <c r="C87" s="826"/>
      <c r="D87" s="826"/>
      <c r="E87" s="826"/>
      <c r="F87" s="826"/>
      <c r="G87" s="826"/>
      <c r="H87" s="826"/>
      <c r="I87" s="826"/>
      <c r="J87" s="826"/>
      <c r="K87" s="826"/>
      <c r="L87" s="826"/>
      <c r="M87" s="827"/>
      <c r="N87" s="52">
        <f>L84+L85+L86</f>
        <v>24137.09599276926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104594.08263533346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469.42871250000002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544</v>
      </c>
      <c r="B48" s="43" t="str">
        <f>VLOOKUP(A48,MATERIALES!A5:D372,3,FALSE)</f>
        <v>Material filtrante (6´´)</v>
      </c>
      <c r="C48" s="281"/>
      <c r="D48" s="281"/>
      <c r="E48" s="281"/>
      <c r="F48" s="281"/>
      <c r="G48" s="281"/>
      <c r="H48" s="281"/>
      <c r="I48" s="268"/>
      <c r="J48" s="224" t="str">
        <f>VLOOKUP(A48,MATERIALES!A4:D633,2,FALSE)</f>
        <v>m3</v>
      </c>
      <c r="K48" s="282">
        <v>1.3</v>
      </c>
      <c r="L48" s="267"/>
      <c r="M48" s="402">
        <f>VLOOKUP(A48,MATERIALES!A5:D389,4,FALSE)</f>
        <v>43116.242132754531</v>
      </c>
      <c r="N48" s="272">
        <f>K48*M48</f>
        <v>56051.114772580891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56051.114772580891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67257.816467084529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13451.563293416906</v>
      </c>
      <c r="M84" s="861"/>
      <c r="N84" s="51"/>
    </row>
    <row r="85" spans="1:14">
      <c r="B85" s="89" t="s">
        <v>973</v>
      </c>
      <c r="C85" s="90"/>
      <c r="D85" s="90"/>
      <c r="E85" s="90"/>
      <c r="F85" s="90"/>
      <c r="G85" s="90"/>
      <c r="H85" s="90"/>
      <c r="I85" s="87"/>
      <c r="J85" s="88"/>
      <c r="K85" s="304">
        <v>0.05</v>
      </c>
      <c r="L85" s="860">
        <f>N79*K85</f>
        <v>3362.8908233542265</v>
      </c>
      <c r="M85" s="861"/>
      <c r="N85" s="51"/>
    </row>
    <row r="86" spans="1:14" ht="15.75" thickBot="1">
      <c r="B86" s="91" t="s">
        <v>974</v>
      </c>
      <c r="C86" s="92"/>
      <c r="D86" s="92"/>
      <c r="E86" s="92"/>
      <c r="F86" s="92"/>
      <c r="G86" s="92"/>
      <c r="H86" s="92"/>
      <c r="I86" s="93"/>
      <c r="J86" s="94"/>
      <c r="K86" s="305">
        <v>0.05</v>
      </c>
      <c r="L86" s="862">
        <f>N79*K86</f>
        <v>3362.8908233542265</v>
      </c>
      <c r="M86" s="863"/>
      <c r="N86" s="51"/>
    </row>
    <row r="87" spans="1:14" ht="15.75" thickBot="1">
      <c r="B87" s="825" t="s">
        <v>953</v>
      </c>
      <c r="C87" s="826"/>
      <c r="D87" s="826"/>
      <c r="E87" s="826"/>
      <c r="F87" s="826"/>
      <c r="G87" s="826"/>
      <c r="H87" s="826"/>
      <c r="I87" s="826"/>
      <c r="J87" s="826"/>
      <c r="K87" s="826"/>
      <c r="L87" s="826"/>
      <c r="M87" s="827"/>
      <c r="N87" s="52">
        <f>L84+L85+L86</f>
        <v>20177.34494012536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87435.161407209889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469.42871250000002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474</v>
      </c>
      <c r="B48" s="43" t="str">
        <f>VLOOKUP(A48,MATERIALES!A5:D372,3,FALSE)</f>
        <v>Gravilla</v>
      </c>
      <c r="C48" s="281"/>
      <c r="D48" s="281"/>
      <c r="E48" s="281"/>
      <c r="F48" s="281"/>
      <c r="G48" s="281"/>
      <c r="H48" s="281"/>
      <c r="I48" s="268"/>
      <c r="J48" s="224" t="str">
        <f>VLOOKUP(A48,MATERIALES!A4:D633,2,FALSE)</f>
        <v>m3</v>
      </c>
      <c r="K48" s="282">
        <v>1.3</v>
      </c>
      <c r="L48" s="267"/>
      <c r="M48" s="402">
        <f>VLOOKUP(A48,MATERIALES!A5:D389,4,FALSE)</f>
        <v>26164.369269749051</v>
      </c>
      <c r="N48" s="272">
        <f>K48*M48</f>
        <v>34013.680050673771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34013.680050673771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45220.381745177408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9044.0763490354821</v>
      </c>
      <c r="M84" s="861"/>
      <c r="N84" s="51"/>
    </row>
    <row r="85" spans="1:14">
      <c r="B85" s="89" t="s">
        <v>973</v>
      </c>
      <c r="C85" s="90"/>
      <c r="D85" s="90"/>
      <c r="E85" s="90"/>
      <c r="F85" s="90"/>
      <c r="G85" s="90"/>
      <c r="H85" s="90"/>
      <c r="I85" s="87"/>
      <c r="J85" s="88"/>
      <c r="K85" s="304">
        <v>0.05</v>
      </c>
      <c r="L85" s="860">
        <f>N79*K85</f>
        <v>2261.0190872588705</v>
      </c>
      <c r="M85" s="861"/>
      <c r="N85" s="51"/>
    </row>
    <row r="86" spans="1:14" ht="15.75" thickBot="1">
      <c r="B86" s="91" t="s">
        <v>974</v>
      </c>
      <c r="C86" s="92"/>
      <c r="D86" s="92"/>
      <c r="E86" s="92"/>
      <c r="F86" s="92"/>
      <c r="G86" s="92"/>
      <c r="H86" s="92"/>
      <c r="I86" s="93"/>
      <c r="J86" s="94"/>
      <c r="K86" s="305">
        <v>0.05</v>
      </c>
      <c r="L86" s="862">
        <f>N79*K86</f>
        <v>2261.0190872588705</v>
      </c>
      <c r="M86" s="863"/>
      <c r="N86" s="51"/>
    </row>
    <row r="87" spans="1:14" ht="15.75" thickBot="1">
      <c r="B87" s="825" t="s">
        <v>953</v>
      </c>
      <c r="C87" s="826"/>
      <c r="D87" s="826"/>
      <c r="E87" s="826"/>
      <c r="F87" s="826"/>
      <c r="G87" s="826"/>
      <c r="H87" s="826"/>
      <c r="I87" s="826"/>
      <c r="J87" s="826"/>
      <c r="K87" s="826"/>
      <c r="L87" s="826"/>
      <c r="M87" s="827"/>
      <c r="N87" s="52">
        <f>L84+L85+L86</f>
        <v>13566.114523553222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58786.496268730632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312.95247499999999</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61" t="s">
        <v>802</v>
      </c>
      <c r="B48" s="43" t="str">
        <f>VLOOKUP(A48,MATERIALES!A5:D372,3,FALSE)</f>
        <v>Arena lavada</v>
      </c>
      <c r="C48" s="281"/>
      <c r="D48" s="281"/>
      <c r="E48" s="281"/>
      <c r="F48" s="281"/>
      <c r="G48" s="281"/>
      <c r="H48" s="281"/>
      <c r="I48" s="268"/>
      <c r="J48" s="224" t="str">
        <f>VLOOKUP(A48,MATERIALES!A4:D633,2,FALSE)</f>
        <v>m3</v>
      </c>
      <c r="K48" s="282">
        <v>1.3</v>
      </c>
      <c r="L48" s="267"/>
      <c r="M48" s="402">
        <f>VLOOKUP(A48,MATERIALES!A5:D389,4,FALSE)</f>
        <v>49712.301612523202</v>
      </c>
      <c r="N48" s="272">
        <f>K48*M48</f>
        <v>64625.992096280163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64625.992096280163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1037.4605630797244</v>
      </c>
      <c r="M60" s="913"/>
      <c r="N60" s="287">
        <f>K60*L60</f>
        <v>1348.6987320036417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1348.6987320036417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72546.69280328379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14509.338560656759</v>
      </c>
      <c r="M84" s="861"/>
      <c r="N84" s="51"/>
    </row>
    <row r="85" spans="1:14">
      <c r="B85" s="89" t="s">
        <v>973</v>
      </c>
      <c r="C85" s="90"/>
      <c r="D85" s="90"/>
      <c r="E85" s="90"/>
      <c r="F85" s="90"/>
      <c r="G85" s="90"/>
      <c r="H85" s="90"/>
      <c r="I85" s="87"/>
      <c r="J85" s="88"/>
      <c r="K85" s="304">
        <v>0.05</v>
      </c>
      <c r="L85" s="860">
        <f>N79*K85</f>
        <v>3627.3346401641898</v>
      </c>
      <c r="M85" s="861"/>
      <c r="N85" s="51"/>
    </row>
    <row r="86" spans="1:14" ht="15.75" thickBot="1">
      <c r="B86" s="91" t="s">
        <v>974</v>
      </c>
      <c r="C86" s="92"/>
      <c r="D86" s="92"/>
      <c r="E86" s="92"/>
      <c r="F86" s="92"/>
      <c r="G86" s="92"/>
      <c r="H86" s="92"/>
      <c r="I86" s="93"/>
      <c r="J86" s="94"/>
      <c r="K86" s="305">
        <v>0.05</v>
      </c>
      <c r="L86" s="862">
        <f>N79*K86</f>
        <v>3627.3346401641898</v>
      </c>
      <c r="M86" s="863"/>
      <c r="N86" s="51"/>
    </row>
    <row r="87" spans="1:14" ht="15.75" thickBot="1">
      <c r="B87" s="825" t="s">
        <v>953</v>
      </c>
      <c r="C87" s="826"/>
      <c r="D87" s="826"/>
      <c r="E87" s="826"/>
      <c r="F87" s="826"/>
      <c r="G87" s="826"/>
      <c r="H87" s="826"/>
      <c r="I87" s="826"/>
      <c r="J87" s="826"/>
      <c r="K87" s="826"/>
      <c r="L87" s="826"/>
      <c r="M87" s="827"/>
      <c r="N87" s="52">
        <f>L84+L85+L86</f>
        <v>21764.007840985138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94310.700644268931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4002.4636472099305</v>
      </c>
      <c r="L36" s="270"/>
      <c r="M36" s="271">
        <v>2</v>
      </c>
      <c r="N36" s="272">
        <f>K36/M36</f>
        <v>2001.2318236049653</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684445.0513671966</v>
      </c>
      <c r="L37" s="335"/>
      <c r="M37" s="336">
        <v>4</v>
      </c>
      <c r="N37" s="272">
        <f>K37/M37</f>
        <v>171111.26284179915</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4933.9151161697364</v>
      </c>
      <c r="L38" s="423"/>
      <c r="M38" s="424">
        <v>2</v>
      </c>
      <c r="N38" s="272">
        <f>K38/M38</f>
        <v>2466.9575580848682</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1381.7853224957469</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176961.23754598471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3610.243221926718</v>
      </c>
      <c r="N47" s="272">
        <f>K47*M47</f>
        <v>42872.433346300277</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5693.534402942505</v>
      </c>
      <c r="N48" s="272">
        <f>K48*M48</f>
        <v>2846.7672014712525</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4919.5610286607998</v>
      </c>
      <c r="N49" s="272">
        <f>K49*M49</f>
        <v>2459.7805143303999</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313312.82528901176</v>
      </c>
      <c r="N50" s="272">
        <f>K50*M50</f>
        <v>41340.65334854371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89519.634410645638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1385.7802432186691</v>
      </c>
      <c r="M59" s="913"/>
      <c r="N59" s="287">
        <f>K59*L59</f>
        <v>69.289012160933453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69.289012160933453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280368.01419374876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56073.602838749757</v>
      </c>
      <c r="M83" s="861"/>
      <c r="N83" s="51"/>
    </row>
    <row r="84" spans="1:14">
      <c r="B84" s="89" t="s">
        <v>973</v>
      </c>
      <c r="C84" s="90"/>
      <c r="D84" s="90"/>
      <c r="E84" s="90"/>
      <c r="F84" s="90"/>
      <c r="G84" s="90"/>
      <c r="H84" s="90"/>
      <c r="I84" s="87"/>
      <c r="J84" s="88"/>
      <c r="K84" s="304">
        <v>0.05</v>
      </c>
      <c r="L84" s="860">
        <f>N78*K84</f>
        <v>14018.400709687439</v>
      </c>
      <c r="M84" s="861"/>
      <c r="N84" s="51"/>
    </row>
    <row r="85" spans="1:14" ht="15.75" thickBot="1">
      <c r="B85" s="91" t="s">
        <v>974</v>
      </c>
      <c r="C85" s="92"/>
      <c r="D85" s="92"/>
      <c r="E85" s="92"/>
      <c r="F85" s="92"/>
      <c r="G85" s="92"/>
      <c r="H85" s="92"/>
      <c r="I85" s="93"/>
      <c r="J85" s="94"/>
      <c r="K85" s="305">
        <v>0.05</v>
      </c>
      <c r="L85" s="862">
        <f>N78*K85</f>
        <v>14018.400709687439</v>
      </c>
      <c r="M85" s="863"/>
      <c r="N85" s="51"/>
    </row>
    <row r="86" spans="1:14" ht="15.75" thickBot="1">
      <c r="B86" s="825" t="s">
        <v>953</v>
      </c>
      <c r="C86" s="826"/>
      <c r="D86" s="826"/>
      <c r="E86" s="826"/>
      <c r="F86" s="826"/>
      <c r="G86" s="826"/>
      <c r="H86" s="826"/>
      <c r="I86" s="826"/>
      <c r="J86" s="826"/>
      <c r="K86" s="826"/>
      <c r="L86" s="826"/>
      <c r="M86" s="827"/>
      <c r="N86" s="52">
        <f>L83+L84+L85</f>
        <v>84110.404258124632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364478.41845187341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4002.4636472099305</v>
      </c>
      <c r="L36" s="270"/>
      <c r="M36" s="271">
        <v>2</v>
      </c>
      <c r="N36" s="272">
        <f>K36/M36</f>
        <v>2001.2318236049653</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684445.0513671966</v>
      </c>
      <c r="L37" s="335"/>
      <c r="M37" s="336">
        <v>4</v>
      </c>
      <c r="N37" s="272">
        <f>K37/M37</f>
        <v>171111.26284179915</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4933.9151161697364</v>
      </c>
      <c r="L38" s="423"/>
      <c r="M38" s="424">
        <v>2</v>
      </c>
      <c r="N38" s="272">
        <f>K38/M38</f>
        <v>2466.9575580848682</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1381.7853224957469</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176961.23754598471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3610.243221926718</v>
      </c>
      <c r="N47" s="272">
        <f>K47*M47</f>
        <v>42872.433346300277</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5693.534402942505</v>
      </c>
      <c r="N48" s="272">
        <f>K48*M48</f>
        <v>2846.7672014712525</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4919.5610286607998</v>
      </c>
      <c r="N49" s="272">
        <f>K49*M49</f>
        <v>2459.7805143303999</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313312.82528901176</v>
      </c>
      <c r="N50" s="272">
        <f>K50*M50</f>
        <v>41340.65334854371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89519.634410645638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1385.7802432186691</v>
      </c>
      <c r="M59" s="913"/>
      <c r="N59" s="287">
        <f>K59*L59</f>
        <v>69.289012160933453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69.289012160933453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280368.01419374876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56073.602838749757</v>
      </c>
      <c r="M83" s="861"/>
      <c r="N83" s="51"/>
    </row>
    <row r="84" spans="1:14">
      <c r="B84" s="89" t="s">
        <v>973</v>
      </c>
      <c r="C84" s="90"/>
      <c r="D84" s="90"/>
      <c r="E84" s="90"/>
      <c r="F84" s="90"/>
      <c r="G84" s="90"/>
      <c r="H84" s="90"/>
      <c r="I84" s="87"/>
      <c r="J84" s="88"/>
      <c r="K84" s="304">
        <v>0.05</v>
      </c>
      <c r="L84" s="860">
        <f>N78*K84</f>
        <v>14018.400709687439</v>
      </c>
      <c r="M84" s="861"/>
      <c r="N84" s="51"/>
    </row>
    <row r="85" spans="1:14" ht="15.75" thickBot="1">
      <c r="B85" s="91" t="s">
        <v>974</v>
      </c>
      <c r="C85" s="92"/>
      <c r="D85" s="92"/>
      <c r="E85" s="92"/>
      <c r="F85" s="92"/>
      <c r="G85" s="92"/>
      <c r="H85" s="92"/>
      <c r="I85" s="93"/>
      <c r="J85" s="94"/>
      <c r="K85" s="305">
        <v>0.05</v>
      </c>
      <c r="L85" s="862">
        <f>N78*K85</f>
        <v>14018.400709687439</v>
      </c>
      <c r="M85" s="863"/>
      <c r="N85" s="51"/>
    </row>
    <row r="86" spans="1:14" ht="15.75" thickBot="1">
      <c r="B86" s="825" t="s">
        <v>953</v>
      </c>
      <c r="C86" s="826"/>
      <c r="D86" s="826"/>
      <c r="E86" s="826"/>
      <c r="F86" s="826"/>
      <c r="G86" s="826"/>
      <c r="H86" s="826"/>
      <c r="I86" s="826"/>
      <c r="J86" s="826"/>
      <c r="K86" s="826"/>
      <c r="L86" s="826"/>
      <c r="M86" s="827"/>
      <c r="N86" s="52">
        <f>L83+L84+L85</f>
        <v>84110.404258124632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364478.41845187341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P122"/>
  <sheetViews>
    <sheetView topLeftCell="A56"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5.7109375"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243</v>
      </c>
      <c r="B36" s="874" t="str">
        <f>VLOOKUP(A36,EQUIPOS!A6:D154,3,FALSE)</f>
        <v>Grúa 10 ton</v>
      </c>
      <c r="C36" s="875"/>
      <c r="D36" s="875"/>
      <c r="E36" s="875"/>
      <c r="F36" s="875"/>
      <c r="G36" s="875"/>
      <c r="H36" s="876"/>
      <c r="I36" s="267"/>
      <c r="J36" s="268"/>
      <c r="K36" s="269">
        <f>VLOOKUP(A36,EQUIPOS!A6:D163,4,FALSE)</f>
        <v>199046.04775750384</v>
      </c>
      <c r="L36" s="270"/>
      <c r="M36" s="271">
        <v>0.158</v>
      </c>
      <c r="N36" s="272">
        <f t="shared" ref="N36:N44" si="0">K36/M36</f>
        <v>1259785.1123892649</v>
      </c>
      <c r="O36">
        <v>185966.40742753449</v>
      </c>
      <c r="P36">
        <f>+K36/O36</f>
        <v>1.0703333495059644</v>
      </c>
    </row>
    <row r="37" spans="1:16">
      <c r="A37" s="113" t="s">
        <v>121</v>
      </c>
      <c r="B37" s="874" t="str">
        <f>VLOOKUP(A37,EQUIPOS!A7:D154,3,FALSE)</f>
        <v>Bomba eléctrica para accionar la celda</v>
      </c>
      <c r="C37" s="875"/>
      <c r="D37" s="875"/>
      <c r="E37" s="875"/>
      <c r="F37" s="875"/>
      <c r="G37" s="875"/>
      <c r="H37" s="876"/>
      <c r="I37" s="421"/>
      <c r="J37" s="422"/>
      <c r="K37" s="269">
        <f>VLOOKUP(A37,EQUIPOS!A7:D164,4,FALSE)</f>
        <v>75447.033214047216</v>
      </c>
      <c r="L37" s="335"/>
      <c r="M37" s="336">
        <v>0.158</v>
      </c>
      <c r="N37" s="272">
        <f t="shared" si="0"/>
        <v>477512.8684433368</v>
      </c>
      <c r="O37">
        <v>70489.285650000005</v>
      </c>
      <c r="P37">
        <f t="shared" ref="P37:P44" si="1">+K37/O37</f>
        <v>1.0703333495059644</v>
      </c>
    </row>
    <row r="38" spans="1:16">
      <c r="A38" s="113" t="s">
        <v>217</v>
      </c>
      <c r="B38" s="874" t="str">
        <f>VLOOKUP(A38,EQUIPOS!A8:D154,3,FALSE)</f>
        <v>Equipo de soldadura y de acetileno (incluye soldadura)</v>
      </c>
      <c r="C38" s="875"/>
      <c r="D38" s="875"/>
      <c r="E38" s="875"/>
      <c r="F38" s="875"/>
      <c r="G38" s="875"/>
      <c r="H38" s="876"/>
      <c r="I38" s="421"/>
      <c r="J38" s="422"/>
      <c r="K38" s="438">
        <f>VLOOKUP(A38,EQUIPOS!A8:D165,4,FALSE)</f>
        <v>35863.775686590372</v>
      </c>
      <c r="L38" s="335"/>
      <c r="M38" s="336">
        <v>0.158</v>
      </c>
      <c r="N38" s="272">
        <f t="shared" si="0"/>
        <v>226985.92206702766</v>
      </c>
      <c r="O38">
        <v>33507.108512636805</v>
      </c>
      <c r="P38">
        <f t="shared" si="1"/>
        <v>1.0703333495059646</v>
      </c>
    </row>
    <row r="39" spans="1:16">
      <c r="A39" s="113" t="s">
        <v>255</v>
      </c>
      <c r="B39" s="874" t="str">
        <f>VLOOKUP(A39,EQUIPOS!A9:D154,3,FALSE)</f>
        <v>Manómetro cable de acero para bajar la celda</v>
      </c>
      <c r="C39" s="875"/>
      <c r="D39" s="875"/>
      <c r="E39" s="875"/>
      <c r="F39" s="875"/>
      <c r="G39" s="875"/>
      <c r="H39" s="876"/>
      <c r="I39" s="421"/>
      <c r="J39" s="422"/>
      <c r="K39" s="438">
        <f>VLOOKUP(A39,EQUIPOS!A9:D166,4,FALSE)</f>
        <v>2099395.7153883278</v>
      </c>
      <c r="L39" s="335"/>
      <c r="M39" s="336">
        <v>0.158</v>
      </c>
      <c r="N39" s="272">
        <f t="shared" si="0"/>
        <v>13287314.654356506</v>
      </c>
      <c r="O39">
        <v>1961441</v>
      </c>
      <c r="P39">
        <f t="shared" si="1"/>
        <v>1.0703333495059641</v>
      </c>
    </row>
    <row r="40" spans="1:16">
      <c r="A40" s="113" t="s">
        <v>1648</v>
      </c>
      <c r="B40" s="874" t="str">
        <f>VLOOKUP(A40,EQUIPOS!A10:D154,3,FALSE)</f>
        <v xml:space="preserve">Retroexcavadora sobre llantas 
</v>
      </c>
      <c r="C40" s="875"/>
      <c r="D40" s="875"/>
      <c r="E40" s="875"/>
      <c r="F40" s="875"/>
      <c r="G40" s="875"/>
      <c r="H40" s="876"/>
      <c r="I40" s="421"/>
      <c r="J40" s="422"/>
      <c r="K40" s="438">
        <f>VLOOKUP(A40,EQUIPOS!A10:D167,4,FALSE)</f>
        <v>134865.24022536821</v>
      </c>
      <c r="L40" s="335"/>
      <c r="M40" s="336">
        <v>0.158</v>
      </c>
      <c r="N40" s="272">
        <f t="shared" si="0"/>
        <v>853577.46978081146</v>
      </c>
      <c r="O40">
        <v>115410</v>
      </c>
      <c r="P40">
        <f t="shared" si="1"/>
        <v>1.1685749954541913</v>
      </c>
    </row>
    <row r="41" spans="1:16">
      <c r="A41" s="113" t="s">
        <v>115</v>
      </c>
      <c r="B41" s="874" t="str">
        <f>VLOOKUP(A41,EQUIPOS!A6:D154,3,FALSE)</f>
        <v>Andamiaje para Aplicar la Carga (Equipos Sustituto de la Tara)</v>
      </c>
      <c r="C41" s="875"/>
      <c r="D41" s="875"/>
      <c r="E41" s="875"/>
      <c r="F41" s="875"/>
      <c r="G41" s="875"/>
      <c r="H41" s="876"/>
      <c r="I41" s="421"/>
      <c r="J41" s="422"/>
      <c r="K41" s="438">
        <f>VLOOKUP(A41,EQUIPOS!A6:D154,4,FALSE)</f>
        <v>76343.666820211918</v>
      </c>
      <c r="L41" s="335"/>
      <c r="M41" s="336">
        <v>0.158</v>
      </c>
      <c r="N41" s="272">
        <f t="shared" si="0"/>
        <v>483187.76468488557</v>
      </c>
      <c r="O41">
        <v>71327</v>
      </c>
      <c r="P41">
        <f t="shared" si="1"/>
        <v>1.0703333495059644</v>
      </c>
    </row>
    <row r="42" spans="1:16">
      <c r="A42" s="113" t="s">
        <v>224</v>
      </c>
      <c r="B42" s="874" t="str">
        <f>VLOOKUP(A42,EQUIPOS!A12:D156,3,FALSE)</f>
        <v>Equipo de Medición (Deformimetros Eléctricos, Mecánicos, Celdas de Carga,  Etc.)</v>
      </c>
      <c r="C42" s="875"/>
      <c r="D42" s="875"/>
      <c r="E42" s="875"/>
      <c r="F42" s="875"/>
      <c r="G42" s="875"/>
      <c r="H42" s="876"/>
      <c r="I42" s="328"/>
      <c r="J42" s="330"/>
      <c r="K42" s="438">
        <f>VLOOKUP(A42,EQUIPOS!A12:D169,4,FALSE)</f>
        <v>174166.074284918</v>
      </c>
      <c r="L42" s="423"/>
      <c r="M42" s="424">
        <v>0.158</v>
      </c>
      <c r="N42" s="272">
        <f t="shared" si="0"/>
        <v>1102316.9258539113</v>
      </c>
      <c r="O42">
        <v>162721.33757703446</v>
      </c>
      <c r="P42">
        <f t="shared" si="1"/>
        <v>1.0703333495059641</v>
      </c>
    </row>
    <row r="43" spans="1:16">
      <c r="A43" t="s">
        <v>335</v>
      </c>
      <c r="B43" s="874" t="str">
        <f>VLOOKUP(A43,EQUIPOS!A13:D157,3,FALSE)</f>
        <v>Tara (Recebo, Agua, Etc.)</v>
      </c>
      <c r="C43" s="875"/>
      <c r="D43" s="875"/>
      <c r="E43" s="875"/>
      <c r="F43" s="875"/>
      <c r="G43" s="875"/>
      <c r="H43" s="876"/>
      <c r="I43" s="36"/>
      <c r="J43" s="37"/>
      <c r="K43" s="438">
        <f>VLOOKUP(A43,EQUIPOS!A13:D170,4,FALSE)</f>
        <v>274542.01235673507</v>
      </c>
      <c r="L43" s="276"/>
      <c r="M43" s="277">
        <v>2.8000000000000001E-2</v>
      </c>
      <c r="N43" s="272">
        <f t="shared" si="0"/>
        <v>9805071.8698833957</v>
      </c>
      <c r="O43">
        <v>256501.40910161869</v>
      </c>
      <c r="P43">
        <f t="shared" si="1"/>
        <v>1.0703333495059639</v>
      </c>
    </row>
    <row r="44" spans="1:16">
      <c r="A44" t="s">
        <v>216</v>
      </c>
      <c r="B44" s="874" t="str">
        <f>VLOOKUP(A44,EQUIPOS!A14:D158,3,FALSE)</f>
        <v xml:space="preserve">Equipo de topografía Teodolito electrónico con abertura de anteojo de 42 mm. Aumento del anteojo: 30x.Distancia mínima de enfoque: 1.0 m. Precisión: 5´´. Compensador con rango de trabajo ±3´. </v>
      </c>
      <c r="C44" s="875"/>
      <c r="D44" s="875"/>
      <c r="E44" s="875"/>
      <c r="F44" s="875"/>
      <c r="G44" s="875"/>
      <c r="H44" s="876"/>
      <c r="I44" s="36"/>
      <c r="J44" s="37"/>
      <c r="K44" s="438">
        <f>VLOOKUP(A44,EQUIPOS!A14:D171,4,FALSE)</f>
        <v>72094.93395040794</v>
      </c>
      <c r="L44" s="276"/>
      <c r="M44" s="277">
        <v>0.158</v>
      </c>
      <c r="N44" s="273">
        <f t="shared" si="0"/>
        <v>456297.05031903757</v>
      </c>
      <c r="O44">
        <v>18361</v>
      </c>
      <c r="P44">
        <f t="shared" si="1"/>
        <v>3.9265254588752212</v>
      </c>
    </row>
    <row r="45" spans="1:16">
      <c r="B45" s="882" t="s">
        <v>952</v>
      </c>
      <c r="C45" s="883"/>
      <c r="D45" s="883"/>
      <c r="E45" s="38"/>
      <c r="F45" s="39"/>
      <c r="G45" s="39"/>
      <c r="H45" s="40"/>
      <c r="I45" s="36"/>
      <c r="J45" s="37"/>
      <c r="K45" s="279"/>
      <c r="L45" s="276"/>
      <c r="M45" s="401">
        <v>0.02</v>
      </c>
      <c r="N45" s="344">
        <f>N79*M45</f>
        <v>8647.9318827683801</v>
      </c>
    </row>
    <row r="46" spans="1:16" ht="15.75" thickBot="1">
      <c r="B46" s="874"/>
      <c r="C46" s="875"/>
      <c r="D46" s="875"/>
      <c r="E46" s="875"/>
      <c r="F46" s="875"/>
      <c r="G46" s="875"/>
      <c r="H46" s="876"/>
      <c r="I46" s="884"/>
      <c r="J46" s="885"/>
      <c r="K46" s="41"/>
      <c r="L46" s="886"/>
      <c r="M46" s="887"/>
      <c r="N46" s="105"/>
    </row>
    <row r="47" spans="1:16" ht="15.75" thickBot="1">
      <c r="B47" s="825" t="s">
        <v>953</v>
      </c>
      <c r="C47" s="826"/>
      <c r="D47" s="826"/>
      <c r="E47" s="826"/>
      <c r="F47" s="826"/>
      <c r="G47" s="826"/>
      <c r="H47" s="826"/>
      <c r="I47" s="826"/>
      <c r="J47" s="826"/>
      <c r="K47" s="826"/>
      <c r="L47" s="826"/>
      <c r="M47" s="827"/>
      <c r="N47" s="394">
        <f>SUM(N36:N46)</f>
        <v>27960697.569660947</v>
      </c>
    </row>
    <row r="48" spans="1:16">
      <c r="B48" s="280"/>
      <c r="C48" s="34"/>
      <c r="D48" s="34"/>
      <c r="E48" s="34"/>
      <c r="F48" s="34"/>
      <c r="G48" s="34"/>
      <c r="H48" s="34"/>
      <c r="I48" s="34"/>
      <c r="J48" s="34"/>
      <c r="K48" s="34"/>
      <c r="L48" s="34"/>
      <c r="M48" s="34"/>
      <c r="N48" s="35"/>
    </row>
    <row r="49" spans="1:16">
      <c r="B49" s="64" t="s">
        <v>954</v>
      </c>
      <c r="C49" s="65"/>
      <c r="D49" s="65"/>
      <c r="E49" s="65"/>
      <c r="F49" s="65"/>
      <c r="G49" s="65"/>
      <c r="H49" s="65"/>
      <c r="I49" s="65"/>
      <c r="J49" s="65"/>
      <c r="K49" s="65"/>
      <c r="L49" s="65"/>
      <c r="M49" s="65"/>
      <c r="N49" s="66"/>
    </row>
    <row r="50" spans="1:16" ht="15.75" thickBot="1">
      <c r="B50" s="67"/>
      <c r="C50" s="62"/>
      <c r="D50" s="62"/>
      <c r="E50" s="62"/>
      <c r="F50" s="62"/>
      <c r="G50" s="62"/>
      <c r="H50" s="62"/>
      <c r="I50" s="62"/>
      <c r="J50" s="61"/>
      <c r="K50" s="61"/>
      <c r="L50" s="61"/>
      <c r="M50" s="61"/>
      <c r="N50" s="63"/>
    </row>
    <row r="51" spans="1:16">
      <c r="B51" s="870" t="s">
        <v>944</v>
      </c>
      <c r="C51" s="871"/>
      <c r="D51" s="871"/>
      <c r="E51" s="871"/>
      <c r="F51" s="871"/>
      <c r="G51" s="871"/>
      <c r="H51" s="871"/>
      <c r="I51" s="905"/>
      <c r="J51" s="315" t="s">
        <v>945</v>
      </c>
      <c r="K51" s="85" t="s">
        <v>946</v>
      </c>
      <c r="L51" s="906" t="s">
        <v>955</v>
      </c>
      <c r="M51" s="905"/>
      <c r="N51" s="86" t="s">
        <v>951</v>
      </c>
    </row>
    <row r="52" spans="1:16">
      <c r="A52" s="161" t="s">
        <v>410</v>
      </c>
      <c r="B52" s="43" t="str">
        <f>VLOOKUP(A52,MATERIALES!A5:D372,3,FALSE)</f>
        <v>Celda especial de carga</v>
      </c>
      <c r="C52" s="281"/>
      <c r="D52" s="281"/>
      <c r="E52" s="281"/>
      <c r="F52" s="281"/>
      <c r="G52" s="281"/>
      <c r="H52" s="281"/>
      <c r="I52" s="268"/>
      <c r="J52" s="224" t="str">
        <f>VLOOKUP(A52,MATERIALES!A6:D637,2,FALSE)</f>
        <v>u</v>
      </c>
      <c r="K52" s="282">
        <v>1</v>
      </c>
      <c r="L52" s="267"/>
      <c r="M52" s="402">
        <f>VLOOKUP(A52,MATERIALES!A5:D389,4,FALSE)</f>
        <v>17737670.223576292</v>
      </c>
      <c r="N52" s="272">
        <f t="shared" ref="N52:N58" si="2">K52*M52</f>
        <v>17737670.223576292</v>
      </c>
      <c r="O52">
        <v>14812858.26</v>
      </c>
      <c r="P52">
        <f>+M52/O52</f>
        <v>1.1974508843761995</v>
      </c>
    </row>
    <row r="53" spans="1:16">
      <c r="A53" s="161" t="s">
        <v>505</v>
      </c>
      <c r="B53" s="43" t="str">
        <f>VLOOKUP(A53,MATERIALES!A6:D372,3,FALSE)</f>
        <v>Manguera de alta presión</v>
      </c>
      <c r="C53" s="425"/>
      <c r="D53" s="425"/>
      <c r="E53" s="425"/>
      <c r="F53" s="425"/>
      <c r="G53" s="425"/>
      <c r="H53" s="425"/>
      <c r="I53" s="425"/>
      <c r="J53" s="311" t="str">
        <f>VLOOKUP(A53,MATERIALES!A7:D638,2,FALSE)</f>
        <v>m</v>
      </c>
      <c r="K53" s="397">
        <v>30</v>
      </c>
      <c r="L53" s="421"/>
      <c r="M53" s="402">
        <f>VLOOKUP(A53,MATERIALES!A6:D390,4,FALSE)</f>
        <v>113279.62616230048</v>
      </c>
      <c r="N53" s="272">
        <f t="shared" si="2"/>
        <v>3398388.7848690143</v>
      </c>
      <c r="O53">
        <v>94600.09</v>
      </c>
      <c r="P53">
        <f t="shared" ref="P53:P58" si="3">+M53/O53</f>
        <v>1.1974579111108719</v>
      </c>
    </row>
    <row r="54" spans="1:16">
      <c r="A54" s="161" t="s">
        <v>729</v>
      </c>
      <c r="B54" s="43" t="str">
        <f>VLOOKUP(A54,MATERIALES!A6:D372,3,FALSE)</f>
        <v>Tubo Metálico De Alta Resistencia</v>
      </c>
      <c r="C54" s="425"/>
      <c r="D54" s="425"/>
      <c r="E54" s="425"/>
      <c r="F54" s="425"/>
      <c r="G54" s="425"/>
      <c r="H54" s="425"/>
      <c r="I54" s="425"/>
      <c r="J54" s="312" t="str">
        <f>VLOOKUP(A54,MATERIALES!A8:D639,2,FALSE)</f>
        <v>m</v>
      </c>
      <c r="K54" s="397">
        <v>60</v>
      </c>
      <c r="L54" s="421"/>
      <c r="M54" s="402">
        <f>VLOOKUP(A54,MATERIALES!A6:D391,4,FALSE)</f>
        <v>68873.854401251185</v>
      </c>
      <c r="N54" s="272">
        <f t="shared" si="2"/>
        <v>4132431.2640750711</v>
      </c>
      <c r="O54">
        <v>57517</v>
      </c>
      <c r="P54">
        <f t="shared" si="3"/>
        <v>1.1974521341733955</v>
      </c>
    </row>
    <row r="55" spans="1:16">
      <c r="A55" s="161" t="s">
        <v>734</v>
      </c>
      <c r="B55" s="43" t="str">
        <f>VLOOKUP(A55,MATERIALES!A6:D372,3,FALSE)</f>
        <v>Uniones especiales de alta resistencia para tubería</v>
      </c>
      <c r="C55" s="425"/>
      <c r="D55" s="425"/>
      <c r="E55" s="425"/>
      <c r="F55" s="425"/>
      <c r="G55" s="425"/>
      <c r="H55" s="425"/>
      <c r="I55" s="425"/>
      <c r="J55" s="312" t="str">
        <f>VLOOKUP(A55,MATERIALES!A9:D640,2,FALSE)</f>
        <v>u</v>
      </c>
      <c r="K55" s="397">
        <v>12</v>
      </c>
      <c r="L55" s="421"/>
      <c r="M55" s="402">
        <f>VLOOKUP(A55,MATERIALES!A6:D392,4,FALSE)</f>
        <v>45226.981166280508</v>
      </c>
      <c r="N55" s="272">
        <f t="shared" si="2"/>
        <v>542723.77399536606</v>
      </c>
      <c r="O55">
        <v>37770</v>
      </c>
      <c r="P55">
        <f t="shared" si="3"/>
        <v>1.1974313255568045</v>
      </c>
    </row>
    <row r="56" spans="1:16">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VLOOKUP(A56,MATERIALES!A10:D641,2,FALSE)</f>
        <v>u</v>
      </c>
      <c r="K56" s="397">
        <v>2</v>
      </c>
      <c r="L56" s="421"/>
      <c r="M56" s="402">
        <f>VLOOKUP(A56,MATERIALES!A7:D393,4,FALSE)</f>
        <v>2422126.9087901399</v>
      </c>
      <c r="N56" s="272">
        <f t="shared" si="2"/>
        <v>4844253.8175802799</v>
      </c>
      <c r="O56">
        <v>2022736.03</v>
      </c>
      <c r="P56">
        <f t="shared" si="3"/>
        <v>1.1974508155619989</v>
      </c>
    </row>
    <row r="57" spans="1:16">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VLOOKUP(A57,MATERIALES!A11:D642,2,FALSE)</f>
        <v>u</v>
      </c>
      <c r="K57" s="397">
        <v>5</v>
      </c>
      <c r="L57" s="421"/>
      <c r="M57" s="402">
        <f>VLOOKUP(A57,MATERIALES!A8:D394,4,FALSE)</f>
        <v>1048266.6600465229</v>
      </c>
      <c r="N57" s="272">
        <f t="shared" si="2"/>
        <v>5241333.3002326144</v>
      </c>
      <c r="O57">
        <v>875416</v>
      </c>
      <c r="P57">
        <f t="shared" si="3"/>
        <v>1.1974497382347624</v>
      </c>
    </row>
    <row r="58" spans="1:16" ht="15.75" thickBot="1">
      <c r="A58" s="205" t="s">
        <v>550</v>
      </c>
      <c r="B58" s="43" t="str">
        <f>VLOOKUP(A58,MATERIALES!A9:D373,3,FALSE)</f>
        <v>Material seleccionado para Relleno</v>
      </c>
      <c r="C58" s="310"/>
      <c r="D58" s="310"/>
      <c r="E58" s="310"/>
      <c r="F58" s="310"/>
      <c r="G58" s="310"/>
      <c r="H58" s="310"/>
      <c r="I58" s="310"/>
      <c r="J58" s="435" t="str">
        <f>VLOOKUP(A58,MATERIALES!A12:D643,2,FALSE)</f>
        <v>m3</v>
      </c>
      <c r="K58" s="126">
        <v>70</v>
      </c>
      <c r="L58" s="325"/>
      <c r="M58" s="402">
        <f>VLOOKUP(A58,MATERIALES!A9:D395,4,FALSE)</f>
        <v>23547.932342774147</v>
      </c>
      <c r="N58" s="272">
        <f t="shared" si="2"/>
        <v>1648355.2639941904</v>
      </c>
      <c r="O58">
        <v>24451</v>
      </c>
      <c r="P58">
        <f t="shared" si="3"/>
        <v>0.96306622807959374</v>
      </c>
    </row>
    <row r="59" spans="1:16" ht="15.75" thickBot="1">
      <c r="B59" s="825" t="s">
        <v>953</v>
      </c>
      <c r="C59" s="826"/>
      <c r="D59" s="826"/>
      <c r="E59" s="826"/>
      <c r="F59" s="826"/>
      <c r="G59" s="826"/>
      <c r="H59" s="826"/>
      <c r="I59" s="826"/>
      <c r="J59" s="826"/>
      <c r="K59" s="826"/>
      <c r="L59" s="826"/>
      <c r="M59" s="827"/>
      <c r="N59" s="394">
        <f>SUM(N52:N58)</f>
        <v>37545156.428322822</v>
      </c>
    </row>
    <row r="60" spans="1:16">
      <c r="B60" s="33"/>
      <c r="C60" s="34"/>
      <c r="D60" s="34"/>
      <c r="E60" s="34"/>
      <c r="F60" s="34"/>
      <c r="G60" s="34"/>
      <c r="H60" s="34"/>
      <c r="I60" s="34"/>
      <c r="J60" s="34"/>
      <c r="K60" s="34"/>
      <c r="L60" s="34"/>
      <c r="M60" s="34"/>
      <c r="N60" s="35"/>
    </row>
    <row r="61" spans="1:16">
      <c r="B61" s="64" t="s">
        <v>956</v>
      </c>
      <c r="C61" s="65"/>
      <c r="D61" s="65"/>
      <c r="E61" s="65"/>
      <c r="F61" s="65"/>
      <c r="G61" s="65"/>
      <c r="H61" s="65"/>
      <c r="I61" s="65"/>
      <c r="J61" s="65"/>
      <c r="K61" s="65"/>
      <c r="L61" s="65"/>
      <c r="M61" s="65"/>
      <c r="N61" s="66"/>
    </row>
    <row r="62" spans="1:16" ht="15.75" thickBot="1">
      <c r="B62" s="68"/>
      <c r="C62" s="61"/>
      <c r="D62" s="61"/>
      <c r="E62" s="61"/>
      <c r="F62" s="61"/>
      <c r="G62" s="61"/>
      <c r="H62" s="61"/>
      <c r="I62" s="61"/>
      <c r="J62" s="61"/>
      <c r="K62" s="61"/>
      <c r="L62" s="61"/>
      <c r="M62" s="61"/>
      <c r="N62" s="63"/>
    </row>
    <row r="63" spans="1:16" ht="25.5">
      <c r="B63" s="313" t="s">
        <v>957</v>
      </c>
      <c r="C63" s="314"/>
      <c r="D63" s="314"/>
      <c r="E63" s="314"/>
      <c r="F63" s="314"/>
      <c r="G63" s="314"/>
      <c r="H63" s="73" t="s">
        <v>945</v>
      </c>
      <c r="I63" s="74" t="s">
        <v>958</v>
      </c>
      <c r="J63" s="75" t="s">
        <v>959</v>
      </c>
      <c r="K63" s="73" t="s">
        <v>960</v>
      </c>
      <c r="L63" s="911" t="s">
        <v>961</v>
      </c>
      <c r="M63" s="890"/>
      <c r="N63" s="76" t="s">
        <v>951</v>
      </c>
    </row>
    <row r="64" spans="1:16">
      <c r="A64" t="s">
        <v>1395</v>
      </c>
      <c r="B64" s="46" t="str">
        <f>VLOOKUP(A64,TRANSPORTE!A5:D117,3,FALSE)</f>
        <v>Transporte de Equipos para Prueba (1)</v>
      </c>
      <c r="C64" s="317"/>
      <c r="D64" s="317"/>
      <c r="E64" s="317"/>
      <c r="F64" s="317"/>
      <c r="G64" s="317"/>
      <c r="H64" s="311" t="s">
        <v>1468</v>
      </c>
      <c r="I64" s="279">
        <v>0.05</v>
      </c>
      <c r="J64" s="286">
        <v>1</v>
      </c>
      <c r="K64" s="279">
        <f>I64*J64</f>
        <v>0.05</v>
      </c>
      <c r="L64" s="912">
        <f>VLOOKUP(A64,TRANSPORTE!A5:D117,4,FALSE)</f>
        <v>145331.78537258747</v>
      </c>
      <c r="M64" s="913"/>
      <c r="N64" s="287">
        <f>K64*L64</f>
        <v>7266.5892686293737</v>
      </c>
    </row>
    <row r="65" spans="1:16">
      <c r="B65" s="46"/>
      <c r="C65" s="47"/>
      <c r="D65" s="47"/>
      <c r="E65" s="47"/>
      <c r="F65" s="47"/>
      <c r="G65" s="47"/>
      <c r="H65" s="311"/>
      <c r="I65" s="279"/>
      <c r="J65" s="286"/>
      <c r="K65" s="279"/>
      <c r="L65" s="912"/>
      <c r="M65" s="913"/>
      <c r="N65" s="287"/>
    </row>
    <row r="66" spans="1:16">
      <c r="B66" s="46"/>
      <c r="C66" s="47"/>
      <c r="D66" s="47"/>
      <c r="E66" s="47"/>
      <c r="F66" s="47"/>
      <c r="G66" s="47"/>
      <c r="H66" s="311"/>
      <c r="I66" s="279"/>
      <c r="J66" s="286"/>
      <c r="K66" s="279"/>
      <c r="L66" s="912"/>
      <c r="M66" s="913"/>
      <c r="N66" s="287"/>
    </row>
    <row r="67" spans="1:16">
      <c r="B67" s="46"/>
      <c r="C67" s="47"/>
      <c r="D67" s="47"/>
      <c r="E67" s="47"/>
      <c r="F67" s="47"/>
      <c r="G67" s="47"/>
      <c r="H67" s="311"/>
      <c r="I67" s="279"/>
      <c r="J67" s="286"/>
      <c r="K67" s="279"/>
      <c r="L67" s="912"/>
      <c r="M67" s="913"/>
      <c r="N67" s="287"/>
    </row>
    <row r="68" spans="1:16">
      <c r="B68" s="46"/>
      <c r="C68" s="47"/>
      <c r="D68" s="47"/>
      <c r="E68" s="47"/>
      <c r="F68" s="47"/>
      <c r="G68" s="47"/>
      <c r="H68" s="288"/>
      <c r="I68" s="279"/>
      <c r="J68" s="279"/>
      <c r="K68" s="279"/>
      <c r="L68" s="289"/>
      <c r="M68" s="290"/>
      <c r="N68" s="291"/>
    </row>
    <row r="69" spans="1:16" ht="15.75" thickBot="1">
      <c r="B69" s="447"/>
      <c r="C69" s="448"/>
      <c r="D69" s="448"/>
      <c r="E69" s="448"/>
      <c r="F69" s="448"/>
      <c r="G69" s="448"/>
      <c r="H69" s="48"/>
      <c r="I69" s="126"/>
      <c r="J69" s="126"/>
      <c r="K69" s="126"/>
      <c r="L69" s="903"/>
      <c r="M69" s="904"/>
      <c r="N69" s="127"/>
    </row>
    <row r="70" spans="1:16" ht="15.75" thickBot="1">
      <c r="B70" s="914" t="s">
        <v>953</v>
      </c>
      <c r="C70" s="868"/>
      <c r="D70" s="868"/>
      <c r="E70" s="868"/>
      <c r="F70" s="868"/>
      <c r="G70" s="868"/>
      <c r="H70" s="868"/>
      <c r="I70" s="868"/>
      <c r="J70" s="868"/>
      <c r="K70" s="868"/>
      <c r="L70" s="868"/>
      <c r="M70" s="869"/>
      <c r="N70" s="104">
        <f>N64+N65+N66+N67+N68</f>
        <v>7266.5892686293737</v>
      </c>
    </row>
    <row r="71" spans="1:16">
      <c r="B71" s="33"/>
      <c r="C71" s="34"/>
      <c r="D71" s="34"/>
      <c r="E71" s="34"/>
      <c r="F71" s="34"/>
      <c r="G71" s="34"/>
      <c r="H71" s="34"/>
      <c r="I71" s="34"/>
      <c r="J71" s="34"/>
      <c r="K71" s="34"/>
      <c r="L71" s="34"/>
      <c r="M71" s="34"/>
      <c r="N71" s="35"/>
    </row>
    <row r="72" spans="1:16">
      <c r="B72" s="64" t="s">
        <v>962</v>
      </c>
      <c r="C72" s="65"/>
      <c r="D72" s="65"/>
      <c r="E72" s="65"/>
      <c r="F72" s="65"/>
      <c r="G72" s="65"/>
      <c r="H72" s="65"/>
      <c r="I72" s="65"/>
      <c r="J72" s="65"/>
      <c r="K72" s="65"/>
      <c r="L72" s="65"/>
      <c r="M72" s="65"/>
      <c r="N72" s="66"/>
    </row>
    <row r="73" spans="1:16" ht="15.75" thickBot="1">
      <c r="B73" s="68"/>
      <c r="C73" s="61"/>
      <c r="D73" s="61"/>
      <c r="E73" s="61"/>
      <c r="F73" s="61"/>
      <c r="G73" s="61"/>
      <c r="H73" s="61"/>
      <c r="I73" s="61"/>
      <c r="J73" s="61"/>
      <c r="K73" s="61"/>
      <c r="L73" s="61"/>
      <c r="M73" s="61"/>
      <c r="N73" s="63"/>
    </row>
    <row r="74" spans="1:16" ht="25.5">
      <c r="B74" s="864" t="s">
        <v>963</v>
      </c>
      <c r="C74" s="865"/>
      <c r="D74" s="865"/>
      <c r="E74" s="865"/>
      <c r="F74" s="865"/>
      <c r="G74" s="865"/>
      <c r="H74" s="865"/>
      <c r="I74" s="73" t="s">
        <v>964</v>
      </c>
      <c r="J74" s="75" t="s">
        <v>1410</v>
      </c>
      <c r="K74" s="74" t="s">
        <v>966</v>
      </c>
      <c r="L74" s="866" t="s">
        <v>950</v>
      </c>
      <c r="M74" s="867"/>
      <c r="N74" s="98" t="s">
        <v>951</v>
      </c>
    </row>
    <row r="75" spans="1:16">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v>147543.4</v>
      </c>
      <c r="P75" s="114">
        <f>+I75/O75</f>
        <v>1.3758406001217269</v>
      </c>
    </row>
    <row r="76" spans="1:16">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c r="O76">
        <v>49181.133333333331</v>
      </c>
      <c r="P76" s="114">
        <f t="shared" ref="P76:P77" si="4">+I76/O76</f>
        <v>1.1725683383649534</v>
      </c>
    </row>
    <row r="77" spans="1:16">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c r="O77">
        <v>24590.566666666666</v>
      </c>
      <c r="P77" s="114">
        <f t="shared" si="4"/>
        <v>1.3758406001217269</v>
      </c>
    </row>
    <row r="78" spans="1:16" ht="15.75" thickBot="1">
      <c r="B78" s="901"/>
      <c r="C78" s="902"/>
      <c r="D78" s="902"/>
      <c r="E78" s="902"/>
      <c r="F78" s="902"/>
      <c r="G78" s="902"/>
      <c r="H78" s="902"/>
      <c r="I78" s="126"/>
      <c r="J78" s="126"/>
      <c r="K78" s="126"/>
      <c r="L78" s="915"/>
      <c r="M78" s="915"/>
      <c r="N78" s="45"/>
    </row>
    <row r="79" spans="1:16" ht="15.75" thickBot="1">
      <c r="B79" s="914" t="s">
        <v>953</v>
      </c>
      <c r="C79" s="868"/>
      <c r="D79" s="868"/>
      <c r="E79" s="868"/>
      <c r="F79" s="868"/>
      <c r="G79" s="868"/>
      <c r="H79" s="868"/>
      <c r="I79" s="868"/>
      <c r="J79" s="868"/>
      <c r="K79" s="868"/>
      <c r="L79" s="868"/>
      <c r="M79" s="869"/>
      <c r="N79" s="301">
        <f>SUM(N75:N78)</f>
        <v>432396.59413841902</v>
      </c>
    </row>
    <row r="80" spans="1:16"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65945517.181390822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13189103.436278164</v>
      </c>
      <c r="M86" s="861"/>
      <c r="N86" s="51"/>
    </row>
    <row r="87" spans="1:14">
      <c r="B87" s="89" t="s">
        <v>973</v>
      </c>
      <c r="C87" s="90"/>
      <c r="D87" s="90"/>
      <c r="E87" s="90"/>
      <c r="F87" s="90"/>
      <c r="G87" s="90"/>
      <c r="H87" s="90"/>
      <c r="I87" s="87"/>
      <c r="J87" s="88"/>
      <c r="K87" s="304">
        <v>0.05</v>
      </c>
      <c r="L87" s="860">
        <f>N81*K87</f>
        <v>3297275.8590695411</v>
      </c>
      <c r="M87" s="861"/>
      <c r="N87" s="51"/>
    </row>
    <row r="88" spans="1:14" ht="15.75" thickBot="1">
      <c r="B88" s="91" t="s">
        <v>974</v>
      </c>
      <c r="C88" s="92"/>
      <c r="D88" s="92"/>
      <c r="E88" s="92"/>
      <c r="F88" s="92"/>
      <c r="G88" s="92"/>
      <c r="H88" s="92"/>
      <c r="I88" s="93"/>
      <c r="J88" s="94"/>
      <c r="K88" s="305">
        <v>0.05</v>
      </c>
      <c r="L88" s="862">
        <f>N81*K88</f>
        <v>3297275.8590695411</v>
      </c>
      <c r="M88" s="863"/>
      <c r="N88" s="51"/>
    </row>
    <row r="89" spans="1:14" ht="15.75" thickBot="1">
      <c r="B89" s="825" t="s">
        <v>953</v>
      </c>
      <c r="C89" s="826"/>
      <c r="D89" s="826"/>
      <c r="E89" s="826"/>
      <c r="F89" s="826"/>
      <c r="G89" s="826"/>
      <c r="H89" s="826"/>
      <c r="I89" s="826"/>
      <c r="J89" s="826"/>
      <c r="K89" s="826"/>
      <c r="L89" s="826"/>
      <c r="M89" s="827"/>
      <c r="N89" s="52">
        <f>L86+L87+L88</f>
        <v>19783655.154417247</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85729172.335808069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140</v>
      </c>
      <c r="B36" s="874" t="str">
        <f>VLOOKUP(A36,EQUIPOS!A6:D154,3,FALSE)</f>
        <v>Camisa para Pilote D=1.20m</v>
      </c>
      <c r="C36" s="875"/>
      <c r="D36" s="875"/>
      <c r="E36" s="875"/>
      <c r="F36" s="875"/>
      <c r="G36" s="875"/>
      <c r="H36" s="876"/>
      <c r="I36" s="267"/>
      <c r="J36" s="268"/>
      <c r="K36" s="269">
        <f>VLOOKUP(A36,EQUIPOS!A6:D163,4,FALSE)</f>
        <v>29414.901111122908</v>
      </c>
      <c r="L36" s="270"/>
      <c r="M36" s="271">
        <v>1</v>
      </c>
      <c r="N36" s="272">
        <f t="shared" ref="N36:N42" si="0">K36/M36</f>
        <v>29414.901111122908</v>
      </c>
    </row>
    <row r="37" spans="1:14">
      <c r="A37" s="113" t="s">
        <v>206</v>
      </c>
      <c r="B37" s="874" t="str">
        <f>VLOOKUP(A37,EQUIPOS!A7:D154,3,FALSE)</f>
        <v>Equipo de Soldadura</v>
      </c>
      <c r="C37" s="875"/>
      <c r="D37" s="875"/>
      <c r="E37" s="875"/>
      <c r="F37" s="875"/>
      <c r="G37" s="875"/>
      <c r="H37" s="876"/>
      <c r="I37" s="421"/>
      <c r="J37" s="422"/>
      <c r="K37" s="269">
        <f>VLOOKUP(A37,EQUIPOS!A7:D164,4,FALSE)</f>
        <v>5373.3009681729491</v>
      </c>
      <c r="L37" s="335"/>
      <c r="M37" s="336">
        <v>1</v>
      </c>
      <c r="N37" s="272">
        <f t="shared" si="0"/>
        <v>5373.3009681729491</v>
      </c>
    </row>
    <row r="38" spans="1:14">
      <c r="A38" s="113" t="s">
        <v>242</v>
      </c>
      <c r="B38" s="874" t="str">
        <f>VLOOKUP(A38,EQUIPOS!A8:D154,3,FALSE)</f>
        <v>Grúa con torre capacidad 1 ton en la punta.</v>
      </c>
      <c r="C38" s="875"/>
      <c r="D38" s="875"/>
      <c r="E38" s="875"/>
      <c r="F38" s="875"/>
      <c r="G38" s="875"/>
      <c r="H38" s="876"/>
      <c r="I38" s="421"/>
      <c r="J38" s="422"/>
      <c r="K38" s="438">
        <f>VLOOKUP(A38,EQUIPOS!A8:D165,4,FALSE)</f>
        <v>230895.52115547514</v>
      </c>
      <c r="L38" s="335"/>
      <c r="M38" s="336">
        <v>2.5</v>
      </c>
      <c r="N38" s="272">
        <f t="shared" si="0"/>
        <v>92358.208462190058</v>
      </c>
    </row>
    <row r="39" spans="1:14">
      <c r="A39" s="113" t="s">
        <v>267</v>
      </c>
      <c r="B39" s="874" t="str">
        <f>VLOOKUP(A39,EQUIPOS!A9:D154,3,FALSE)</f>
        <v>Motobomba de concreto</v>
      </c>
      <c r="C39" s="875"/>
      <c r="D39" s="875"/>
      <c r="E39" s="875"/>
      <c r="F39" s="875"/>
      <c r="G39" s="875"/>
      <c r="H39" s="876"/>
      <c r="I39" s="421"/>
      <c r="J39" s="422"/>
      <c r="K39" s="438">
        <f>VLOOKUP(A39,EQUIPOS!A9:D166,4,FALSE)</f>
        <v>79042.997375845414</v>
      </c>
      <c r="L39" s="335"/>
      <c r="M39" s="336">
        <v>2.5499800000000001</v>
      </c>
      <c r="N39" s="272">
        <f t="shared" si="0"/>
        <v>30997.496990504009</v>
      </c>
    </row>
    <row r="40" spans="1:14">
      <c r="A40" s="113" t="s">
        <v>277</v>
      </c>
      <c r="B40" s="874" t="str">
        <f>VLOOKUP(A40,EQUIPOS!A10:D154,3,FALSE)</f>
        <v>Pala auxiliar de piloteadora</v>
      </c>
      <c r="C40" s="875"/>
      <c r="D40" s="875"/>
      <c r="E40" s="875"/>
      <c r="F40" s="875"/>
      <c r="G40" s="875"/>
      <c r="H40" s="876"/>
      <c r="I40" s="421"/>
      <c r="J40" s="422"/>
      <c r="K40" s="438">
        <f>VLOOKUP(A40,EQUIPOS!A10:D167,4,FALSE)</f>
        <v>442061.58767950692</v>
      </c>
      <c r="L40" s="335"/>
      <c r="M40" s="336">
        <v>2.5</v>
      </c>
      <c r="N40" s="272">
        <f t="shared" si="0"/>
        <v>176824.63507180277</v>
      </c>
    </row>
    <row r="41" spans="1:14">
      <c r="A41" s="113" t="s">
        <v>282</v>
      </c>
      <c r="B41" s="874" t="str">
        <f>VLOOKUP(A41,EQUIPOS!A6:D154,3,FALSE)</f>
        <v>Piloteadora potencia 250KW, RPM 1800, fuerza elevadora 200KN</v>
      </c>
      <c r="C41" s="875"/>
      <c r="D41" s="875"/>
      <c r="E41" s="875"/>
      <c r="F41" s="875"/>
      <c r="G41" s="875"/>
      <c r="H41" s="876"/>
      <c r="I41" s="421"/>
      <c r="J41" s="422"/>
      <c r="K41" s="438">
        <f>VLOOKUP(A41,EQUIPOS!A6:D154,4,FALSE)</f>
        <v>684445.0513671966</v>
      </c>
      <c r="L41" s="335"/>
      <c r="M41" s="336">
        <v>1</v>
      </c>
      <c r="N41" s="272">
        <f t="shared" si="0"/>
        <v>684445.0513671966</v>
      </c>
    </row>
    <row r="42" spans="1:14">
      <c r="A42" s="113" t="s">
        <v>310</v>
      </c>
      <c r="B42" s="874" t="str">
        <f>VLOOKUP(A42,EQUIPOS!A12:D156,3,FALSE)</f>
        <v>Retroexcavadora A25C</v>
      </c>
      <c r="C42" s="875"/>
      <c r="D42" s="875"/>
      <c r="E42" s="875"/>
      <c r="F42" s="875"/>
      <c r="G42" s="875"/>
      <c r="H42" s="876"/>
      <c r="I42" s="328"/>
      <c r="J42" s="330"/>
      <c r="K42" s="438">
        <f>VLOOKUP(A42,EQUIPOS!A12:D169,4,FALSE)</f>
        <v>200423.38177466713</v>
      </c>
      <c r="L42" s="423"/>
      <c r="M42" s="424">
        <v>2.5</v>
      </c>
      <c r="N42" s="272">
        <f t="shared" si="0"/>
        <v>80169.352709866856</v>
      </c>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N83*M45</f>
        <v>10046.441950300166</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1109629.3886311564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388</v>
      </c>
      <c r="B52" s="43" t="str">
        <f>VLOOKUP(A52,MATERIALES!A5:D372,3,FALSE)</f>
        <v>Bentonita</v>
      </c>
      <c r="C52" s="281"/>
      <c r="D52" s="281"/>
      <c r="E52" s="281"/>
      <c r="F52" s="281"/>
      <c r="G52" s="281"/>
      <c r="H52" s="281"/>
      <c r="I52" s="281"/>
      <c r="J52" s="311" t="str">
        <f>VLOOKUP(A52,MATERIALES!A6:D637,2,FALSE)</f>
        <v>kg</v>
      </c>
      <c r="K52" s="282">
        <v>2.355</v>
      </c>
      <c r="L52" s="267"/>
      <c r="M52" s="402">
        <f>VLOOKUP(A52,MATERIALES!A5:D389,4,FALSE)</f>
        <v>1172.9992441521949</v>
      </c>
      <c r="N52" s="272">
        <f>K52*M52</f>
        <v>2762.413219978419</v>
      </c>
    </row>
    <row r="53" spans="1:14">
      <c r="A53" s="161" t="s">
        <v>745</v>
      </c>
      <c r="B53" s="43" t="str">
        <f>VLOOKUP(A53,MATERIALES!A6:D372,3,FALSE)</f>
        <v>Acero PDR-60</v>
      </c>
      <c r="C53" s="425"/>
      <c r="D53" s="425"/>
      <c r="E53" s="425"/>
      <c r="F53" s="425"/>
      <c r="G53" s="425"/>
      <c r="H53" s="425"/>
      <c r="I53" s="425"/>
      <c r="J53" s="312" t="str">
        <f>VLOOKUP(A53,MATERIALES!A7:D638,2,FALSE)</f>
        <v>kg</v>
      </c>
      <c r="K53" s="397">
        <v>123.70021073509811</v>
      </c>
      <c r="L53" s="421"/>
      <c r="M53" s="402">
        <f>VLOOKUP(A53,MATERIALES!A6:D390,4,FALSE)</f>
        <v>3610.243221926718</v>
      </c>
      <c r="N53" s="272">
        <f>K53*M53</f>
        <v>446587.84735729458</v>
      </c>
    </row>
    <row r="54" spans="1:14">
      <c r="A54" s="161" t="s">
        <v>829</v>
      </c>
      <c r="B54" s="43" t="str">
        <f>VLOOKUP(A54,MATERIALES!A6:D372,3,FALSE)</f>
        <v>Concreto Resistencia  28 (Mpa)</v>
      </c>
      <c r="C54" s="425"/>
      <c r="D54" s="425"/>
      <c r="E54" s="425"/>
      <c r="F54" s="425"/>
      <c r="G54" s="425"/>
      <c r="H54" s="425"/>
      <c r="I54" s="425"/>
      <c r="J54" s="312" t="str">
        <f>VLOOKUP(A54,MATERIALES!A8:D639,2,FALSE)</f>
        <v>m3</v>
      </c>
      <c r="K54" s="397">
        <v>0.82466807156732069</v>
      </c>
      <c r="L54" s="421"/>
      <c r="M54" s="402">
        <f>VLOOKUP(A54,MATERIALES!A6:D391,4,FALSE)</f>
        <v>313312.82528901176</v>
      </c>
      <c r="N54" s="272">
        <f>K54*M54</f>
        <v>258379.08342839818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707729.3440056711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2">
        <f>VLOOKUP(A64,TRANSPORTE!A5:D117,4,FALSE)</f>
        <v>1037.4605630797244</v>
      </c>
      <c r="M64" s="913"/>
      <c r="N64" s="287">
        <f>K64*L64</f>
        <v>1348.6987320036417</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2">
        <f>VLOOKUP(A65,TRANSPORTE!A6:D117,4,FALSE)</f>
        <v>1385.7802432186691</v>
      </c>
      <c r="M65" s="913"/>
      <c r="N65" s="287">
        <f>K65*L65</f>
        <v>69.289012160933453</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1417.9877441645751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SUM(N76:N82)</f>
        <v>100464.41950300166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1919241.1398839939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383848.22797679878</v>
      </c>
      <c r="M90" s="861"/>
      <c r="N90" s="51"/>
    </row>
    <row r="91" spans="1:14">
      <c r="B91" s="89" t="s">
        <v>973</v>
      </c>
      <c r="C91" s="90"/>
      <c r="D91" s="90"/>
      <c r="E91" s="90"/>
      <c r="F91" s="90"/>
      <c r="G91" s="90"/>
      <c r="H91" s="90"/>
      <c r="I91" s="87"/>
      <c r="J91" s="88"/>
      <c r="K91" s="304">
        <v>0.05</v>
      </c>
      <c r="L91" s="860">
        <f>N85*K91</f>
        <v>95962.056994199695</v>
      </c>
      <c r="M91" s="861"/>
      <c r="N91" s="51"/>
    </row>
    <row r="92" spans="1:14" ht="15.75" thickBot="1">
      <c r="B92" s="91" t="s">
        <v>974</v>
      </c>
      <c r="C92" s="92"/>
      <c r="D92" s="92"/>
      <c r="E92" s="92"/>
      <c r="F92" s="92"/>
      <c r="G92" s="92"/>
      <c r="H92" s="92"/>
      <c r="I92" s="93"/>
      <c r="J92" s="94"/>
      <c r="K92" s="305">
        <v>0.05</v>
      </c>
      <c r="L92" s="862">
        <f>N85*K92</f>
        <v>95962.056994199695</v>
      </c>
      <c r="M92" s="863"/>
      <c r="N92" s="51"/>
    </row>
    <row r="93" spans="1:14" ht="15.75" thickBot="1">
      <c r="B93" s="825" t="s">
        <v>953</v>
      </c>
      <c r="C93" s="826"/>
      <c r="D93" s="826"/>
      <c r="E93" s="826"/>
      <c r="F93" s="826"/>
      <c r="G93" s="826"/>
      <c r="H93" s="826"/>
      <c r="I93" s="826"/>
      <c r="J93" s="826"/>
      <c r="K93" s="826"/>
      <c r="L93" s="826"/>
      <c r="M93" s="827"/>
      <c r="N93" s="52">
        <f>L90+L91+L92</f>
        <v>575772.34196519817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2495013.4818491922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182</v>
      </c>
      <c r="B36" s="874" t="str">
        <f>VLOOKUP(A36,EQUIPOS!A6:D154,3,FALSE)</f>
        <v xml:space="preserve">Compresor para penetrar roca
</v>
      </c>
      <c r="C36" s="875"/>
      <c r="D36" s="875"/>
      <c r="E36" s="875"/>
      <c r="F36" s="875"/>
      <c r="G36" s="875"/>
      <c r="H36" s="876"/>
      <c r="I36" s="267"/>
      <c r="J36" s="268"/>
      <c r="K36" s="269">
        <f>VLOOKUP(A36,EQUIPOS!A6:D163,4,FALSE)</f>
        <v>75423.752241828101</v>
      </c>
      <c r="L36" s="270"/>
      <c r="M36" s="271">
        <v>0.125</v>
      </c>
      <c r="N36" s="272">
        <f>K36/M36</f>
        <v>603390.0179346248</v>
      </c>
    </row>
    <row r="37" spans="1:14">
      <c r="A37" s="113" t="s">
        <v>242</v>
      </c>
      <c r="B37" s="874" t="str">
        <f>VLOOKUP(A37,EQUIPOS!A7:D154,3,FALSE)</f>
        <v>Grúa con torre capacidad 1 ton en la punta.</v>
      </c>
      <c r="C37" s="875"/>
      <c r="D37" s="875"/>
      <c r="E37" s="875"/>
      <c r="F37" s="875"/>
      <c r="G37" s="875"/>
      <c r="H37" s="876"/>
      <c r="I37" s="421"/>
      <c r="J37" s="422"/>
      <c r="K37" s="269">
        <f>VLOOKUP(A37,EQUIPOS!A7:D164,4,FALSE)</f>
        <v>230895.52115547514</v>
      </c>
      <c r="L37" s="335"/>
      <c r="M37" s="336">
        <v>2.5</v>
      </c>
      <c r="N37" s="272">
        <f>K37/M37</f>
        <v>92358.208462190058</v>
      </c>
    </row>
    <row r="38" spans="1:14">
      <c r="A38" s="113" t="s">
        <v>267</v>
      </c>
      <c r="B38" s="874" t="str">
        <f>VLOOKUP(A38,EQUIPOS!A8:D154,3,FALSE)</f>
        <v>Motobomba de concreto</v>
      </c>
      <c r="C38" s="875"/>
      <c r="D38" s="875"/>
      <c r="E38" s="875"/>
      <c r="F38" s="875"/>
      <c r="G38" s="875"/>
      <c r="H38" s="876"/>
      <c r="I38" s="421"/>
      <c r="J38" s="422"/>
      <c r="K38" s="438">
        <f>VLOOKUP(A38,EQUIPOS!A8:D165,4,FALSE)</f>
        <v>79042.997375845414</v>
      </c>
      <c r="L38" s="335"/>
      <c r="M38" s="336">
        <v>0.65</v>
      </c>
      <c r="N38" s="272">
        <f>K38/M38</f>
        <v>121604.61134745448</v>
      </c>
    </row>
    <row r="39" spans="1:14">
      <c r="A39" s="113" t="s">
        <v>310</v>
      </c>
      <c r="B39" s="874" t="str">
        <f>VLOOKUP(A39,EQUIPOS!A9:D154,3,FALSE)</f>
        <v>Retroexcavadora A25C</v>
      </c>
      <c r="C39" s="875"/>
      <c r="D39" s="875"/>
      <c r="E39" s="875"/>
      <c r="F39" s="875"/>
      <c r="G39" s="875"/>
      <c r="H39" s="876"/>
      <c r="I39" s="421"/>
      <c r="J39" s="422"/>
      <c r="K39" s="438">
        <f>VLOOKUP(A39,EQUIPOS!A9:D166,4,FALSE)</f>
        <v>200423.38177466713</v>
      </c>
      <c r="L39" s="335"/>
      <c r="M39" s="336">
        <v>0.65</v>
      </c>
      <c r="N39" s="272">
        <f>K39/M39</f>
        <v>308343.66426871862</v>
      </c>
    </row>
    <row r="40" spans="1:14">
      <c r="A40" s="113"/>
      <c r="B40" s="874"/>
      <c r="C40" s="875"/>
      <c r="D40" s="875"/>
      <c r="E40" s="875"/>
      <c r="F40" s="875"/>
      <c r="G40" s="875"/>
      <c r="H40" s="876"/>
      <c r="I40" s="421"/>
      <c r="J40" s="422"/>
      <c r="K40" s="438"/>
      <c r="L40" s="335"/>
      <c r="M40" s="336"/>
      <c r="N40" s="272"/>
    </row>
    <row r="41" spans="1:14">
      <c r="A41" s="113"/>
      <c r="B41" s="874"/>
      <c r="C41" s="875"/>
      <c r="D41" s="875"/>
      <c r="E41" s="875"/>
      <c r="F41" s="875"/>
      <c r="G41" s="875"/>
      <c r="H41" s="876"/>
      <c r="I41" s="421"/>
      <c r="J41" s="422"/>
      <c r="K41" s="438"/>
      <c r="L41" s="335"/>
      <c r="M41" s="336"/>
      <c r="N41" s="272"/>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N87*M45</f>
        <v>52241.498141560864</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1177938.000154549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745</v>
      </c>
      <c r="B52" s="43" t="str">
        <f>VLOOKUP(A52,MATERIALES!A5:D372,3,FALSE)</f>
        <v>Acero PDR-60</v>
      </c>
      <c r="C52" s="281"/>
      <c r="D52" s="281"/>
      <c r="E52" s="281"/>
      <c r="F52" s="281"/>
      <c r="G52" s="281"/>
      <c r="H52" s="281"/>
      <c r="I52" s="281"/>
      <c r="J52" s="311" t="str">
        <f>VLOOKUP(A52,MATERIALES!A6:D637,2,FALSE)</f>
        <v>kg</v>
      </c>
      <c r="K52" s="282">
        <v>178.12830345854127</v>
      </c>
      <c r="L52" s="267"/>
      <c r="M52" s="402">
        <f>VLOOKUP(A52,MATERIALES!A5:D389,4,FALSE)</f>
        <v>3610.243221926718</v>
      </c>
      <c r="N52" s="272">
        <f>K52*M52</f>
        <v>643086.50019450416</v>
      </c>
    </row>
    <row r="53" spans="1:14">
      <c r="A53" s="161" t="s">
        <v>829</v>
      </c>
      <c r="B53" s="43" t="str">
        <f>VLOOKUP(A53,MATERIALES!A6:D372,3,FALSE)</f>
        <v>Concreto Resistencia  28 (Mpa)</v>
      </c>
      <c r="C53" s="425"/>
      <c r="D53" s="425"/>
      <c r="E53" s="425"/>
      <c r="F53" s="425"/>
      <c r="G53" s="425"/>
      <c r="H53" s="425"/>
      <c r="I53" s="425"/>
      <c r="J53" s="312" t="str">
        <f>VLOOKUP(A53,MATERIALES!A7:D638,2,FALSE)</f>
        <v>m3</v>
      </c>
      <c r="K53" s="397">
        <v>1.1875220230569419</v>
      </c>
      <c r="L53" s="421"/>
      <c r="M53" s="402">
        <f>VLOOKUP(A53,MATERIALES!A6:D390,4,FALSE)</f>
        <v>313312.82528901176</v>
      </c>
      <c r="N53" s="272">
        <f t="shared" ref="N53:N59" si="0">K53*M53</f>
        <v>372065.88013689342</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VLOOKUP(A54,MATERIALES!A6:D391,4,FALSE)</f>
        <v>6046.387856454613</v>
      </c>
      <c r="N54" s="272">
        <f t="shared" si="0"/>
        <v>1813.9163569363839</v>
      </c>
    </row>
    <row r="55" spans="1:14">
      <c r="A55" s="161" t="s">
        <v>424</v>
      </c>
      <c r="B55" s="43" t="str">
        <f>VLOOKUP(A55,MATERIALES!A6:D372,3,FALSE)</f>
        <v>Cordón detonante</v>
      </c>
      <c r="C55" s="425"/>
      <c r="D55" s="425"/>
      <c r="E55" s="425"/>
      <c r="F55" s="425"/>
      <c r="G55" s="425"/>
      <c r="H55" s="425"/>
      <c r="I55" s="425"/>
      <c r="J55" s="312" t="str">
        <f>VLOOKUP(A55,MATERIALES!A9:D640,2,FALSE)</f>
        <v>m</v>
      </c>
      <c r="K55" s="397">
        <v>3</v>
      </c>
      <c r="L55" s="421"/>
      <c r="M55" s="402">
        <f>VLOOKUP(A55,MATERIALES!A6:D392,4,FALSE)</f>
        <v>2585.6553160693184</v>
      </c>
      <c r="N55" s="272">
        <f t="shared" si="0"/>
        <v>7756.9659482079551</v>
      </c>
    </row>
    <row r="56" spans="1:14">
      <c r="A56" s="161" t="s">
        <v>453</v>
      </c>
      <c r="B56" s="43" t="str">
        <f>VLOOKUP(A56,MATERIALES!A7:D372,3,FALSE)</f>
        <v>Explosivos  75% (INDUGEL)</v>
      </c>
      <c r="C56" s="425"/>
      <c r="D56" s="425"/>
      <c r="E56" s="425"/>
      <c r="F56" s="425"/>
      <c r="G56" s="425"/>
      <c r="H56" s="425"/>
      <c r="I56" s="425"/>
      <c r="J56" s="312" t="str">
        <f>VLOOKUP(A56,MATERIALES!A10:D641,2,FALSE)</f>
        <v>lb</v>
      </c>
      <c r="K56" s="397">
        <v>0.25</v>
      </c>
      <c r="L56" s="421"/>
      <c r="M56" s="402">
        <f>VLOOKUP(A56,MATERIALES!A7:D393,4,FALSE)</f>
        <v>12354.419405606717</v>
      </c>
      <c r="N56" s="272">
        <f t="shared" si="0"/>
        <v>3088.6048514016793</v>
      </c>
    </row>
    <row r="57" spans="1:14">
      <c r="A57" s="161" t="s">
        <v>458</v>
      </c>
      <c r="B57" s="43" t="str">
        <f>VLOOKUP(A57,MATERIALES!A8:D372,3,FALSE)</f>
        <v>Fulminantes</v>
      </c>
      <c r="C57" s="425"/>
      <c r="D57" s="425"/>
      <c r="E57" s="425"/>
      <c r="F57" s="425"/>
      <c r="G57" s="425"/>
      <c r="H57" s="425"/>
      <c r="I57" s="425"/>
      <c r="J57" s="312" t="str">
        <f>VLOOKUP(A57,MATERIALES!A11:D642,2,FALSE)</f>
        <v>u</v>
      </c>
      <c r="K57" s="397">
        <v>1</v>
      </c>
      <c r="L57" s="421"/>
      <c r="M57" s="402">
        <f>VLOOKUP(A57,MATERIALES!A8:D394,4,FALSE)</f>
        <v>1237.8604957032535</v>
      </c>
      <c r="N57" s="272">
        <f t="shared" si="0"/>
        <v>1237.8604957032535</v>
      </c>
    </row>
    <row r="58" spans="1:14">
      <c r="A58" s="161" t="s">
        <v>552</v>
      </c>
      <c r="B58" s="43" t="str">
        <f>VLOOKUP(A58,MATERIALES!A9:D372,3,FALSE)</f>
        <v>Mecha Lenta</v>
      </c>
      <c r="C58" s="425"/>
      <c r="D58" s="425"/>
      <c r="E58" s="425"/>
      <c r="F58" s="425"/>
      <c r="G58" s="425"/>
      <c r="H58" s="425"/>
      <c r="I58" s="425"/>
      <c r="J58" s="312" t="str">
        <f>VLOOKUP(A58,MATERIALES!A11:D643,2,FALSE)</f>
        <v>m</v>
      </c>
      <c r="K58" s="397">
        <v>1</v>
      </c>
      <c r="L58" s="421"/>
      <c r="M58" s="402">
        <f>VLOOKUP(A58,MATERIALES!A9:D395,4,FALSE)</f>
        <v>1107.0386493545084</v>
      </c>
      <c r="N58" s="272">
        <f t="shared" si="0"/>
        <v>1107.0386493545084</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VLOOKUP(A59,MATERIALES!A12:D644,2,FALSE)</f>
        <v>kg</v>
      </c>
      <c r="K59" s="397">
        <v>0.45800000000000002</v>
      </c>
      <c r="L59" s="421"/>
      <c r="M59" s="402">
        <f>VLOOKUP(A59,MATERIALES!A10:D396,4,FALSE)</f>
        <v>7090.7639407513188</v>
      </c>
      <c r="N59" s="272">
        <f t="shared" si="0"/>
        <v>3247.5698848641041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1033404.3365178654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2">
        <f>VLOOKUP(A68,TRANSPORTE!A5:D117,4,FALSE)</f>
        <v>1037.4605630797244</v>
      </c>
      <c r="M68" s="913"/>
      <c r="N68" s="287">
        <f>K68*L68</f>
        <v>1348.6987320036417</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2">
        <f>VLOOKUP(A69,TRANSPORTE!A6:D117,4,FALSE)</f>
        <v>1385.7802432186691</v>
      </c>
      <c r="M69" s="913"/>
      <c r="N69" s="287">
        <f>K69*L69</f>
        <v>69.289012160933453</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1417.9877441645751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1"/>
      <c r="C86" s="902"/>
      <c r="D86" s="902"/>
      <c r="E86" s="902"/>
      <c r="F86" s="902"/>
      <c r="G86" s="902"/>
      <c r="H86" s="902"/>
      <c r="I86" s="126"/>
      <c r="J86" s="126"/>
      <c r="K86" s="126"/>
      <c r="L86" s="915"/>
      <c r="M86" s="915"/>
      <c r="N86" s="45"/>
    </row>
    <row r="87" spans="1:14" ht="15.75" thickBot="1">
      <c r="B87" s="914" t="s">
        <v>953</v>
      </c>
      <c r="C87" s="868"/>
      <c r="D87" s="868"/>
      <c r="E87" s="868"/>
      <c r="F87" s="868"/>
      <c r="G87" s="868"/>
      <c r="H87" s="868"/>
      <c r="I87" s="868"/>
      <c r="J87" s="868"/>
      <c r="K87" s="868"/>
      <c r="L87" s="868"/>
      <c r="M87" s="869"/>
      <c r="N87" s="301">
        <f>SUM(N80:N86)</f>
        <v>522414.98141560861</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2735175.3058321876</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0" t="s">
        <v>969</v>
      </c>
      <c r="C93" s="871"/>
      <c r="D93" s="871"/>
      <c r="E93" s="871"/>
      <c r="F93" s="871"/>
      <c r="G93" s="871"/>
      <c r="H93" s="871"/>
      <c r="I93" s="314"/>
      <c r="J93" s="334"/>
      <c r="K93" s="302" t="s">
        <v>970</v>
      </c>
      <c r="L93" s="872" t="s">
        <v>971</v>
      </c>
      <c r="M93" s="873"/>
      <c r="N93" s="303"/>
    </row>
    <row r="94" spans="1:14">
      <c r="B94" s="858" t="s">
        <v>972</v>
      </c>
      <c r="C94" s="859"/>
      <c r="D94" s="859"/>
      <c r="E94" s="859"/>
      <c r="F94" s="859"/>
      <c r="G94" s="859"/>
      <c r="H94" s="859"/>
      <c r="I94" s="87"/>
      <c r="J94" s="88"/>
      <c r="K94" s="304">
        <v>0.2</v>
      </c>
      <c r="L94" s="860">
        <f>N89*K94</f>
        <v>547035.06116643758</v>
      </c>
      <c r="M94" s="861"/>
      <c r="N94" s="51"/>
    </row>
    <row r="95" spans="1:14">
      <c r="B95" s="89" t="s">
        <v>973</v>
      </c>
      <c r="C95" s="90"/>
      <c r="D95" s="90"/>
      <c r="E95" s="90"/>
      <c r="F95" s="90"/>
      <c r="G95" s="90"/>
      <c r="H95" s="90"/>
      <c r="I95" s="87"/>
      <c r="J95" s="88"/>
      <c r="K95" s="304">
        <v>0.05</v>
      </c>
      <c r="L95" s="860">
        <f>N89*K95</f>
        <v>136758.76529160939</v>
      </c>
      <c r="M95" s="861"/>
      <c r="N95" s="51"/>
    </row>
    <row r="96" spans="1:14" ht="15.75" thickBot="1">
      <c r="B96" s="91" t="s">
        <v>974</v>
      </c>
      <c r="C96" s="92"/>
      <c r="D96" s="92"/>
      <c r="E96" s="92"/>
      <c r="F96" s="92"/>
      <c r="G96" s="92"/>
      <c r="H96" s="92"/>
      <c r="I96" s="93"/>
      <c r="J96" s="94"/>
      <c r="K96" s="305">
        <v>0.05</v>
      </c>
      <c r="L96" s="862">
        <f>N89*K96</f>
        <v>136758.76529160939</v>
      </c>
      <c r="M96" s="863"/>
      <c r="N96" s="51"/>
    </row>
    <row r="97" spans="1:14" ht="15.75" thickBot="1">
      <c r="B97" s="825" t="s">
        <v>953</v>
      </c>
      <c r="C97" s="826"/>
      <c r="D97" s="826"/>
      <c r="E97" s="826"/>
      <c r="F97" s="826"/>
      <c r="G97" s="826"/>
      <c r="H97" s="826"/>
      <c r="I97" s="826"/>
      <c r="J97" s="826"/>
      <c r="K97" s="826"/>
      <c r="L97" s="826"/>
      <c r="M97" s="827"/>
      <c r="N97" s="52">
        <f>L94+L95+L96</f>
        <v>820552.59174965625</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3555727.8975818437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40.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2"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100794.77699125303</v>
      </c>
      <c r="L36" s="270"/>
      <c r="M36" s="271">
        <v>0.16</v>
      </c>
      <c r="N36" s="272">
        <f>K36/M36</f>
        <v>629967.35619533143</v>
      </c>
    </row>
    <row r="37" spans="1:14">
      <c r="A37" s="113" t="s">
        <v>261</v>
      </c>
      <c r="B37" s="874" t="str">
        <f>VLOOKUP(A37,EQUIPOS!A7:D154,3,FALSE)</f>
        <v xml:space="preserve">Motobomba 3 PULGADAS (incluye operario)
</v>
      </c>
      <c r="C37" s="875"/>
      <c r="D37" s="875"/>
      <c r="E37" s="875"/>
      <c r="F37" s="875"/>
      <c r="G37" s="875"/>
      <c r="H37" s="876"/>
      <c r="I37" s="421"/>
      <c r="J37" s="422"/>
      <c r="K37" s="269">
        <f>VLOOKUP(A37,EQUIPOS!A7:D164,4,FALSE)</f>
        <v>7283.2147386560127</v>
      </c>
      <c r="L37" s="335"/>
      <c r="M37" s="336">
        <v>0.16</v>
      </c>
      <c r="N37" s="272">
        <f>K37/M37</f>
        <v>45520.092116600077</v>
      </c>
    </row>
    <row r="38" spans="1:14">
      <c r="A38" s="113"/>
      <c r="B38" s="874"/>
      <c r="C38" s="875"/>
      <c r="D38" s="875"/>
      <c r="E38" s="875"/>
      <c r="F38" s="875"/>
      <c r="G38" s="875"/>
      <c r="H38" s="876"/>
      <c r="I38" s="421"/>
      <c r="J38" s="422"/>
      <c r="K38" s="438"/>
      <c r="L38" s="335"/>
      <c r="M38" s="336"/>
      <c r="N38" s="272"/>
    </row>
    <row r="39" spans="1:14">
      <c r="A39" s="113"/>
      <c r="B39" s="874"/>
      <c r="C39" s="875"/>
      <c r="D39" s="875"/>
      <c r="E39" s="875"/>
      <c r="F39" s="875"/>
      <c r="G39" s="875"/>
      <c r="H39" s="876"/>
      <c r="I39" s="421"/>
      <c r="J39" s="422"/>
      <c r="K39" s="438"/>
      <c r="L39" s="335"/>
      <c r="M39" s="336"/>
      <c r="N39" s="272"/>
    </row>
    <row r="40" spans="1:14">
      <c r="A40" s="113"/>
      <c r="B40" s="874"/>
      <c r="C40" s="875"/>
      <c r="D40" s="875"/>
      <c r="E40" s="875"/>
      <c r="F40" s="875"/>
      <c r="G40" s="875"/>
      <c r="H40" s="876"/>
      <c r="I40" s="328"/>
      <c r="J40" s="330"/>
      <c r="K40" s="438"/>
      <c r="L40" s="423"/>
      <c r="M40" s="424"/>
      <c r="N40" s="272"/>
    </row>
    <row r="41" spans="1:14">
      <c r="B41" s="874"/>
      <c r="C41" s="875"/>
      <c r="D41" s="875"/>
      <c r="E41" s="875"/>
      <c r="F41" s="875"/>
      <c r="G41" s="875"/>
      <c r="H41" s="876"/>
      <c r="I41" s="36"/>
      <c r="J41" s="37"/>
      <c r="K41" s="438"/>
      <c r="L41" s="276"/>
      <c r="M41" s="277"/>
      <c r="N41" s="272"/>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0.05</v>
      </c>
      <c r="N43" s="344">
        <f>N77*M43</f>
        <v>13947.19623493781</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689434.64454686921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453</v>
      </c>
      <c r="B50" s="43" t="str">
        <f>VLOOKUP(A50,MATERIALES!A5:D372,3,FALSE)</f>
        <v>Explosivos  75% (INDUGEL)</v>
      </c>
      <c r="C50" s="281"/>
      <c r="D50" s="281"/>
      <c r="E50" s="281"/>
      <c r="F50" s="281"/>
      <c r="G50" s="281"/>
      <c r="H50" s="281"/>
      <c r="I50" s="281"/>
      <c r="J50" s="311" t="str">
        <f>VLOOKUP(A50,MATERIALES!A6:D635,2,FALSE)</f>
        <v>lb</v>
      </c>
      <c r="K50" s="282">
        <v>0.2</v>
      </c>
      <c r="L50" s="267"/>
      <c r="M50" s="402">
        <f>VLOOKUP(A50,MATERIALES!A5:D389,4,FALSE)</f>
        <v>12354.419405606717</v>
      </c>
      <c r="N50" s="272">
        <f>K50*M50</f>
        <v>2470.8838811213436</v>
      </c>
    </row>
    <row r="51" spans="1:14">
      <c r="A51" s="161"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VLOOKUP(A51,MATERIALES!A6:D390,4,FALSE)</f>
        <v>1237.8604957032535</v>
      </c>
      <c r="N51" s="272">
        <f>K51*M51</f>
        <v>1237.8604957032535</v>
      </c>
    </row>
    <row r="52" spans="1:14">
      <c r="A52" s="161" t="s">
        <v>552</v>
      </c>
      <c r="B52" s="43" t="str">
        <f>VLOOKUP(A52,MATERIALES!A6:D372,3,FALSE)</f>
        <v>Mecha Lenta</v>
      </c>
      <c r="C52" s="425"/>
      <c r="D52" s="425"/>
      <c r="E52" s="425"/>
      <c r="F52" s="425"/>
      <c r="G52" s="425"/>
      <c r="H52" s="425"/>
      <c r="I52" s="425"/>
      <c r="J52" s="312" t="str">
        <f>VLOOKUP(A52,MATERIALES!A6:D637,2,FALSE)</f>
        <v>m</v>
      </c>
      <c r="K52" s="397">
        <v>0.5</v>
      </c>
      <c r="L52" s="421"/>
      <c r="M52" s="402">
        <f>VLOOKUP(A52,MATERIALES!A6:D391,4,FALSE)</f>
        <v>1107.0386493545084</v>
      </c>
      <c r="N52" s="272">
        <f>K52*M52</f>
        <v>553.51932467725419</v>
      </c>
    </row>
    <row r="53" spans="1:14">
      <c r="A53" s="161" t="s">
        <v>747</v>
      </c>
      <c r="B53" s="43" t="str">
        <f>VLOOKUP(A53,MATERIALES!A6:D372,3,FALSE)</f>
        <v>Acero A-37</v>
      </c>
      <c r="C53" s="425"/>
      <c r="D53" s="425"/>
      <c r="E53" s="425"/>
      <c r="F53" s="425"/>
      <c r="G53" s="425"/>
      <c r="H53" s="425"/>
      <c r="I53" s="425"/>
      <c r="J53" s="312" t="str">
        <f>VLOOKUP(A53,MATERIALES!A7:D638,2,FALSE)</f>
        <v>kg</v>
      </c>
      <c r="K53" s="397">
        <v>150</v>
      </c>
      <c r="L53" s="421"/>
      <c r="M53" s="402">
        <f>VLOOKUP(A53,MATERIALES!A6:D392,4,FALSE)</f>
        <v>3346.4008427359713</v>
      </c>
      <c r="N53" s="272">
        <f>K53*M53</f>
        <v>501960.12641039572</v>
      </c>
    </row>
    <row r="54" spans="1:14">
      <c r="A54" s="161" t="s">
        <v>831</v>
      </c>
      <c r="B54" s="43" t="str">
        <f>VLOOKUP(A54,MATERIALES!A7:D372,3,FALSE)</f>
        <v>Concreto Resistencia  32 (Mpa)</v>
      </c>
      <c r="C54" s="425"/>
      <c r="D54" s="425"/>
      <c r="E54" s="425"/>
      <c r="F54" s="425"/>
      <c r="G54" s="425"/>
      <c r="H54" s="425"/>
      <c r="I54" s="425"/>
      <c r="J54" s="312" t="str">
        <f>VLOOKUP(A54,MATERIALES!A8:D639,2,FALSE)</f>
        <v>m3</v>
      </c>
      <c r="K54" s="397">
        <v>1</v>
      </c>
      <c r="L54" s="421"/>
      <c r="M54" s="402">
        <f>VLOOKUP(A54,MATERIALES!A7:D393,4,FALSE)</f>
        <v>329802.97398843343</v>
      </c>
      <c r="N54" s="272">
        <f>K54*M54</f>
        <v>329802.97398843343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836025.36410033097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2">
        <f>VLOOKUP(A63,TRANSPORTE!A5:D117,4,FALSE)</f>
        <v>1037.4605630797244</v>
      </c>
      <c r="M63" s="913"/>
      <c r="N63" s="287">
        <f>K63*L63</f>
        <v>1037.4605630797244</v>
      </c>
    </row>
    <row r="64" spans="1:14">
      <c r="B64" s="46"/>
      <c r="C64" s="47"/>
      <c r="D64" s="47"/>
      <c r="E64" s="47"/>
      <c r="F64" s="47"/>
      <c r="G64" s="4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1037.4605630797244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SUM(N73:N76)</f>
        <v>278943.92469875619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1805441.3939090362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361088.27878180728</v>
      </c>
      <c r="M84" s="861"/>
      <c r="N84" s="51"/>
    </row>
    <row r="85" spans="1:14">
      <c r="B85" s="89" t="s">
        <v>973</v>
      </c>
      <c r="C85" s="90"/>
      <c r="D85" s="90"/>
      <c r="E85" s="90"/>
      <c r="F85" s="90"/>
      <c r="G85" s="90"/>
      <c r="H85" s="90"/>
      <c r="I85" s="87"/>
      <c r="J85" s="88"/>
      <c r="K85" s="304">
        <v>0.05</v>
      </c>
      <c r="L85" s="860">
        <f>N79*K85</f>
        <v>90272.069695451821</v>
      </c>
      <c r="M85" s="861"/>
      <c r="N85" s="51"/>
    </row>
    <row r="86" spans="1:14" ht="15.75" thickBot="1">
      <c r="B86" s="91" t="s">
        <v>974</v>
      </c>
      <c r="C86" s="92"/>
      <c r="D86" s="92"/>
      <c r="E86" s="92"/>
      <c r="F86" s="92"/>
      <c r="G86" s="92"/>
      <c r="H86" s="92"/>
      <c r="I86" s="93"/>
      <c r="J86" s="94"/>
      <c r="K86" s="305">
        <v>0.05</v>
      </c>
      <c r="L86" s="862">
        <f>N79*K86</f>
        <v>90272.069695451821</v>
      </c>
      <c r="M86" s="863"/>
      <c r="N86" s="51"/>
    </row>
    <row r="87" spans="1:14" ht="15.75" thickBot="1">
      <c r="B87" s="825" t="s">
        <v>953</v>
      </c>
      <c r="C87" s="826"/>
      <c r="D87" s="826"/>
      <c r="E87" s="826"/>
      <c r="F87" s="826"/>
      <c r="G87" s="826"/>
      <c r="H87" s="826"/>
      <c r="I87" s="826"/>
      <c r="J87" s="826"/>
      <c r="K87" s="826"/>
      <c r="L87" s="826"/>
      <c r="M87" s="827"/>
      <c r="N87" s="52">
        <f>L84+L85+L86</f>
        <v>541632.41817271092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2347073.8120817472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38.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452"/>
      <c r="L30" s="801" t="s">
        <v>945</v>
      </c>
      <c r="M30" s="802"/>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75447.033214047216</v>
      </c>
      <c r="L36" s="270"/>
      <c r="M36" s="271">
        <v>0.01</v>
      </c>
      <c r="N36" s="272">
        <f t="shared" ref="N36:N41" si="0">K36/M36</f>
        <v>7544703.3214047216</v>
      </c>
    </row>
    <row r="37" spans="1:14">
      <c r="A37" s="113" t="s">
        <v>192</v>
      </c>
      <c r="B37" s="874" t="str">
        <f>VLOOKUP(A37,EQUIPOS!A7:D154,3,FALSE)</f>
        <v>Equipo de acarreo interno</v>
      </c>
      <c r="C37" s="875"/>
      <c r="D37" s="875"/>
      <c r="E37" s="875"/>
      <c r="F37" s="875"/>
      <c r="G37" s="875"/>
      <c r="H37" s="876"/>
      <c r="I37" s="421"/>
      <c r="J37" s="422"/>
      <c r="K37" s="269">
        <f>VLOOKUP(A37,EQUIPOS!A7:D164,4,FALSE)</f>
        <v>41227.437975215653</v>
      </c>
      <c r="L37" s="335"/>
      <c r="M37" s="336">
        <v>0.05</v>
      </c>
      <c r="N37" s="272">
        <f t="shared" si="0"/>
        <v>824548.759504313</v>
      </c>
    </row>
    <row r="38" spans="1:14">
      <c r="A38" s="113" t="s">
        <v>217</v>
      </c>
      <c r="B38" s="874" t="str">
        <f>VLOOKUP(A38,EQUIPOS!A8:D154,3,FALSE)</f>
        <v>Equipo de soldadura y de acetileno (incluye soldadura)</v>
      </c>
      <c r="C38" s="875"/>
      <c r="D38" s="875"/>
      <c r="E38" s="875"/>
      <c r="F38" s="875"/>
      <c r="G38" s="875"/>
      <c r="H38" s="876"/>
      <c r="I38" s="421"/>
      <c r="J38" s="422"/>
      <c r="K38" s="269">
        <f>VLOOKUP(A38,EQUIPOS!A8:D165,4,FALSE)</f>
        <v>35863.775686590372</v>
      </c>
      <c r="L38" s="335"/>
      <c r="M38" s="336">
        <v>0.01</v>
      </c>
      <c r="N38" s="272">
        <f t="shared" si="0"/>
        <v>3586377.5686590374</v>
      </c>
    </row>
    <row r="39" spans="1:14">
      <c r="A39" s="113" t="s">
        <v>242</v>
      </c>
      <c r="B39" s="874" t="str">
        <f>VLOOKUP(A39,EQUIPOS!A9:D154,3,FALSE)</f>
        <v>Grúa con torre capacidad 1 ton en la punta.</v>
      </c>
      <c r="C39" s="875"/>
      <c r="D39" s="875"/>
      <c r="E39" s="875"/>
      <c r="F39" s="875"/>
      <c r="G39" s="875"/>
      <c r="H39" s="876"/>
      <c r="I39" s="421"/>
      <c r="J39" s="422"/>
      <c r="K39" s="269">
        <f>VLOOKUP(A39,EQUIPOS!A9:D166,4,FALSE)</f>
        <v>230895.52115547514</v>
      </c>
      <c r="L39" s="335"/>
      <c r="M39" s="336">
        <v>0.04</v>
      </c>
      <c r="N39" s="272">
        <f t="shared" si="0"/>
        <v>5772388.0288868789</v>
      </c>
    </row>
    <row r="40" spans="1:14">
      <c r="A40" s="113" t="s">
        <v>255</v>
      </c>
      <c r="B40" s="874" t="str">
        <f>VLOOKUP(A40,EQUIPOS!A10:D154,3,FALSE)</f>
        <v>Manómetro cable de acero para bajar la celda</v>
      </c>
      <c r="C40" s="875"/>
      <c r="D40" s="875"/>
      <c r="E40" s="875"/>
      <c r="F40" s="875"/>
      <c r="G40" s="875"/>
      <c r="H40" s="876"/>
      <c r="I40" s="328"/>
      <c r="J40" s="330"/>
      <c r="K40" s="269">
        <f>VLOOKUP(A40,EQUIPOS!A10:D167,4,FALSE)</f>
        <v>2099395.7153883278</v>
      </c>
      <c r="L40" s="423"/>
      <c r="M40" s="424">
        <v>1</v>
      </c>
      <c r="N40" s="272">
        <f t="shared" si="0"/>
        <v>2099395.7153883278</v>
      </c>
    </row>
    <row r="41" spans="1:14">
      <c r="A41" t="s">
        <v>320</v>
      </c>
      <c r="B41" s="874" t="str">
        <f>VLOOKUP(A41,EQUIPOS!A11:D155,3,FALSE)</f>
        <v>Retroexcavadora sobre llantas, motor 62HP, Profundidad de excavación de 5.41 metros.</v>
      </c>
      <c r="C41" s="875"/>
      <c r="D41" s="875"/>
      <c r="E41" s="875"/>
      <c r="F41" s="875"/>
      <c r="G41" s="875"/>
      <c r="H41" s="876"/>
      <c r="I41" s="36"/>
      <c r="J41" s="37"/>
      <c r="K41" s="269">
        <f>VLOOKUP(A41,EQUIPOS!A11:D168,4,FALSE)</f>
        <v>146811.50186264887</v>
      </c>
      <c r="L41" s="276"/>
      <c r="M41" s="277">
        <v>0.2</v>
      </c>
      <c r="N41" s="272">
        <f t="shared" si="0"/>
        <v>734057.50931324437</v>
      </c>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0.01</v>
      </c>
      <c r="N43" s="344">
        <f>N81*M43</f>
        <v>6998.5517413614798</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20568469.454897884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17737670.223576292</v>
      </c>
      <c r="N50" s="272">
        <f t="shared" ref="N50:N55" si="1">K50*M50</f>
        <v>17737670.223576292</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113279.62616230048</v>
      </c>
      <c r="N51" s="272">
        <f t="shared" si="1"/>
        <v>3398388.7848690143</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2422126.9087901399</v>
      </c>
      <c r="N52" s="272">
        <f t="shared" si="1"/>
        <v>4844253.8175802799</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1048266.6600465229</v>
      </c>
      <c r="N53" s="272">
        <f t="shared" si="1"/>
        <v>5241333.3002326144</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68873.854401251185</v>
      </c>
      <c r="N54" s="272">
        <f t="shared" si="1"/>
        <v>4132431.2640750711</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45226.981166280508</v>
      </c>
      <c r="N55" s="272">
        <f t="shared" si="1"/>
        <v>542723.77399536606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35896801.164328642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2">
        <f>VLOOKUP(A63,TRANSPORTE!A5:D117,4,FALSE)</f>
        <v>1189490.4887027696</v>
      </c>
      <c r="M63" s="913"/>
      <c r="N63" s="287">
        <f>K63*L63</f>
        <v>1189490.4887027696</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2">
        <f>VLOOKUP(A64,TRANSPORTE!A6:D117,4,FALSE)</f>
        <v>137535.73741795117</v>
      </c>
      <c r="M64" s="913"/>
      <c r="N64" s="287">
        <f>K64*L64</f>
        <v>1100285.8993436093</v>
      </c>
    </row>
    <row r="65" spans="1:15">
      <c r="A65" t="s">
        <v>1399</v>
      </c>
      <c r="B65" s="46" t="str">
        <f>VLOOKUP(A65,TRANSPORTE!A6:D117,3,FALSE)</f>
        <v>Pasajes aéreos</v>
      </c>
      <c r="C65" s="47"/>
      <c r="D65" s="47"/>
      <c r="E65" s="47"/>
      <c r="F65" s="47"/>
      <c r="G65" s="47"/>
      <c r="H65" s="311" t="s">
        <v>945</v>
      </c>
      <c r="I65" s="279">
        <v>3</v>
      </c>
      <c r="J65" s="286">
        <v>1</v>
      </c>
      <c r="K65" s="279">
        <f>I65*J65</f>
        <v>3</v>
      </c>
      <c r="L65" s="912">
        <f>VLOOKUP(A65,TRANSPORTE!A6:D117,4,FALSE)</f>
        <v>379764.26962362591</v>
      </c>
      <c r="M65" s="913"/>
      <c r="N65" s="287">
        <f>K65*L65</f>
        <v>1139292.8088708776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3429069.1969172568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60594194.990279935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12118838.998055987</v>
      </c>
      <c r="M88" s="861"/>
      <c r="N88" s="51"/>
    </row>
    <row r="89" spans="1:14">
      <c r="B89" s="89" t="s">
        <v>973</v>
      </c>
      <c r="C89" s="90"/>
      <c r="D89" s="90"/>
      <c r="E89" s="90"/>
      <c r="F89" s="90"/>
      <c r="G89" s="90"/>
      <c r="H89" s="90"/>
      <c r="I89" s="87"/>
      <c r="J89" s="88"/>
      <c r="K89" s="304">
        <v>0.05</v>
      </c>
      <c r="L89" s="860">
        <f>N83*K89</f>
        <v>3029709.7495139968</v>
      </c>
      <c r="M89" s="861"/>
      <c r="N89" s="51"/>
    </row>
    <row r="90" spans="1:14" ht="15.75" thickBot="1">
      <c r="B90" s="91" t="s">
        <v>974</v>
      </c>
      <c r="C90" s="92"/>
      <c r="D90" s="92"/>
      <c r="E90" s="92"/>
      <c r="F90" s="92"/>
      <c r="G90" s="92"/>
      <c r="H90" s="92"/>
      <c r="I90" s="93"/>
      <c r="J90" s="94"/>
      <c r="K90" s="305">
        <v>0.05</v>
      </c>
      <c r="L90" s="862">
        <f>N83*K90</f>
        <v>3029709.7495139968</v>
      </c>
      <c r="M90" s="863"/>
      <c r="N90" s="51"/>
    </row>
    <row r="91" spans="1:14" ht="15.75" thickBot="1">
      <c r="B91" s="825" t="s">
        <v>953</v>
      </c>
      <c r="C91" s="826"/>
      <c r="D91" s="826"/>
      <c r="E91" s="826"/>
      <c r="F91" s="826"/>
      <c r="G91" s="826"/>
      <c r="H91" s="826"/>
      <c r="I91" s="826"/>
      <c r="J91" s="826"/>
      <c r="K91" s="826"/>
      <c r="L91" s="826"/>
      <c r="M91" s="827"/>
      <c r="N91" s="52">
        <f>L88+L89+L90</f>
        <v>18178258.497083981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78772453.48736392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121</v>
      </c>
      <c r="B36" s="874" t="str">
        <f>VLOOKUP(A36,EQUIPOS!A6:D154,3,FALSE)</f>
        <v>Bomba eléctrica para accionar la celda</v>
      </c>
      <c r="C36" s="875"/>
      <c r="D36" s="875"/>
      <c r="E36" s="875"/>
      <c r="F36" s="875"/>
      <c r="G36" s="875"/>
      <c r="H36" s="876"/>
      <c r="I36" s="267"/>
      <c r="J36" s="268"/>
      <c r="K36" s="269">
        <f>VLOOKUP(A36,EQUIPOS!A6:D163,4,FALSE)</f>
        <v>75447.033214047216</v>
      </c>
      <c r="L36" s="270"/>
      <c r="M36" s="271">
        <v>0.01</v>
      </c>
      <c r="N36" s="272">
        <f>K36/M36</f>
        <v>7544703.3214047216</v>
      </c>
    </row>
    <row r="37" spans="1:16">
      <c r="A37" s="113" t="s">
        <v>217</v>
      </c>
      <c r="B37" s="874" t="str">
        <f>VLOOKUP(A37,EQUIPOS!A7:D154,3,FALSE)</f>
        <v>Equipo de soldadura y de acetileno (incluye soldadura)</v>
      </c>
      <c r="C37" s="875"/>
      <c r="D37" s="875"/>
      <c r="E37" s="875"/>
      <c r="F37" s="875"/>
      <c r="G37" s="875"/>
      <c r="H37" s="876"/>
      <c r="I37" s="421"/>
      <c r="J37" s="422"/>
      <c r="K37" s="269">
        <f>VLOOKUP(A37,EQUIPOS!A7:D164,4,FALSE)</f>
        <v>35863.775686590372</v>
      </c>
      <c r="L37" s="335"/>
      <c r="M37" s="336">
        <v>0.01</v>
      </c>
      <c r="N37" s="272">
        <f>K37/M37</f>
        <v>3586377.5686590374</v>
      </c>
    </row>
    <row r="38" spans="1:16">
      <c r="A38" s="113" t="s">
        <v>255</v>
      </c>
      <c r="B38" s="874" t="str">
        <f>VLOOKUP(A38,EQUIPOS!A8:D154,3,FALSE)</f>
        <v>Manómetro cable de acero para bajar la celda</v>
      </c>
      <c r="C38" s="875"/>
      <c r="D38" s="875"/>
      <c r="E38" s="875"/>
      <c r="F38" s="875"/>
      <c r="G38" s="875"/>
      <c r="H38" s="876"/>
      <c r="I38" s="421"/>
      <c r="J38" s="422"/>
      <c r="K38" s="269">
        <f>VLOOKUP(A38,EQUIPOS!A8:D165,4,FALSE)</f>
        <v>2099395.7153883278</v>
      </c>
      <c r="L38" s="335"/>
      <c r="M38" s="336">
        <v>1</v>
      </c>
      <c r="N38" s="272">
        <f>K38/M38</f>
        <v>2099395.7153883278</v>
      </c>
    </row>
    <row r="39" spans="1:16">
      <c r="A39" s="113"/>
      <c r="B39" s="874"/>
      <c r="C39" s="875"/>
      <c r="D39" s="875"/>
      <c r="E39" s="875"/>
      <c r="F39" s="875"/>
      <c r="G39" s="875"/>
      <c r="H39" s="876"/>
      <c r="I39" s="421"/>
      <c r="J39" s="422"/>
      <c r="K39" s="269"/>
      <c r="L39" s="335"/>
      <c r="M39" s="336"/>
      <c r="N39" s="272"/>
    </row>
    <row r="40" spans="1:16">
      <c r="A40" s="113"/>
      <c r="B40" s="874"/>
      <c r="C40" s="875"/>
      <c r="D40" s="875"/>
      <c r="E40" s="875"/>
      <c r="F40" s="875"/>
      <c r="G40" s="875"/>
      <c r="H40" s="876"/>
      <c r="I40" s="328"/>
      <c r="J40" s="330"/>
      <c r="K40" s="269"/>
      <c r="L40" s="423"/>
      <c r="M40" s="424"/>
      <c r="N40" s="272"/>
    </row>
    <row r="41" spans="1:16">
      <c r="B41" s="874"/>
      <c r="C41" s="875"/>
      <c r="D41" s="875"/>
      <c r="E41" s="875"/>
      <c r="F41" s="875"/>
      <c r="G41" s="875"/>
      <c r="H41" s="876"/>
      <c r="I41" s="36"/>
      <c r="J41" s="37"/>
      <c r="K41" s="269"/>
      <c r="L41" s="276"/>
      <c r="M41" s="277"/>
      <c r="N41" s="272"/>
    </row>
    <row r="42" spans="1:16">
      <c r="B42" s="320"/>
      <c r="C42" s="321"/>
      <c r="D42" s="321"/>
      <c r="E42" s="321"/>
      <c r="F42" s="323"/>
      <c r="G42" s="323"/>
      <c r="H42" s="125"/>
      <c r="I42" s="36"/>
      <c r="J42" s="37"/>
      <c r="K42" s="438"/>
      <c r="L42" s="276"/>
      <c r="M42" s="277"/>
      <c r="N42" s="273"/>
    </row>
    <row r="43" spans="1:16">
      <c r="B43" s="882" t="s">
        <v>952</v>
      </c>
      <c r="C43" s="883"/>
      <c r="D43" s="883"/>
      <c r="E43" s="38"/>
      <c r="F43" s="39"/>
      <c r="G43" s="39"/>
      <c r="H43" s="40"/>
      <c r="I43" s="36"/>
      <c r="J43" s="37"/>
      <c r="K43" s="279"/>
      <c r="L43" s="276"/>
      <c r="M43" s="401">
        <v>0.01</v>
      </c>
      <c r="N43" s="344">
        <f>N81*M43</f>
        <v>6998.5517413614798</v>
      </c>
    </row>
    <row r="44" spans="1:16" ht="15.75" thickBot="1">
      <c r="B44" s="874"/>
      <c r="C44" s="875"/>
      <c r="D44" s="875"/>
      <c r="E44" s="875"/>
      <c r="F44" s="875"/>
      <c r="G44" s="875"/>
      <c r="H44" s="876"/>
      <c r="I44" s="884"/>
      <c r="J44" s="885"/>
      <c r="K44" s="41"/>
      <c r="L44" s="886"/>
      <c r="M44" s="887"/>
      <c r="N44" s="105"/>
    </row>
    <row r="45" spans="1:16" ht="15.75" thickBot="1">
      <c r="B45" s="825" t="s">
        <v>953</v>
      </c>
      <c r="C45" s="826"/>
      <c r="D45" s="826"/>
      <c r="E45" s="826"/>
      <c r="F45" s="826"/>
      <c r="G45" s="826"/>
      <c r="H45" s="826"/>
      <c r="I45" s="826"/>
      <c r="J45" s="826"/>
      <c r="K45" s="826"/>
      <c r="L45" s="826"/>
      <c r="M45" s="827"/>
      <c r="N45" s="394">
        <f>SUM(N36:N44)</f>
        <v>13237475.157193448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17737670.223576292</v>
      </c>
      <c r="N50" s="272">
        <f t="shared" ref="N50:N55" si="0">K50*M50</f>
        <v>17737670.223576292</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113279.62616230048</v>
      </c>
      <c r="N51" s="272">
        <f t="shared" si="0"/>
        <v>3398388.7848690143</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2422126.9087901399</v>
      </c>
      <c r="N52" s="272">
        <f t="shared" si="0"/>
        <v>4844253.8175802799</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1048266.6600465229</v>
      </c>
      <c r="N53" s="272">
        <f t="shared" si="0"/>
        <v>5241333.3002326144</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68873.854401251185</v>
      </c>
      <c r="N54" s="272">
        <f t="shared" si="0"/>
        <v>4132431.2640750711</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45226.981166280508</v>
      </c>
      <c r="N55" s="272">
        <f t="shared" si="0"/>
        <v>542723.77399536606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35896801.164328642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2">
        <f>VLOOKUP(A63,TRANSPORTE!A5:D117,4,FALSE)</f>
        <v>379764.26962362591</v>
      </c>
      <c r="M63" s="913"/>
      <c r="N63" s="287">
        <f>K63*L63</f>
        <v>1139292.8088708776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2">
        <f>VLOOKUP(A64,TRANSPORTE!A6:D117,4,FALSE)</f>
        <v>1189490.4887027696</v>
      </c>
      <c r="M64" s="913"/>
      <c r="N64" s="287">
        <f>K64*L64</f>
        <v>1189490.4887027696</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2">
        <f>VLOOKUP(A65,TRANSPORTE!A6:D117,4,FALSE)</f>
        <v>137535.73741795117</v>
      </c>
      <c r="M65" s="913"/>
      <c r="N65" s="287">
        <f>K65*L65</f>
        <v>1100285.8993436093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3429069.1969172568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44"/>
      <c r="J80" s="44"/>
      <c r="K80" s="44"/>
      <c r="L80" s="980"/>
      <c r="M80" s="981"/>
      <c r="N80" s="45"/>
    </row>
    <row r="81" spans="1:14" ht="15.75" thickBot="1">
      <c r="B81" s="825" t="s">
        <v>953</v>
      </c>
      <c r="C81" s="826"/>
      <c r="D81" s="826"/>
      <c r="E81" s="826"/>
      <c r="F81" s="826"/>
      <c r="G81" s="826"/>
      <c r="H81" s="826"/>
      <c r="I81" s="868"/>
      <c r="J81" s="868"/>
      <c r="K81" s="868"/>
      <c r="L81" s="868"/>
      <c r="M81" s="869"/>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53263200.692575492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10652640.1385151</v>
      </c>
      <c r="M88" s="861"/>
      <c r="N88" s="51"/>
    </row>
    <row r="89" spans="1:14">
      <c r="B89" s="89" t="s">
        <v>973</v>
      </c>
      <c r="C89" s="90"/>
      <c r="D89" s="90"/>
      <c r="E89" s="90"/>
      <c r="F89" s="90"/>
      <c r="G89" s="90"/>
      <c r="H89" s="90"/>
      <c r="I89" s="87"/>
      <c r="J89" s="88"/>
      <c r="K89" s="304">
        <v>0.05</v>
      </c>
      <c r="L89" s="860">
        <f>N83*K89</f>
        <v>2663160.034628775</v>
      </c>
      <c r="M89" s="861"/>
      <c r="N89" s="51"/>
    </row>
    <row r="90" spans="1:14" ht="15.75" thickBot="1">
      <c r="B90" s="91" t="s">
        <v>974</v>
      </c>
      <c r="C90" s="92"/>
      <c r="D90" s="92"/>
      <c r="E90" s="92"/>
      <c r="F90" s="92"/>
      <c r="G90" s="92"/>
      <c r="H90" s="92"/>
      <c r="I90" s="93"/>
      <c r="J90" s="94"/>
      <c r="K90" s="305">
        <v>0.05</v>
      </c>
      <c r="L90" s="862">
        <f>N83*K90</f>
        <v>2663160.034628775</v>
      </c>
      <c r="M90" s="863"/>
      <c r="N90" s="51"/>
    </row>
    <row r="91" spans="1:14" ht="15.75" thickBot="1">
      <c r="B91" s="825" t="s">
        <v>953</v>
      </c>
      <c r="C91" s="826"/>
      <c r="D91" s="826"/>
      <c r="E91" s="826"/>
      <c r="F91" s="826"/>
      <c r="G91" s="826"/>
      <c r="H91" s="826"/>
      <c r="I91" s="826"/>
      <c r="J91" s="826"/>
      <c r="K91" s="826"/>
      <c r="L91" s="826"/>
      <c r="M91" s="827"/>
      <c r="N91" s="52">
        <f>L88+L89+L90</f>
        <v>15978960.20777265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69242160.900348142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259</v>
      </c>
      <c r="B36" s="874" t="str">
        <f>VLOOKUP(A36,EQUIPOS!A6:D154,3,FALSE)</f>
        <v>Montacargas</v>
      </c>
      <c r="C36" s="875"/>
      <c r="D36" s="875"/>
      <c r="E36" s="875"/>
      <c r="F36" s="875"/>
      <c r="G36" s="875"/>
      <c r="H36" s="876"/>
      <c r="I36" s="267"/>
      <c r="J36" s="268"/>
      <c r="K36" s="269">
        <f>VLOOKUP(A36,EQUIPOS!A6:D163,4,FALSE)</f>
        <v>85626.667960477134</v>
      </c>
      <c r="L36" s="270"/>
      <c r="M36" s="336">
        <v>1.5</v>
      </c>
      <c r="N36" s="272">
        <f>K36/M36</f>
        <v>57084.445306984759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2975.4018634534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60059.847170438159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404</v>
      </c>
      <c r="B48" s="43" t="str">
        <f>VLOOKUP(A48,MATERIALES!A5:D372,3,FALSE)</f>
        <v>Camisa metálica en acero A-37</v>
      </c>
      <c r="C48" s="281"/>
      <c r="D48" s="281"/>
      <c r="E48" s="281"/>
      <c r="F48" s="281"/>
      <c r="G48" s="281"/>
      <c r="H48" s="281"/>
      <c r="I48" s="268"/>
      <c r="J48" s="224" t="str">
        <f>VLOOKUP(A48,MATERIALES!A4:D633,2,FALSE)</f>
        <v>kg</v>
      </c>
      <c r="K48" s="282">
        <v>313.2010795996344</v>
      </c>
      <c r="L48" s="267"/>
      <c r="M48" s="402">
        <f>VLOOKUP(A48,MATERIALES!A5:D389,4,FALSE)</f>
        <v>10131.547360924676</v>
      </c>
      <c r="N48" s="272">
        <f>K48*M48</f>
        <v>3173211.5714564356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3173211.5714564356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59508.037269067994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3292779.4558959417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658555.89117918839</v>
      </c>
      <c r="M84" s="861"/>
      <c r="N84" s="51"/>
    </row>
    <row r="85" spans="1:14">
      <c r="B85" s="89" t="s">
        <v>973</v>
      </c>
      <c r="C85" s="90"/>
      <c r="D85" s="90"/>
      <c r="E85" s="90"/>
      <c r="F85" s="90"/>
      <c r="G85" s="90"/>
      <c r="H85" s="90"/>
      <c r="I85" s="87"/>
      <c r="J85" s="88"/>
      <c r="K85" s="304">
        <v>0.05</v>
      </c>
      <c r="L85" s="860">
        <f>N79*K85</f>
        <v>164638.9727947971</v>
      </c>
      <c r="M85" s="861"/>
      <c r="N85" s="51"/>
    </row>
    <row r="86" spans="1:14" ht="15.75" thickBot="1">
      <c r="B86" s="91" t="s">
        <v>974</v>
      </c>
      <c r="C86" s="92"/>
      <c r="D86" s="92"/>
      <c r="E86" s="92"/>
      <c r="F86" s="92"/>
      <c r="G86" s="92"/>
      <c r="H86" s="92"/>
      <c r="I86" s="93"/>
      <c r="J86" s="94"/>
      <c r="K86" s="305">
        <v>0.05</v>
      </c>
      <c r="L86" s="862">
        <f>N79*K86</f>
        <v>164638.9727947971</v>
      </c>
      <c r="M86" s="863"/>
      <c r="N86" s="51"/>
    </row>
    <row r="87" spans="1:14" ht="15.75" thickBot="1">
      <c r="B87" s="825" t="s">
        <v>953</v>
      </c>
      <c r="C87" s="826"/>
      <c r="D87" s="826"/>
      <c r="E87" s="826"/>
      <c r="F87" s="826"/>
      <c r="G87" s="826"/>
      <c r="H87" s="826"/>
      <c r="I87" s="826"/>
      <c r="J87" s="826"/>
      <c r="K87" s="826"/>
      <c r="L87" s="826"/>
      <c r="M87" s="827"/>
      <c r="N87" s="52">
        <f>L84+L85+L86</f>
        <v>987833.83676878246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4280613.2926647244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267</v>
      </c>
      <c r="B36" s="874" t="str">
        <f>VLOOKUP(A36,EQUIPOS!A6:D154,3,FALSE)</f>
        <v>Motobomba de concreto</v>
      </c>
      <c r="C36" s="875"/>
      <c r="D36" s="875"/>
      <c r="E36" s="875"/>
      <c r="F36" s="875"/>
      <c r="G36" s="875"/>
      <c r="H36" s="876"/>
      <c r="I36" s="267"/>
      <c r="J36" s="268"/>
      <c r="K36" s="269">
        <f>VLOOKUP(A36,EQUIPOS!A6:D163,4,FALSE)</f>
        <v>79042.997375845414</v>
      </c>
      <c r="L36" s="270"/>
      <c r="M36" s="336">
        <v>2.5</v>
      </c>
      <c r="N36" s="272">
        <f>K36/M36</f>
        <v>31617.198950338166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31617.198950338166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46.758679657867084</v>
      </c>
      <c r="L48" s="267"/>
      <c r="M48" s="402">
        <f>VLOOKUP(A48,MATERIALES!A5:D389,4,FALSE)</f>
        <v>3610.243221926718</v>
      </c>
      <c r="N48" s="272">
        <f>K48*M48</f>
        <v>168810.20630105736</v>
      </c>
    </row>
    <row r="49" spans="1:14">
      <c r="A49" s="161" t="s">
        <v>832</v>
      </c>
      <c r="B49" s="43" t="str">
        <f>VLOOKUP(A49,MATERIALES!A6:D372,3,FALSE)</f>
        <v>Concreto Resistencia  21 (Mpa)</v>
      </c>
      <c r="C49" s="425"/>
      <c r="D49" s="425"/>
      <c r="E49" s="425"/>
      <c r="F49" s="425"/>
      <c r="G49" s="425"/>
      <c r="H49" s="425"/>
      <c r="I49" s="422"/>
      <c r="J49" s="224" t="str">
        <f>VLOOKUP(A49,MATERIALES!A5:D634,2,FALSE)</f>
        <v>m3</v>
      </c>
      <c r="K49" s="282">
        <v>0.66798113796952974</v>
      </c>
      <c r="L49" s="421"/>
      <c r="M49" s="402">
        <f>VLOOKUP(A49,MATERIALES!A6:D390,4,FALSE)</f>
        <v>296822.67658959009</v>
      </c>
      <c r="N49" s="272">
        <f>K49*M49</f>
        <v>198271.94928347607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367082.15558453347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2">
        <f>VLOOKUP(A60,TRANSPORTE!A2:D117,4,FALSE)</f>
        <v>1037.4605630797244</v>
      </c>
      <c r="M60" s="913"/>
      <c r="N60" s="287">
        <f>K60*L60</f>
        <v>900.90531378185449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900.90531378185449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399600.25984865351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79920.051969730703</v>
      </c>
      <c r="M84" s="861"/>
      <c r="N84" s="51"/>
    </row>
    <row r="85" spans="1:14">
      <c r="B85" s="89" t="s">
        <v>973</v>
      </c>
      <c r="C85" s="90"/>
      <c r="D85" s="90"/>
      <c r="E85" s="90"/>
      <c r="F85" s="90"/>
      <c r="G85" s="90"/>
      <c r="H85" s="90"/>
      <c r="I85" s="87"/>
      <c r="J85" s="88"/>
      <c r="K85" s="304">
        <v>0.05</v>
      </c>
      <c r="L85" s="860">
        <f>N79*K85</f>
        <v>19980.012992432676</v>
      </c>
      <c r="M85" s="861"/>
      <c r="N85" s="51"/>
    </row>
    <row r="86" spans="1:14" ht="15.75" thickBot="1">
      <c r="B86" s="91" t="s">
        <v>974</v>
      </c>
      <c r="C86" s="92"/>
      <c r="D86" s="92"/>
      <c r="E86" s="92"/>
      <c r="F86" s="92"/>
      <c r="G86" s="92"/>
      <c r="H86" s="92"/>
      <c r="I86" s="93"/>
      <c r="J86" s="94"/>
      <c r="K86" s="305">
        <v>0.05</v>
      </c>
      <c r="L86" s="862">
        <f>N79*K86</f>
        <v>19980.012992432676</v>
      </c>
      <c r="M86" s="863"/>
      <c r="N86" s="51"/>
    </row>
    <row r="87" spans="1:14" ht="15.75" thickBot="1">
      <c r="B87" s="825" t="s">
        <v>953</v>
      </c>
      <c r="C87" s="826"/>
      <c r="D87" s="826"/>
      <c r="E87" s="826"/>
      <c r="F87" s="826"/>
      <c r="G87" s="826"/>
      <c r="H87" s="826"/>
      <c r="I87" s="826"/>
      <c r="J87" s="826"/>
      <c r="K87" s="826"/>
      <c r="L87" s="826"/>
      <c r="M87" s="827"/>
      <c r="N87" s="52">
        <f>L84+L85+L86</f>
        <v>119880.07795459605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519480.3378032496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75447.033214047216</v>
      </c>
      <c r="L36" s="270"/>
      <c r="M36" s="271">
        <v>0.01</v>
      </c>
      <c r="N36" s="272">
        <f t="shared" ref="N36:N41" si="0">K36/M36</f>
        <v>7544703.3214047216</v>
      </c>
    </row>
    <row r="37" spans="1:14">
      <c r="A37" s="113" t="s">
        <v>192</v>
      </c>
      <c r="B37" s="874" t="str">
        <f>VLOOKUP(A37,EQUIPOS!A7:D154,3,FALSE)</f>
        <v>Equipo de acarreo interno</v>
      </c>
      <c r="C37" s="875"/>
      <c r="D37" s="875"/>
      <c r="E37" s="875"/>
      <c r="F37" s="875"/>
      <c r="G37" s="875"/>
      <c r="H37" s="876"/>
      <c r="I37" s="421"/>
      <c r="J37" s="422"/>
      <c r="K37" s="269">
        <f>VLOOKUP(A37,EQUIPOS!A7:D164,4,FALSE)</f>
        <v>41227.437975215653</v>
      </c>
      <c r="L37" s="335"/>
      <c r="M37" s="336">
        <v>0.05</v>
      </c>
      <c r="N37" s="272">
        <f t="shared" si="0"/>
        <v>824548.759504313</v>
      </c>
    </row>
    <row r="38" spans="1:14">
      <c r="A38" s="113" t="s">
        <v>214</v>
      </c>
      <c r="B38" s="874" t="str">
        <f>VLOOKUP(A38,EQUIPOS!A8:D154,3,FALSE)</f>
        <v>Equipo de oxigeno y soldadura</v>
      </c>
      <c r="C38" s="875"/>
      <c r="D38" s="875"/>
      <c r="E38" s="875"/>
      <c r="F38" s="875"/>
      <c r="G38" s="875"/>
      <c r="H38" s="876"/>
      <c r="I38" s="421"/>
      <c r="J38" s="422"/>
      <c r="K38" s="438">
        <f>VLOOKUP(A38,EQUIPOS!A8:D165,4,FALSE)</f>
        <v>4063.5326408411747</v>
      </c>
      <c r="L38" s="335"/>
      <c r="M38" s="336">
        <v>0.01</v>
      </c>
      <c r="N38" s="272">
        <f t="shared" si="0"/>
        <v>406353.26408411749</v>
      </c>
    </row>
    <row r="39" spans="1:14">
      <c r="A39" s="113" t="s">
        <v>248</v>
      </c>
      <c r="B39" s="874" t="str">
        <f>VLOOKUP(A39,EQUIPOS!A9:D154,3,FALSE)</f>
        <v>Grúa telescópica de 50 Ton.</v>
      </c>
      <c r="C39" s="875"/>
      <c r="D39" s="875"/>
      <c r="E39" s="875"/>
      <c r="F39" s="875"/>
      <c r="G39" s="875"/>
      <c r="H39" s="876"/>
      <c r="I39" s="421"/>
      <c r="J39" s="422"/>
      <c r="K39" s="438">
        <f>VLOOKUP(A39,EQUIPOS!A9:D166,4,FALSE)</f>
        <v>339363.17578419071</v>
      </c>
      <c r="L39" s="335"/>
      <c r="M39" s="336">
        <v>0.04</v>
      </c>
      <c r="N39" s="272">
        <f t="shared" si="0"/>
        <v>8484079.3946047667</v>
      </c>
    </row>
    <row r="40" spans="1:14">
      <c r="A40" s="113" t="s">
        <v>255</v>
      </c>
      <c r="B40" s="874" t="str">
        <f>VLOOKUP(A40,EQUIPOS!A10:D154,3,FALSE)</f>
        <v>Manómetro cable de acero para bajar la celda</v>
      </c>
      <c r="C40" s="875"/>
      <c r="D40" s="875"/>
      <c r="E40" s="875"/>
      <c r="F40" s="875"/>
      <c r="G40" s="875"/>
      <c r="H40" s="876"/>
      <c r="I40" s="421"/>
      <c r="J40" s="422"/>
      <c r="K40" s="438">
        <f>VLOOKUP(A40,EQUIPOS!A10:D167,4,FALSE)</f>
        <v>2099395.7153883278</v>
      </c>
      <c r="L40" s="335"/>
      <c r="M40" s="336">
        <v>1</v>
      </c>
      <c r="N40" s="272">
        <f t="shared" si="0"/>
        <v>2099395.7153883278</v>
      </c>
    </row>
    <row r="41" spans="1:14">
      <c r="A41" s="113" t="s">
        <v>322</v>
      </c>
      <c r="B41" s="874" t="str">
        <f>VLOOKUP(A41,EQUIPOS!A11:D155,3,FALSE)</f>
        <v xml:space="preserve">Retroexcavadora sobre llantas JD 410
</v>
      </c>
      <c r="C41" s="875"/>
      <c r="D41" s="875"/>
      <c r="E41" s="875"/>
      <c r="F41" s="875"/>
      <c r="G41" s="875"/>
      <c r="H41" s="876"/>
      <c r="I41" s="421"/>
      <c r="J41" s="422"/>
      <c r="K41" s="438">
        <f>VLOOKUP(A41,EQUIPOS!A11:D168,4,FALSE)</f>
        <v>126523.20095881555</v>
      </c>
      <c r="L41" s="335"/>
      <c r="M41" s="336">
        <v>0.2</v>
      </c>
      <c r="N41" s="272">
        <f t="shared" si="0"/>
        <v>632616.00479407771</v>
      </c>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N86*M45</f>
        <v>69985.517413614798</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411">
        <f>SUM(N36:N45)</f>
        <v>20061681.977193937</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0" t="s">
        <v>944</v>
      </c>
      <c r="C51" s="871"/>
      <c r="D51" s="871"/>
      <c r="E51" s="871"/>
      <c r="F51" s="871"/>
      <c r="G51" s="871"/>
      <c r="H51" s="871"/>
      <c r="I51" s="905"/>
      <c r="J51" s="315" t="s">
        <v>945</v>
      </c>
      <c r="K51" s="85" t="s">
        <v>946</v>
      </c>
      <c r="L51" s="906" t="s">
        <v>955</v>
      </c>
      <c r="M51" s="905"/>
      <c r="N51" s="86" t="s">
        <v>951</v>
      </c>
    </row>
    <row r="52" spans="1:17">
      <c r="A52" s="161" t="s">
        <v>410</v>
      </c>
      <c r="B52" s="43" t="str">
        <f>VLOOKUP(A52,MATERIALES!A5:D372,3,FALSE)</f>
        <v>Celda especial de carga</v>
      </c>
      <c r="C52" s="281"/>
      <c r="D52" s="281"/>
      <c r="E52" s="281"/>
      <c r="F52" s="281"/>
      <c r="G52" s="281"/>
      <c r="H52" s="281"/>
      <c r="I52" s="281"/>
      <c r="J52" s="311" t="str">
        <f>VLOOKUP(A52,MATERIALES!A6:D637,2,FALSE)</f>
        <v>u</v>
      </c>
      <c r="K52" s="282">
        <v>1</v>
      </c>
      <c r="L52" s="267"/>
      <c r="M52" s="402">
        <f>VLOOKUP(A52,MATERIALES!A5:D389,4,FALSE)</f>
        <v>17737670.223576292</v>
      </c>
      <c r="N52" s="272">
        <f t="shared" ref="N52:N57" si="1">K52*M52</f>
        <v>17737670.223576292</v>
      </c>
    </row>
    <row r="53" spans="1:17">
      <c r="A53" s="161" t="s">
        <v>505</v>
      </c>
      <c r="B53" s="43" t="str">
        <f>VLOOKUP(A53,MATERIALES!A6:D372,3,FALSE)</f>
        <v>Manguera de alta presión</v>
      </c>
      <c r="C53" s="425"/>
      <c r="D53" s="425"/>
      <c r="E53" s="425"/>
      <c r="F53" s="425"/>
      <c r="G53" s="425"/>
      <c r="H53" s="425"/>
      <c r="I53" s="425"/>
      <c r="J53" s="312" t="str">
        <f>VLOOKUP(A53,MATERIALES!A7:D638,2,FALSE)</f>
        <v>m</v>
      </c>
      <c r="K53" s="397">
        <v>30</v>
      </c>
      <c r="L53" s="421"/>
      <c r="M53" s="402">
        <f>VLOOKUP(A53,MATERIALES!A6:D390,4,FALSE)</f>
        <v>113279.62616230048</v>
      </c>
      <c r="N53" s="272">
        <f t="shared" si="1"/>
        <v>3398388.7848690143</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VLOOKUP(A54,MATERIALES!A8:D639,2,FALSE)</f>
        <v>u</v>
      </c>
      <c r="K54" s="397">
        <v>2</v>
      </c>
      <c r="L54" s="421"/>
      <c r="M54" s="402">
        <f>VLOOKUP(A54,MATERIALES!A6:D391,4,FALSE)</f>
        <v>2422126.9087901399</v>
      </c>
      <c r="N54" s="272">
        <f t="shared" si="1"/>
        <v>4844253.8175802799</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VLOOKUP(A55,MATERIALES!A9:D640,2,FALSE)</f>
        <v>u</v>
      </c>
      <c r="K55" s="397">
        <v>5</v>
      </c>
      <c r="L55" s="421"/>
      <c r="M55" s="402">
        <f>VLOOKUP(A55,MATERIALES!A6:D392,4,FALSE)</f>
        <v>1048266.6600465229</v>
      </c>
      <c r="N55" s="272">
        <f t="shared" si="1"/>
        <v>5241333.3002326144</v>
      </c>
    </row>
    <row r="56" spans="1:17">
      <c r="A56" s="161" t="s">
        <v>727</v>
      </c>
      <c r="B56" s="43" t="str">
        <f>VLOOKUP(A56,MATERIALES!A7:D372,3,FALSE)</f>
        <v>Tubo metálico de alta resistencia</v>
      </c>
      <c r="C56" s="425"/>
      <c r="D56" s="425"/>
      <c r="E56" s="425"/>
      <c r="F56" s="425"/>
      <c r="G56" s="425"/>
      <c r="H56" s="425"/>
      <c r="I56" s="425"/>
      <c r="J56" s="312" t="str">
        <f>VLOOKUP(A56,MATERIALES!A10:D641,2,FALSE)</f>
        <v>m</v>
      </c>
      <c r="K56" s="397">
        <v>60</v>
      </c>
      <c r="L56" s="421"/>
      <c r="M56" s="402">
        <f>VLOOKUP(A56,MATERIALES!A7:D393,4,FALSE)</f>
        <v>90250.583831934811</v>
      </c>
      <c r="N56" s="272">
        <f t="shared" si="1"/>
        <v>5415035.029916089</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VLOOKUP(A57,MATERIALES!A11:D642,2,FALSE)</f>
        <v>u</v>
      </c>
      <c r="K57" s="397">
        <v>12</v>
      </c>
      <c r="L57" s="421"/>
      <c r="M57" s="402">
        <f>VLOOKUP(A57,MATERIALES!A8:D394,4,FALSE)</f>
        <v>45226.981166280508</v>
      </c>
      <c r="N57" s="272">
        <f t="shared" si="1"/>
        <v>542723.77399536606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37179404.930169657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2">
        <f>VLOOKUP(A68,TRANSPORTE!A5:D117,4,FALSE)</f>
        <v>1189490.4887027696</v>
      </c>
      <c r="M68" s="913"/>
      <c r="N68" s="287">
        <f>K68*L68</f>
        <v>1189490.4887027696</v>
      </c>
    </row>
    <row r="69" spans="1:15">
      <c r="A69" t="s">
        <v>1399</v>
      </c>
      <c r="B69" s="46" t="str">
        <f>VLOOKUP(A69,TRANSPORTE!A5:D117,3,FALSE)</f>
        <v>Pasajes aéreos</v>
      </c>
      <c r="C69" s="47"/>
      <c r="D69" s="47"/>
      <c r="E69" s="47"/>
      <c r="F69" s="47"/>
      <c r="G69" s="47"/>
      <c r="H69" s="311" t="s">
        <v>945</v>
      </c>
      <c r="I69" s="279">
        <v>3</v>
      </c>
      <c r="J69" s="286">
        <v>1</v>
      </c>
      <c r="K69" s="279">
        <f>I69*J69</f>
        <v>3</v>
      </c>
      <c r="L69" s="912">
        <f>VLOOKUP(A69,TRANSPORTE!A5:D117,4,FALSE)</f>
        <v>379764.26962362591</v>
      </c>
      <c r="M69" s="913"/>
      <c r="N69" s="287">
        <f>K69*L69</f>
        <v>1139292.8088708776</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2328783.2975736475</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867"/>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1"/>
      <c r="C85" s="902" t="e">
        <f>VLOOKUP(B85,'MANO DE OBRA'!B12:E73,3,FALSE)</f>
        <v>#N/A</v>
      </c>
      <c r="D85" s="902" t="e">
        <f>VLOOKUP(C85,'MANO DE OBRA'!C12:F73,3,FALSE)</f>
        <v>#N/A</v>
      </c>
      <c r="E85" s="902" t="e">
        <f>VLOOKUP(D85,'MANO DE OBRA'!D12:G73,3,FALSE)</f>
        <v>#N/A</v>
      </c>
      <c r="F85" s="902" t="e">
        <f>VLOOKUP(E85,'MANO DE OBRA'!E12:H73,3,FALSE)</f>
        <v>#N/A</v>
      </c>
      <c r="G85" s="902" t="e">
        <f>VLOOKUP(F85,'MANO DE OBRA'!F12:I73,3,FALSE)</f>
        <v>#N/A</v>
      </c>
      <c r="H85" s="902" t="e">
        <f>VLOOKUP(G85,'MANO DE OBRA'!G12:J73,3,FALSE)</f>
        <v>#N/A</v>
      </c>
      <c r="I85" s="470"/>
      <c r="J85" s="471"/>
      <c r="K85" s="472"/>
      <c r="L85" s="982"/>
      <c r="M85" s="982"/>
      <c r="N85" s="473"/>
    </row>
    <row r="86" spans="1:14" ht="15.75" thickBot="1">
      <c r="B86" s="914" t="s">
        <v>953</v>
      </c>
      <c r="C86" s="868"/>
      <c r="D86" s="868"/>
      <c r="E86" s="868"/>
      <c r="F86" s="868"/>
      <c r="G86" s="868"/>
      <c r="H86" s="868"/>
      <c r="I86" s="868"/>
      <c r="J86" s="868"/>
      <c r="K86" s="868"/>
      <c r="L86" s="868"/>
      <c r="M86" s="869"/>
      <c r="N86" s="460">
        <f>SUM(N79:N85)</f>
        <v>699855.17413614795</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60269725.379073389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0" t="s">
        <v>969</v>
      </c>
      <c r="C92" s="871"/>
      <c r="D92" s="871"/>
      <c r="E92" s="871"/>
      <c r="F92" s="871"/>
      <c r="G92" s="871"/>
      <c r="H92" s="871"/>
      <c r="I92" s="314"/>
      <c r="J92" s="334"/>
      <c r="K92" s="302" t="s">
        <v>970</v>
      </c>
      <c r="L92" s="872" t="s">
        <v>971</v>
      </c>
      <c r="M92" s="873"/>
      <c r="N92" s="303"/>
    </row>
    <row r="93" spans="1:14">
      <c r="B93" s="858" t="s">
        <v>972</v>
      </c>
      <c r="C93" s="859"/>
      <c r="D93" s="859"/>
      <c r="E93" s="859"/>
      <c r="F93" s="859"/>
      <c r="G93" s="859"/>
      <c r="H93" s="859"/>
      <c r="I93" s="87"/>
      <c r="J93" s="88"/>
      <c r="K93" s="304">
        <v>0.2</v>
      </c>
      <c r="L93" s="860">
        <f>N88*K93</f>
        <v>12053945.075814679</v>
      </c>
      <c r="M93" s="861"/>
      <c r="N93" s="51"/>
    </row>
    <row r="94" spans="1:14">
      <c r="B94" s="89" t="s">
        <v>973</v>
      </c>
      <c r="C94" s="90"/>
      <c r="D94" s="90"/>
      <c r="E94" s="90"/>
      <c r="F94" s="90"/>
      <c r="G94" s="90"/>
      <c r="H94" s="90"/>
      <c r="I94" s="87"/>
      <c r="J94" s="88"/>
      <c r="K94" s="304">
        <v>0.05</v>
      </c>
      <c r="L94" s="860">
        <f>N88*K94</f>
        <v>3013486.2689536698</v>
      </c>
      <c r="M94" s="861"/>
      <c r="N94" s="51"/>
    </row>
    <row r="95" spans="1:14" ht="15.75" thickBot="1">
      <c r="B95" s="91" t="s">
        <v>974</v>
      </c>
      <c r="C95" s="92"/>
      <c r="D95" s="92"/>
      <c r="E95" s="92"/>
      <c r="F95" s="92"/>
      <c r="G95" s="92"/>
      <c r="H95" s="92"/>
      <c r="I95" s="93"/>
      <c r="J95" s="94"/>
      <c r="K95" s="305">
        <v>0.05</v>
      </c>
      <c r="L95" s="862">
        <f>N88*K95</f>
        <v>3013486.2689536698</v>
      </c>
      <c r="M95" s="863"/>
      <c r="N95" s="51"/>
    </row>
    <row r="96" spans="1:14" ht="15.75" thickBot="1">
      <c r="B96" s="825" t="s">
        <v>953</v>
      </c>
      <c r="C96" s="826"/>
      <c r="D96" s="826"/>
      <c r="E96" s="826"/>
      <c r="F96" s="826"/>
      <c r="G96" s="826"/>
      <c r="H96" s="826"/>
      <c r="I96" s="826"/>
      <c r="J96" s="826"/>
      <c r="K96" s="826"/>
      <c r="L96" s="826"/>
      <c r="M96" s="827"/>
      <c r="N96" s="52">
        <f>L93+L94+L95</f>
        <v>18080917.613722019</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78350642.992795408</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326</v>
      </c>
      <c r="B36" s="874" t="str">
        <f>VLOOKUP(A36,EQUIPOS!A6:D154,3,FALSE)</f>
        <v>Sensor de Impacto para prueba de integridad tipo</v>
      </c>
      <c r="C36" s="875"/>
      <c r="D36" s="875"/>
      <c r="E36" s="875"/>
      <c r="F36" s="875"/>
      <c r="G36" s="875"/>
      <c r="H36" s="876"/>
      <c r="I36" s="267"/>
      <c r="J36" s="268"/>
      <c r="K36" s="269">
        <f>VLOOKUP(A36,EQUIPOS!A6:D163,4,FALSE)</f>
        <v>98786.416492652963</v>
      </c>
      <c r="L36" s="270"/>
      <c r="M36" s="336">
        <v>1</v>
      </c>
      <c r="N36" s="272">
        <f>K36/M36</f>
        <v>98786.416492652963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98786.416492652963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498859.8340474171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99771.96680948342</v>
      </c>
      <c r="M84" s="861"/>
      <c r="N84" s="51"/>
    </row>
    <row r="85" spans="1:14">
      <c r="B85" s="89" t="s">
        <v>973</v>
      </c>
      <c r="C85" s="90"/>
      <c r="D85" s="90"/>
      <c r="E85" s="90"/>
      <c r="F85" s="90"/>
      <c r="G85" s="90"/>
      <c r="H85" s="90"/>
      <c r="I85" s="87"/>
      <c r="J85" s="88"/>
      <c r="K85" s="304">
        <v>0.05</v>
      </c>
      <c r="L85" s="860">
        <f>N79*K85</f>
        <v>24942.991702370855</v>
      </c>
      <c r="M85" s="861"/>
      <c r="N85" s="51"/>
    </row>
    <row r="86" spans="1:14" ht="15.75" thickBot="1">
      <c r="B86" s="91" t="s">
        <v>974</v>
      </c>
      <c r="C86" s="92"/>
      <c r="D86" s="92"/>
      <c r="E86" s="92"/>
      <c r="F86" s="92"/>
      <c r="G86" s="92"/>
      <c r="H86" s="92"/>
      <c r="I86" s="93"/>
      <c r="J86" s="94"/>
      <c r="K86" s="305">
        <v>0.05</v>
      </c>
      <c r="L86" s="862">
        <f>N79*K86</f>
        <v>24942.991702370855</v>
      </c>
      <c r="M86" s="863"/>
      <c r="N86" s="51"/>
    </row>
    <row r="87" spans="1:14" ht="15.75" thickBot="1">
      <c r="B87" s="825" t="s">
        <v>953</v>
      </c>
      <c r="C87" s="826"/>
      <c r="D87" s="826"/>
      <c r="E87" s="826"/>
      <c r="F87" s="826"/>
      <c r="G87" s="826"/>
      <c r="H87" s="826"/>
      <c r="I87" s="826"/>
      <c r="J87" s="826"/>
      <c r="K87" s="826"/>
      <c r="L87" s="826"/>
      <c r="M87" s="827"/>
      <c r="N87" s="52">
        <f>L84+L85+L86</f>
        <v>149657.95021422513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648517.78426164226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320</v>
      </c>
      <c r="B36" s="874" t="str">
        <f>VLOOKUP(A36,EQUIPOS!A6:D154,3,FALSE)</f>
        <v>Retroexcavadora sobre llantas, motor 62HP, Profundidad de excavación de 5.41 metros.</v>
      </c>
      <c r="C36" s="875"/>
      <c r="D36" s="875"/>
      <c r="E36" s="875"/>
      <c r="F36" s="875"/>
      <c r="G36" s="875"/>
      <c r="H36" s="876"/>
      <c r="I36" s="267"/>
      <c r="J36" s="268"/>
      <c r="K36" s="269">
        <f>VLOOKUP(A36,EQUIPOS!A6:D163,4,FALSE)</f>
        <v>146811.50186264887</v>
      </c>
      <c r="L36" s="270"/>
      <c r="M36" s="336">
        <v>10</v>
      </c>
      <c r="N36" s="272">
        <f>K36/M36</f>
        <v>14681.150186264887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368.07216076801001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15049.222347032897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VLOOKUP(A48,MATERIALES!A4:D633,2,FALSE)</f>
        <v>u</v>
      </c>
      <c r="K48" s="282">
        <v>0.48888888888888893</v>
      </c>
      <c r="L48" s="267"/>
      <c r="M48" s="402">
        <f>VLOOKUP(A48,MATERIALES!A5:D389,4,FALSE)</f>
        <v>22820.167113506337</v>
      </c>
      <c r="N48" s="272">
        <f>K48*M48</f>
        <v>11156.526144380878</v>
      </c>
    </row>
    <row r="49" spans="1:14">
      <c r="A49" s="161" t="s">
        <v>670</v>
      </c>
      <c r="B49" s="43" t="str">
        <f>VLOOKUP(A49,MATERIALES!A6:D372,3,FALSE)</f>
        <v>Tablestaca en madera aserrada (0,25*0,05*3)</v>
      </c>
      <c r="C49" s="425"/>
      <c r="D49" s="425"/>
      <c r="E49" s="425"/>
      <c r="F49" s="425"/>
      <c r="G49" s="425"/>
      <c r="H49" s="425"/>
      <c r="I49" s="425"/>
      <c r="J49" s="311" t="str">
        <f>VLOOKUP(A49,MATERIALES!A5:D634,2,FALSE)</f>
        <v>u</v>
      </c>
      <c r="K49" s="397">
        <v>1.3333333333333333</v>
      </c>
      <c r="L49" s="421"/>
      <c r="M49" s="402">
        <f>VLOOKUP(A49,MATERIALES!A6:D390,4,FALSE)</f>
        <v>27384.640273506255</v>
      </c>
      <c r="N49" s="272">
        <f>K49*M49</f>
        <v>36512.853698008337</v>
      </c>
    </row>
    <row r="50" spans="1:14">
      <c r="A50" s="161" t="s">
        <v>898</v>
      </c>
      <c r="B50" s="43" t="str">
        <f>VLOOKUP(A50,MATERIALES!A6:D372,3,FALSE)</f>
        <v>Alambre Negro Para Amarre</v>
      </c>
      <c r="C50" s="425"/>
      <c r="D50" s="425"/>
      <c r="E50" s="425"/>
      <c r="F50" s="425"/>
      <c r="G50" s="425"/>
      <c r="H50" s="425"/>
      <c r="I50" s="425"/>
      <c r="J50" s="311" t="str">
        <f>VLOOKUP(A50,MATERIALES!A6:D635,2,FALSE)</f>
        <v>kg</v>
      </c>
      <c r="K50" s="397">
        <v>1.5</v>
      </c>
      <c r="L50" s="421"/>
      <c r="M50" s="402">
        <f>VLOOKUP(A50,MATERIALES!A6:D391,4,FALSE)</f>
        <v>5441.7490708091518</v>
      </c>
      <c r="N50" s="272">
        <f>K50*M50</f>
        <v>8162.6236062137277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55832.00344860294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3680.7216076800996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74561.947403315935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14912.389480663187</v>
      </c>
      <c r="M84" s="861"/>
      <c r="N84" s="51"/>
    </row>
    <row r="85" spans="1:14">
      <c r="B85" s="89" t="s">
        <v>973</v>
      </c>
      <c r="C85" s="90"/>
      <c r="D85" s="90"/>
      <c r="E85" s="90"/>
      <c r="F85" s="90"/>
      <c r="G85" s="90"/>
      <c r="H85" s="90"/>
      <c r="I85" s="87"/>
      <c r="J85" s="88"/>
      <c r="K85" s="304">
        <v>0.05</v>
      </c>
      <c r="L85" s="860">
        <f>N79*K85</f>
        <v>3728.0973701657967</v>
      </c>
      <c r="M85" s="861"/>
      <c r="N85" s="51"/>
    </row>
    <row r="86" spans="1:14" ht="15.75" thickBot="1">
      <c r="B86" s="91" t="s">
        <v>974</v>
      </c>
      <c r="C86" s="92"/>
      <c r="D86" s="92"/>
      <c r="E86" s="92"/>
      <c r="F86" s="92"/>
      <c r="G86" s="92"/>
      <c r="H86" s="92"/>
      <c r="I86" s="93"/>
      <c r="J86" s="94"/>
      <c r="K86" s="305">
        <v>0.05</v>
      </c>
      <c r="L86" s="862">
        <f>N79*K86</f>
        <v>3728.0973701657967</v>
      </c>
      <c r="M86" s="863"/>
      <c r="N86" s="51"/>
    </row>
    <row r="87" spans="1:14" ht="15.75" thickBot="1">
      <c r="B87" s="825" t="s">
        <v>953</v>
      </c>
      <c r="C87" s="826"/>
      <c r="D87" s="826"/>
      <c r="E87" s="826"/>
      <c r="F87" s="826"/>
      <c r="G87" s="826"/>
      <c r="H87" s="826"/>
      <c r="I87" s="826"/>
      <c r="J87" s="826"/>
      <c r="K87" s="826"/>
      <c r="L87" s="826"/>
      <c r="M87" s="827"/>
      <c r="N87" s="52">
        <f>L84+L85+L86</f>
        <v>22368.58422099478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96930.531624310708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204</v>
      </c>
      <c r="B36" s="874" t="str">
        <f>VLOOKUP(A36,EQUIPOS!A6:D154,3,FALSE)</f>
        <v xml:space="preserve">Equipo de soldadura 250 AMP
</v>
      </c>
      <c r="C36" s="875"/>
      <c r="D36" s="875"/>
      <c r="E36" s="875"/>
      <c r="F36" s="875"/>
      <c r="G36" s="875"/>
      <c r="H36" s="876"/>
      <c r="I36" s="267"/>
      <c r="J36" s="268"/>
      <c r="K36" s="269">
        <f>VLOOKUP(A36,EQUIPOS!A6:D163,4,FALSE)</f>
        <v>3977.5430468930517</v>
      </c>
      <c r="L36" s="270"/>
      <c r="M36" s="336">
        <v>10</v>
      </c>
      <c r="N36" s="272">
        <f>K36/M36</f>
        <v>397.75430468930517</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146811.50186264887</v>
      </c>
      <c r="L37" s="335"/>
      <c r="M37" s="336">
        <v>10</v>
      </c>
      <c r="N37" s="272">
        <f>K37/M37</f>
        <v>14681.150186264887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423.19184653601991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15502.096337490211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662</v>
      </c>
      <c r="B48" s="43" t="str">
        <f>VLOOKUP(A48,MATERIALES!A5:D372,3,FALSE)</f>
        <v>Soldadura 7018</v>
      </c>
      <c r="C48" s="281"/>
      <c r="D48" s="281"/>
      <c r="E48" s="281"/>
      <c r="F48" s="281"/>
      <c r="G48" s="281"/>
      <c r="H48" s="281"/>
      <c r="I48" s="281"/>
      <c r="J48" s="311" t="str">
        <f>VLOOKUP(A48,MATERIALES!A4:D633,2,FALSE)</f>
        <v>kg</v>
      </c>
      <c r="K48" s="282">
        <v>3.3000000000000002E-2</v>
      </c>
      <c r="L48" s="267"/>
      <c r="M48" s="402">
        <f>VLOOKUP(A48,MATERIALES!A5:D389,4,FALSE)</f>
        <v>13961.659232177017</v>
      </c>
      <c r="N48" s="272">
        <f>K48*M48</f>
        <v>460.73475466184158</v>
      </c>
    </row>
    <row r="49" spans="1:14">
      <c r="A49" s="161" t="s">
        <v>680</v>
      </c>
      <c r="B49" s="43" t="str">
        <f>VLOOKUP(A49,MATERIALES!A6:D372,3,FALSE)</f>
        <v>Tablestaca metálica (riel de 70 lb/yarda)</v>
      </c>
      <c r="C49" s="425"/>
      <c r="D49" s="425"/>
      <c r="E49" s="425"/>
      <c r="F49" s="425"/>
      <c r="G49" s="425"/>
      <c r="H49" s="425"/>
      <c r="I49" s="425"/>
      <c r="J49" s="312" t="str">
        <f>VLOOKUP(A49,MATERIALES!A5:D634,2,FALSE)</f>
        <v>u</v>
      </c>
      <c r="K49" s="397">
        <v>3</v>
      </c>
      <c r="L49" s="421"/>
      <c r="M49" s="402">
        <f>VLOOKUP(A49,MATERIALES!A6:D390,4,FALSE)</f>
        <v>91967.757983167918</v>
      </c>
      <c r="N49" s="272">
        <f>K49*M49</f>
        <v>275903.27394950378</v>
      </c>
    </row>
    <row r="50" spans="1:14">
      <c r="A50" s="161" t="s">
        <v>690</v>
      </c>
      <c r="B50" s="43" t="str">
        <f>VLOOKUP(A50,MATERIALES!A6:D372,3,FALSE)</f>
        <v>Tornillos de Unión de D= 12 mm</v>
      </c>
      <c r="C50" s="425"/>
      <c r="D50" s="425"/>
      <c r="E50" s="425"/>
      <c r="F50" s="425"/>
      <c r="G50" s="425"/>
      <c r="H50" s="425"/>
      <c r="I50" s="425"/>
      <c r="J50" s="312" t="str">
        <f>VLOOKUP(A50,MATERIALES!A6:D635,2,FALSE)</f>
        <v>u</v>
      </c>
      <c r="K50" s="397">
        <v>10</v>
      </c>
      <c r="L50" s="421"/>
      <c r="M50" s="402">
        <f>VLOOKUP(A50,MATERIALES!A6:D391,4,FALSE)</f>
        <v>4144.5240397879797</v>
      </c>
      <c r="N50" s="272">
        <f>K50*M50</f>
        <v>41445.240397879796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317809.24910204543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4231.9184653601988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337543.26390489581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67508.652780979159</v>
      </c>
      <c r="M84" s="861"/>
      <c r="N84" s="51"/>
    </row>
    <row r="85" spans="1:14">
      <c r="B85" s="89" t="s">
        <v>973</v>
      </c>
      <c r="C85" s="90"/>
      <c r="D85" s="90"/>
      <c r="E85" s="90"/>
      <c r="F85" s="90"/>
      <c r="G85" s="90"/>
      <c r="H85" s="90"/>
      <c r="I85" s="87"/>
      <c r="J85" s="88"/>
      <c r="K85" s="304">
        <v>0.05</v>
      </c>
      <c r="L85" s="860">
        <f>N79*K85</f>
        <v>16877.16319524479</v>
      </c>
      <c r="M85" s="861"/>
      <c r="N85" s="51"/>
    </row>
    <row r="86" spans="1:14" ht="15.75" thickBot="1">
      <c r="B86" s="91" t="s">
        <v>974</v>
      </c>
      <c r="C86" s="92"/>
      <c r="D86" s="92"/>
      <c r="E86" s="92"/>
      <c r="F86" s="92"/>
      <c r="G86" s="92"/>
      <c r="H86" s="92"/>
      <c r="I86" s="93"/>
      <c r="J86" s="94"/>
      <c r="K86" s="305">
        <v>0.05</v>
      </c>
      <c r="L86" s="862">
        <f>N79*K86</f>
        <v>16877.16319524479</v>
      </c>
      <c r="M86" s="863"/>
      <c r="N86" s="51"/>
    </row>
    <row r="87" spans="1:14" ht="15.75" thickBot="1">
      <c r="B87" s="825" t="s">
        <v>953</v>
      </c>
      <c r="C87" s="826"/>
      <c r="D87" s="826"/>
      <c r="E87" s="826"/>
      <c r="F87" s="826"/>
      <c r="G87" s="826"/>
      <c r="H87" s="826"/>
      <c r="I87" s="826"/>
      <c r="J87" s="826"/>
      <c r="K87" s="826"/>
      <c r="L87" s="826"/>
      <c r="M87" s="827"/>
      <c r="N87" s="52">
        <f>L84+L85+L86</f>
        <v>101262.97917146875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438806.24307636457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684445.0513671966</v>
      </c>
      <c r="L36" s="270"/>
      <c r="M36" s="336">
        <v>2</v>
      </c>
      <c r="N36" s="272">
        <f>K36/M36</f>
        <v>342222.5256835983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5245.4839826800999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347468.00966627838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3610.243221926718</v>
      </c>
      <c r="N48" s="272">
        <f>K48*M48</f>
        <v>101086.81021394811</v>
      </c>
    </row>
    <row r="49" spans="1:14">
      <c r="A49" s="161" t="s">
        <v>829</v>
      </c>
      <c r="B49" s="43" t="str">
        <f>VLOOKUP(A49,MATERIALES!A6:D372,3,FALSE)</f>
        <v>Concreto Resistencia  28 (Mpa)</v>
      </c>
      <c r="C49" s="425"/>
      <c r="D49" s="425"/>
      <c r="E49" s="425"/>
      <c r="F49" s="425"/>
      <c r="G49" s="425"/>
      <c r="H49" s="425"/>
      <c r="I49" s="425"/>
      <c r="J49" s="311" t="str">
        <f>VLOOKUP(A49,MATERIALES!A5:D634,2,FALSE)</f>
        <v>m3</v>
      </c>
      <c r="K49" s="397">
        <v>0.35</v>
      </c>
      <c r="L49" s="421"/>
      <c r="M49" s="402">
        <f>VLOOKUP(A49,MATERIALES!A6:D390,4,FALSE)</f>
        <v>313312.82528901176</v>
      </c>
      <c r="N49" s="272">
        <f>K49*M49</f>
        <v>109659.48885115411</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3</v>
      </c>
      <c r="L50" s="421"/>
      <c r="M50" s="402">
        <f>VLOOKUP(A50,MATERIALES!A6:D391,4,FALSE)</f>
        <v>28226.737200423388</v>
      </c>
      <c r="N50" s="272">
        <f>K50*M50</f>
        <v>84680.211601270159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295426.51066637237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1848.9396173698058</v>
      </c>
      <c r="M60" s="913"/>
      <c r="N60" s="287">
        <f>K60*L60</f>
        <v>647.12886607943199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647.12886607943199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695996.4890255311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139199.29780510624</v>
      </c>
      <c r="M84" s="861"/>
      <c r="N84" s="51"/>
    </row>
    <row r="85" spans="1:14">
      <c r="B85" s="89" t="s">
        <v>973</v>
      </c>
      <c r="C85" s="90"/>
      <c r="D85" s="90"/>
      <c r="E85" s="90"/>
      <c r="F85" s="90"/>
      <c r="G85" s="90"/>
      <c r="H85" s="90"/>
      <c r="I85" s="87"/>
      <c r="J85" s="88"/>
      <c r="K85" s="304">
        <v>0.05</v>
      </c>
      <c r="L85" s="860">
        <f>N79*K85</f>
        <v>34799.82445127656</v>
      </c>
      <c r="M85" s="861"/>
      <c r="N85" s="51"/>
    </row>
    <row r="86" spans="1:14" ht="15.75" thickBot="1">
      <c r="B86" s="91" t="s">
        <v>974</v>
      </c>
      <c r="C86" s="92"/>
      <c r="D86" s="92"/>
      <c r="E86" s="92"/>
      <c r="F86" s="92"/>
      <c r="G86" s="92"/>
      <c r="H86" s="92"/>
      <c r="I86" s="93"/>
      <c r="J86" s="94"/>
      <c r="K86" s="305">
        <v>0.05</v>
      </c>
      <c r="L86" s="862">
        <f>N79*K86</f>
        <v>34799.82445127656</v>
      </c>
      <c r="M86" s="863"/>
      <c r="N86" s="51"/>
    </row>
    <row r="87" spans="1:14" ht="15.75" thickBot="1">
      <c r="B87" s="825" t="s">
        <v>953</v>
      </c>
      <c r="C87" s="826"/>
      <c r="D87" s="826"/>
      <c r="E87" s="826"/>
      <c r="F87" s="826"/>
      <c r="G87" s="826"/>
      <c r="H87" s="826"/>
      <c r="I87" s="826"/>
      <c r="J87" s="826"/>
      <c r="K87" s="826"/>
      <c r="L87" s="826"/>
      <c r="M87" s="827"/>
      <c r="N87" s="52">
        <f>L84+L85+L86</f>
        <v>208798.94670765937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904795.4357331905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684445.0513671966</v>
      </c>
      <c r="L36" s="270"/>
      <c r="M36" s="336">
        <v>2</v>
      </c>
      <c r="N36" s="272">
        <f>K36/M36</f>
        <v>342222.5256835983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5245.4839826800999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347468.00966627838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3610.243221926718</v>
      </c>
      <c r="N48" s="272">
        <f>K48*M48</f>
        <v>101086.81021394811</v>
      </c>
    </row>
    <row r="49" spans="1:14">
      <c r="A49" s="161" t="s">
        <v>830</v>
      </c>
      <c r="B49" s="43" t="str">
        <f>VLOOKUP(A49,MATERIALES!A6:D372,3,FALSE)</f>
        <v>Concreto Resistencia  35 (Mpa)</v>
      </c>
      <c r="C49" s="425"/>
      <c r="D49" s="425"/>
      <c r="E49" s="425"/>
      <c r="F49" s="425"/>
      <c r="G49" s="425"/>
      <c r="H49" s="425"/>
      <c r="I49" s="425"/>
      <c r="J49" s="311" t="str">
        <f>VLOOKUP(A49,MATERIALES!A5:D634,2,FALSE)</f>
        <v>m3</v>
      </c>
      <c r="K49" s="397">
        <v>0.35</v>
      </c>
      <c r="L49" s="421"/>
      <c r="M49" s="402">
        <f>VLOOKUP(A49,MATERIALES!A6:D390,4,FALSE)</f>
        <v>683115.40330600902</v>
      </c>
      <c r="N49" s="272">
        <f>K49*M49</f>
        <v>239090.39115710315</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2</v>
      </c>
      <c r="L50" s="421"/>
      <c r="M50" s="402">
        <f>VLOOKUP(A50,MATERIALES!A6:D391,4,FALSE)</f>
        <v>28226.737200423388</v>
      </c>
      <c r="N50" s="272">
        <f>K50*M50</f>
        <v>56453.474400846775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396630.67577189801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1848.9396173698058</v>
      </c>
      <c r="M60" s="913"/>
      <c r="N60" s="287">
        <f>K60*L60</f>
        <v>647.12886607943199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647.12886607943199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797200.65413105674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159440.13082621136</v>
      </c>
      <c r="M84" s="861"/>
      <c r="N84" s="51"/>
    </row>
    <row r="85" spans="1:14">
      <c r="B85" s="89" t="s">
        <v>973</v>
      </c>
      <c r="C85" s="90"/>
      <c r="D85" s="90"/>
      <c r="E85" s="90"/>
      <c r="F85" s="90"/>
      <c r="G85" s="90"/>
      <c r="H85" s="90"/>
      <c r="I85" s="87"/>
      <c r="J85" s="88"/>
      <c r="K85" s="304">
        <v>0.05</v>
      </c>
      <c r="L85" s="860">
        <f>N79*K85</f>
        <v>39860.03270655284</v>
      </c>
      <c r="M85" s="861"/>
      <c r="N85" s="51"/>
    </row>
    <row r="86" spans="1:14" ht="15.75" thickBot="1">
      <c r="B86" s="91" t="s">
        <v>974</v>
      </c>
      <c r="C86" s="92"/>
      <c r="D86" s="92"/>
      <c r="E86" s="92"/>
      <c r="F86" s="92"/>
      <c r="G86" s="92"/>
      <c r="H86" s="92"/>
      <c r="I86" s="93"/>
      <c r="J86" s="94"/>
      <c r="K86" s="305">
        <v>0.05</v>
      </c>
      <c r="L86" s="862">
        <f>N79*K86</f>
        <v>39860.03270655284</v>
      </c>
      <c r="M86" s="863"/>
      <c r="N86" s="51"/>
    </row>
    <row r="87" spans="1:14" ht="15.75" thickBot="1">
      <c r="B87" s="825" t="s">
        <v>953</v>
      </c>
      <c r="C87" s="826"/>
      <c r="D87" s="826"/>
      <c r="E87" s="826"/>
      <c r="F87" s="826"/>
      <c r="G87" s="826"/>
      <c r="H87" s="826"/>
      <c r="I87" s="826"/>
      <c r="J87" s="826"/>
      <c r="K87" s="826"/>
      <c r="L87" s="826"/>
      <c r="M87" s="827"/>
      <c r="N87" s="52">
        <f>L84+L85+L86</f>
        <v>239160.19623931701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1036360.8503703738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195</v>
      </c>
      <c r="B36" s="874" t="str">
        <f>VLOOKUP(A36,EQUIPOS!A6:D154,3,FALSE)</f>
        <v xml:space="preserve">Equipo de oxicorte, Capacidad de corte: hasta 6´´ (152mm) </v>
      </c>
      <c r="C36" s="875"/>
      <c r="D36" s="875"/>
      <c r="E36" s="875"/>
      <c r="F36" s="875"/>
      <c r="G36" s="875"/>
      <c r="H36" s="876"/>
      <c r="I36" s="267"/>
      <c r="J36" s="268"/>
      <c r="K36" s="269">
        <f>VLOOKUP(A36,EQUIPOS!A6:D163,4,FALSE)</f>
        <v>6554.0849045825389</v>
      </c>
      <c r="L36" s="270"/>
      <c r="M36" s="336">
        <v>1.1299999999999999</v>
      </c>
      <c r="N36" s="272">
        <f>K36/M36</f>
        <v>5800.0751367987077</v>
      </c>
    </row>
    <row r="37" spans="1:14">
      <c r="A37" s="113" t="s">
        <v>332</v>
      </c>
      <c r="B37" s="874" t="str">
        <f>VLOOKUP(A37,EQUIPOS!A7:D154,3,FALSE)</f>
        <v xml:space="preserve">Taladro de 1/2´´, pulidora, lijadora y circular
</v>
      </c>
      <c r="C37" s="875"/>
      <c r="D37" s="875"/>
      <c r="E37" s="875"/>
      <c r="F37" s="875"/>
      <c r="G37" s="875"/>
      <c r="H37" s="876"/>
      <c r="I37" s="421"/>
      <c r="J37" s="422"/>
      <c r="K37" s="269">
        <f>VLOOKUP(A37,EQUIPOS!A7:D164,4,FALSE)</f>
        <v>3272.8478379523367</v>
      </c>
      <c r="L37" s="335"/>
      <c r="M37" s="336">
        <v>0.53</v>
      </c>
      <c r="N37" s="272">
        <f>K37/M37</f>
        <v>6175.1845999100688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2821.2789769067999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14796.538713615577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VLOOKUP(A48,MATERIALES!A4:D633,2,FALSE)</f>
        <v>u</v>
      </c>
      <c r="K48" s="282">
        <v>0.02</v>
      </c>
      <c r="L48" s="267"/>
      <c r="M48" s="402">
        <f>VLOOKUP(A48,MATERIALES!A5:D389,4,FALSE)</f>
        <v>54967.162331405576</v>
      </c>
      <c r="N48" s="272">
        <f>K48*M48</f>
        <v>1099.3432466281115</v>
      </c>
    </row>
    <row r="49" spans="1:14">
      <c r="A49" s="161" t="s">
        <v>476</v>
      </c>
      <c r="B49" s="43" t="str">
        <f>VLOOKUP(A49,MATERIALES!A6:D372,3,FALSE)</f>
        <v>Grata de limpieza</v>
      </c>
      <c r="C49" s="425"/>
      <c r="D49" s="425"/>
      <c r="E49" s="425"/>
      <c r="F49" s="425"/>
      <c r="G49" s="425"/>
      <c r="H49" s="425"/>
      <c r="I49" s="425"/>
      <c r="J49" s="312" t="str">
        <f>VLOOKUP(A49,MATERIALES!A5:D634,2,FALSE)</f>
        <v>u</v>
      </c>
      <c r="K49" s="397">
        <v>0.5</v>
      </c>
      <c r="L49" s="421"/>
      <c r="M49" s="402">
        <f>VLOOKUP(A49,MATERIALES!A6:D390,4,FALSE)</f>
        <v>7986.7286867532293</v>
      </c>
      <c r="N49" s="272">
        <f>K49*M49</f>
        <v>3993.3643433766147</v>
      </c>
    </row>
    <row r="50" spans="1:14">
      <c r="A50" s="161" t="s">
        <v>396</v>
      </c>
      <c r="B50" s="43" t="str">
        <f>VLOOKUP(A50,MATERIALES!A6:D372,3,FALSE)</f>
        <v>Botella de oxígeno (1800 lb)</v>
      </c>
      <c r="C50" s="425"/>
      <c r="D50" s="425"/>
      <c r="E50" s="425"/>
      <c r="F50" s="425"/>
      <c r="G50" s="425"/>
      <c r="H50" s="425"/>
      <c r="I50" s="425"/>
      <c r="J50" s="312" t="str">
        <f>VLOOKUP(A50,MATERIALES!A6:D635,2,FALSE)</f>
        <v>u</v>
      </c>
      <c r="K50" s="397">
        <v>0.08</v>
      </c>
      <c r="L50" s="421"/>
      <c r="M50" s="402">
        <f>VLOOKUP(A50,MATERIALES!A6:D391,4,FALSE)</f>
        <v>68346.169642869689</v>
      </c>
      <c r="N50" s="272">
        <f>K50*M50</f>
        <v>5467.6935714295751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10560.4011614343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28212.789769067997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53569.729644117877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10713.945928823576</v>
      </c>
      <c r="M84" s="861"/>
      <c r="N84" s="51"/>
    </row>
    <row r="85" spans="1:14">
      <c r="B85" s="89" t="s">
        <v>973</v>
      </c>
      <c r="C85" s="90"/>
      <c r="D85" s="90"/>
      <c r="E85" s="90"/>
      <c r="F85" s="90"/>
      <c r="G85" s="90"/>
      <c r="H85" s="90"/>
      <c r="I85" s="87"/>
      <c r="J85" s="88"/>
      <c r="K85" s="304">
        <v>0.05</v>
      </c>
      <c r="L85" s="860">
        <f>N79*K85</f>
        <v>2678.4864822058939</v>
      </c>
      <c r="M85" s="861"/>
      <c r="N85" s="51"/>
    </row>
    <row r="86" spans="1:14" ht="15.75" thickBot="1">
      <c r="B86" s="91" t="s">
        <v>974</v>
      </c>
      <c r="C86" s="92"/>
      <c r="D86" s="92"/>
      <c r="E86" s="92"/>
      <c r="F86" s="92"/>
      <c r="G86" s="92"/>
      <c r="H86" s="92"/>
      <c r="I86" s="93"/>
      <c r="J86" s="94"/>
      <c r="K86" s="305">
        <v>0.05</v>
      </c>
      <c r="L86" s="862">
        <f>N79*K86</f>
        <v>2678.4864822058939</v>
      </c>
      <c r="M86" s="863"/>
      <c r="N86" s="51"/>
    </row>
    <row r="87" spans="1:14" ht="15.75" thickBot="1">
      <c r="B87" s="825" t="s">
        <v>953</v>
      </c>
      <c r="C87" s="826"/>
      <c r="D87" s="826"/>
      <c r="E87" s="826"/>
      <c r="F87" s="826"/>
      <c r="G87" s="826"/>
      <c r="H87" s="826"/>
      <c r="I87" s="826"/>
      <c r="J87" s="826"/>
      <c r="K87" s="826"/>
      <c r="L87" s="826"/>
      <c r="M87" s="827"/>
      <c r="N87" s="52">
        <f>L84+L85+L86</f>
        <v>16070.918893235363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69640.648537353234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23272.643862655812</v>
      </c>
      <c r="L36" s="270"/>
      <c r="M36" s="336">
        <v>12</v>
      </c>
      <c r="N36" s="272">
        <f t="shared" ref="N36:N42" si="0">K36/M36</f>
        <v>1939.386988554651</v>
      </c>
    </row>
    <row r="37" spans="1:14">
      <c r="A37" s="113" t="s">
        <v>288</v>
      </c>
      <c r="B37" s="874" t="str">
        <f>VLOOKUP(A37,EQUIPOS!A7:D154,3,FALSE)</f>
        <v xml:space="preserve">Planta eléctrica </v>
      </c>
      <c r="C37" s="875"/>
      <c r="D37" s="875"/>
      <c r="E37" s="875"/>
      <c r="F37" s="875"/>
      <c r="G37" s="875"/>
      <c r="H37" s="876"/>
      <c r="I37" s="267"/>
      <c r="J37" s="268"/>
      <c r="K37" s="269">
        <f>VLOOKUP(A37,EQUIPOS!A7:D164,4,FALSE)</f>
        <v>10591.401205805385</v>
      </c>
      <c r="L37" s="270"/>
      <c r="M37" s="336">
        <v>1.3</v>
      </c>
      <c r="N37" s="272">
        <f t="shared" si="0"/>
        <v>8147.2316967733732</v>
      </c>
    </row>
    <row r="38" spans="1:14">
      <c r="A38" s="113" t="s">
        <v>125</v>
      </c>
      <c r="B38" s="874" t="str">
        <f>VLOOKUP(A38,EQUIPOS!A8:D154,3,FALSE)</f>
        <v>Bomba para gato de tensionamiento</v>
      </c>
      <c r="C38" s="875"/>
      <c r="D38" s="875"/>
      <c r="E38" s="875"/>
      <c r="F38" s="875"/>
      <c r="G38" s="875"/>
      <c r="H38" s="876"/>
      <c r="I38" s="267"/>
      <c r="J38" s="268"/>
      <c r="K38" s="269">
        <f>VLOOKUP(A38,EQUIPOS!A8:D165,4,FALSE)</f>
        <v>56409.778519012834</v>
      </c>
      <c r="L38" s="270"/>
      <c r="M38" s="336">
        <v>12</v>
      </c>
      <c r="N38" s="272">
        <f t="shared" si="0"/>
        <v>4700.8148765844026</v>
      </c>
    </row>
    <row r="39" spans="1:14">
      <c r="A39" s="113" t="s">
        <v>180</v>
      </c>
      <c r="B39" s="874" t="str">
        <f>VLOOKUP(A39,EQUIPOS!A9:D154,3,FALSE)</f>
        <v>Compresor 120 HP, con martillo.</v>
      </c>
      <c r="C39" s="875"/>
      <c r="D39" s="875"/>
      <c r="E39" s="875"/>
      <c r="F39" s="875"/>
      <c r="G39" s="875"/>
      <c r="H39" s="876"/>
      <c r="I39" s="267"/>
      <c r="J39" s="268"/>
      <c r="K39" s="269">
        <f>VLOOKUP(A39,EQUIPOS!A9:D166,4,FALSE)</f>
        <v>100794.77699125303</v>
      </c>
      <c r="L39" s="270"/>
      <c r="M39" s="336">
        <v>1.3</v>
      </c>
      <c r="N39" s="272">
        <f t="shared" si="0"/>
        <v>77534.44383942541</v>
      </c>
    </row>
    <row r="40" spans="1:14">
      <c r="A40" s="113" t="s">
        <v>197</v>
      </c>
      <c r="B40" s="874" t="str">
        <f>VLOOKUP(A40,EQUIPOS!A10:D154,3,FALSE)</f>
        <v>Equipo de perforación (TRACKDRILL), potencia 40 HP, 2100 golpes / minuto</v>
      </c>
      <c r="C40" s="875"/>
      <c r="D40" s="875"/>
      <c r="E40" s="875"/>
      <c r="F40" s="875"/>
      <c r="G40" s="875"/>
      <c r="H40" s="876"/>
      <c r="I40" s="267"/>
      <c r="J40" s="268"/>
      <c r="K40" s="269">
        <f>VLOOKUP(A40,EQUIPOS!A10:D167,4,FALSE)</f>
        <v>257308.13008598684</v>
      </c>
      <c r="L40" s="270"/>
      <c r="M40" s="336">
        <v>1.3</v>
      </c>
      <c r="N40" s="272">
        <f t="shared" si="0"/>
        <v>197929.33083537448</v>
      </c>
    </row>
    <row r="41" spans="1:14">
      <c r="A41" s="113" t="s">
        <v>195</v>
      </c>
      <c r="B41" s="874" t="str">
        <f>VLOOKUP(A41,EQUIPOS!A11:D155,3,FALSE)</f>
        <v xml:space="preserve">Equipo de oxicorte, Capacidad de corte: hasta 6´´ (152mm) </v>
      </c>
      <c r="C41" s="875"/>
      <c r="D41" s="875"/>
      <c r="E41" s="875"/>
      <c r="F41" s="875"/>
      <c r="G41" s="875"/>
      <c r="H41" s="876"/>
      <c r="I41" s="267"/>
      <c r="J41" s="268"/>
      <c r="K41" s="269">
        <f>VLOOKUP(A41,EQUIPOS!A11:D168,4,FALSE)</f>
        <v>6554.0849045825389</v>
      </c>
      <c r="L41" s="270"/>
      <c r="M41" s="336">
        <v>15</v>
      </c>
      <c r="N41" s="272">
        <f t="shared" si="0"/>
        <v>436.93899363883594</v>
      </c>
    </row>
    <row r="42" spans="1:14">
      <c r="A42" s="113" t="s">
        <v>240</v>
      </c>
      <c r="B42" s="874" t="str">
        <f>VLOOKUP(A42,EQUIPOS!A12:D156,3,FALSE)</f>
        <v>Gato para tensionamiento, fuerza Max 200 ton, área de tensión 314 cm2.</v>
      </c>
      <c r="C42" s="875"/>
      <c r="D42" s="875"/>
      <c r="E42" s="875"/>
      <c r="F42" s="875"/>
      <c r="G42" s="875"/>
      <c r="H42" s="876"/>
      <c r="I42" s="267"/>
      <c r="J42" s="268"/>
      <c r="K42" s="269">
        <f>VLOOKUP(A42,EQUIPOS!A12:D169,4,FALSE)</f>
        <v>172463.88293924549</v>
      </c>
      <c r="L42" s="270"/>
      <c r="M42" s="336">
        <v>12</v>
      </c>
      <c r="N42" s="272">
        <f t="shared" si="0"/>
        <v>14371.990244937124</v>
      </c>
    </row>
    <row r="43" spans="1:14">
      <c r="A43" s="113"/>
      <c r="B43" s="874"/>
      <c r="C43" s="875"/>
      <c r="D43" s="875"/>
      <c r="E43" s="875"/>
      <c r="F43" s="875"/>
      <c r="G43" s="875"/>
      <c r="H43" s="876"/>
      <c r="I43" s="421"/>
      <c r="J43" s="422"/>
      <c r="K43" s="269"/>
      <c r="L43" s="335"/>
      <c r="M43" s="336"/>
      <c r="N43" s="272"/>
    </row>
    <row r="44" spans="1:14">
      <c r="A44" s="113"/>
      <c r="B44" s="874"/>
      <c r="C44" s="875"/>
      <c r="D44" s="875"/>
      <c r="E44" s="875"/>
      <c r="F44" s="875"/>
      <c r="G44" s="875"/>
      <c r="H44" s="876"/>
      <c r="I44" s="328"/>
      <c r="J44" s="330"/>
      <c r="K44" s="269"/>
      <c r="L44" s="423"/>
      <c r="M44" s="424"/>
      <c r="N44" s="272"/>
    </row>
    <row r="45" spans="1:14">
      <c r="B45" s="874"/>
      <c r="C45" s="875"/>
      <c r="D45" s="875"/>
      <c r="E45" s="875"/>
      <c r="F45" s="875"/>
      <c r="G45" s="875"/>
      <c r="H45" s="876"/>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309519.12273710384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VLOOKUP(A54,MATERIALES!A8:D639,2,FALSE)</f>
        <v>kg</v>
      </c>
      <c r="K54" s="282">
        <v>0.2</v>
      </c>
      <c r="L54" s="267"/>
      <c r="M54" s="402">
        <f>VLOOKUP(A54,MATERIALES!A5:D389,4,FALSE)</f>
        <v>4919.5610286607998</v>
      </c>
      <c r="N54" s="272">
        <f>K54*M54</f>
        <v>983.91220573216003</v>
      </c>
    </row>
    <row r="55" spans="1:14">
      <c r="A55" s="161" t="s">
        <v>691</v>
      </c>
      <c r="B55" s="43" t="str">
        <f>VLOOKUP(A55,MATERIALES!A6:D372,3,FALSE)</f>
        <v>Torón de tensionmiento 1/2´´ o 5/8´´</v>
      </c>
      <c r="C55" s="425"/>
      <c r="D55" s="425"/>
      <c r="E55" s="425"/>
      <c r="F55" s="425"/>
      <c r="G55" s="425"/>
      <c r="H55" s="425"/>
      <c r="I55" s="425"/>
      <c r="J55" s="312" t="str">
        <f>VLOOKUP(A55,MATERIALES!A9:D640,2,FALSE)</f>
        <v>kg</v>
      </c>
      <c r="K55" s="397">
        <v>5.53</v>
      </c>
      <c r="L55" s="421"/>
      <c r="M55" s="402">
        <f>VLOOKUP(A55,MATERIALES!A6:D390,4,FALSE)</f>
        <v>7939.4569271482205</v>
      </c>
      <c r="N55" s="272">
        <f t="shared" ref="N55:N67" si="1">K55*M55</f>
        <v>43905.196807129665</v>
      </c>
    </row>
    <row r="56" spans="1:14">
      <c r="A56" s="161" t="s">
        <v>484</v>
      </c>
      <c r="B56" s="43" t="str">
        <f>VLOOKUP(A56,MATERIALES!A6:D372,3,FALSE)</f>
        <v>Limpiador 1/4 de galón (anclajes)</v>
      </c>
      <c r="C56" s="425"/>
      <c r="D56" s="425"/>
      <c r="E56" s="425"/>
      <c r="F56" s="425"/>
      <c r="G56" s="425"/>
      <c r="H56" s="425"/>
      <c r="I56" s="425"/>
      <c r="J56" s="312" t="str">
        <f>VLOOKUP(A56,MATERIALES!A10:D641,2,FALSE)</f>
        <v>u</v>
      </c>
      <c r="K56" s="397">
        <v>8.0000000000000002E-3</v>
      </c>
      <c r="L56" s="421"/>
      <c r="M56" s="402">
        <f>VLOOKUP(A56,MATERIALES!A6:D391,4,FALSE)</f>
        <v>46716.591265461597</v>
      </c>
      <c r="N56" s="272">
        <f t="shared" si="1"/>
        <v>373.73273012369276</v>
      </c>
    </row>
    <row r="57" spans="1:14">
      <c r="A57" s="161" t="s">
        <v>664</v>
      </c>
      <c r="B57" s="43" t="str">
        <f>VLOOKUP(A57,MATERIALES!A6:D372,3,FALSE)</f>
        <v>Soldadura en PVC 1/8 de galón (anclajes)</v>
      </c>
      <c r="C57" s="425"/>
      <c r="D57" s="425"/>
      <c r="E57" s="425"/>
      <c r="F57" s="425"/>
      <c r="G57" s="425"/>
      <c r="H57" s="425"/>
      <c r="I57" s="425"/>
      <c r="J57" s="312" t="str">
        <f>VLOOKUP(A57,MATERIALES!A11:D642,2,FALSE)</f>
        <v>u</v>
      </c>
      <c r="K57" s="397">
        <v>2.1999999999999999E-2</v>
      </c>
      <c r="L57" s="421"/>
      <c r="M57" s="402">
        <f>VLOOKUP(A57,MATERIALES!A6:D392,4,FALSE)</f>
        <v>30781.61090558712</v>
      </c>
      <c r="N57" s="272">
        <f t="shared" si="1"/>
        <v>677.19543992291665</v>
      </c>
    </row>
    <row r="58" spans="1:14">
      <c r="A58" s="161" t="s">
        <v>731</v>
      </c>
      <c r="B58" s="43" t="str">
        <f>VLOOKUP(A58,MATERIALES!A7:D372,3,FALSE)</f>
        <v>Unión en PVC RD21 de 1´´ (para anclajes)</v>
      </c>
      <c r="C58" s="425"/>
      <c r="D58" s="425"/>
      <c r="E58" s="425"/>
      <c r="F58" s="425"/>
      <c r="G58" s="425"/>
      <c r="H58" s="425"/>
      <c r="I58" s="425"/>
      <c r="J58" s="312" t="str">
        <f>VLOOKUP(A58,MATERIALES!A11:D643,2,FALSE)</f>
        <v>u</v>
      </c>
      <c r="K58" s="397">
        <v>0.3</v>
      </c>
      <c r="L58" s="421"/>
      <c r="M58" s="402">
        <f>VLOOKUP(A58,MATERIALES!A7:D393,4,FALSE)</f>
        <v>1141.1182899999797</v>
      </c>
      <c r="N58" s="272">
        <f t="shared" si="1"/>
        <v>342.33548699999386</v>
      </c>
    </row>
    <row r="59" spans="1:14">
      <c r="A59" s="161" t="s">
        <v>684</v>
      </c>
      <c r="B59" s="43" t="str">
        <f>VLOOKUP(A59,MATERIALES!A8:D372,3,FALSE)</f>
        <v>Tapón en PVC RD21 de 1´´ (para anclaje)</v>
      </c>
      <c r="C59" s="425"/>
      <c r="D59" s="425"/>
      <c r="E59" s="425"/>
      <c r="F59" s="425"/>
      <c r="G59" s="425"/>
      <c r="H59" s="425"/>
      <c r="I59" s="425"/>
      <c r="J59" s="312" t="str">
        <f>VLOOKUP(A59,MATERIALES!A12:D644,2,FALSE)</f>
        <v>u</v>
      </c>
      <c r="K59" s="397">
        <v>0.1</v>
      </c>
      <c r="L59" s="421"/>
      <c r="M59" s="402">
        <f>VLOOKUP(A59,MATERIALES!A8:D394,4,FALSE)</f>
        <v>1908.4598761464015</v>
      </c>
      <c r="N59" s="272">
        <f t="shared" si="1"/>
        <v>190.84598761464017</v>
      </c>
    </row>
    <row r="60" spans="1:14">
      <c r="A60" s="161" t="s">
        <v>432</v>
      </c>
      <c r="B60" s="43" t="str">
        <f>VLOOKUP(A60,MATERIALES!A9:D372,3,FALSE)</f>
        <v>Anclajes o Cuñas para el tensionamiento</v>
      </c>
      <c r="C60" s="425"/>
      <c r="D60" s="425"/>
      <c r="E60" s="425"/>
      <c r="F60" s="425"/>
      <c r="G60" s="425"/>
      <c r="H60" s="425"/>
      <c r="I60" s="425"/>
      <c r="J60" s="312" t="str">
        <f>VLOOKUP(A60,MATERIALES!A13:D645,2,FALSE)</f>
        <v>u</v>
      </c>
      <c r="K60" s="397">
        <v>0.5</v>
      </c>
      <c r="L60" s="421"/>
      <c r="M60" s="402">
        <f>VLOOKUP(A60,MATERIALES!A9:D395,4,FALSE)</f>
        <v>14791.663383381241</v>
      </c>
      <c r="N60" s="272">
        <f t="shared" si="1"/>
        <v>7395.8316916906206</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VLOOKUP(A61,MATERIALES!A10:D396,4,FALSE)</f>
        <v>83691.902022551498</v>
      </c>
      <c r="N61" s="272">
        <f t="shared" si="1"/>
        <v>8369.1902022551494</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VLOOKUP(A62,MATERIALES!A11:D397,4,FALSE)</f>
        <v>1258.7480173891877</v>
      </c>
      <c r="N62" s="272">
        <f t="shared" si="1"/>
        <v>12587.480173891876</v>
      </c>
    </row>
    <row r="63" spans="1:14">
      <c r="A63" s="161" t="s">
        <v>445</v>
      </c>
      <c r="B63" s="43" t="str">
        <f>VLOOKUP(A63,MATERIALES!A11:D372,3,FALSE)</f>
        <v>Ductos para tensionimiento</v>
      </c>
      <c r="C63" s="425"/>
      <c r="D63" s="425"/>
      <c r="E63" s="425"/>
      <c r="F63" s="425"/>
      <c r="G63" s="425"/>
      <c r="H63" s="425"/>
      <c r="I63" s="425"/>
      <c r="J63" s="312" t="str">
        <f>VLOOKUP(A63,MATERIALES!A14:D648,2,FALSE)</f>
        <v>m</v>
      </c>
      <c r="K63" s="397">
        <v>1</v>
      </c>
      <c r="L63" s="421"/>
      <c r="M63" s="402">
        <f>VLOOKUP(A63,MATERIALES!A11:D398,4,FALSE)</f>
        <v>21168.953557070912</v>
      </c>
      <c r="N63" s="272">
        <f t="shared" si="1"/>
        <v>21168.953557070912</v>
      </c>
    </row>
    <row r="64" spans="1:14">
      <c r="A64" s="161" t="s">
        <v>591</v>
      </c>
      <c r="B64" s="43" t="str">
        <f>VLOOKUP(A64,MATERIALES!A12:D372,3,FALSE)</f>
        <v>Oxigeno industrial</v>
      </c>
      <c r="C64" s="425"/>
      <c r="D64" s="425"/>
      <c r="E64" s="425"/>
      <c r="F64" s="425"/>
      <c r="G64" s="425"/>
      <c r="H64" s="425"/>
      <c r="I64" s="425"/>
      <c r="J64" s="312" t="str">
        <f>VLOOKUP(A64,MATERIALES!A15:D649,2,FALSE)</f>
        <v>kg</v>
      </c>
      <c r="K64" s="397">
        <v>0.5</v>
      </c>
      <c r="L64" s="421"/>
      <c r="M64" s="402">
        <f>VLOOKUP(A64,MATERIALES!A12:D399,4,FALSE)</f>
        <v>102690.75201077852</v>
      </c>
      <c r="N64" s="272">
        <f t="shared" si="1"/>
        <v>51345.376005389262</v>
      </c>
    </row>
    <row r="65" spans="1:14">
      <c r="A65" s="161" t="s">
        <v>507</v>
      </c>
      <c r="B65" s="43" t="str">
        <f>VLOOKUP(A65,MATERIALES!A13:D373,3,FALSE)</f>
        <v>Manguera de polietileno de 3´´</v>
      </c>
      <c r="C65" s="425"/>
      <c r="D65" s="425"/>
      <c r="E65" s="425"/>
      <c r="F65" s="425"/>
      <c r="G65" s="425"/>
      <c r="H65" s="425"/>
      <c r="I65" s="425"/>
      <c r="J65" s="312" t="str">
        <f>VLOOKUP(A65,MATERIALES!A16:D650,2,FALSE)</f>
        <v>m</v>
      </c>
      <c r="K65" s="397">
        <v>0.55000000000000004</v>
      </c>
      <c r="L65" s="421"/>
      <c r="M65" s="402">
        <f>VLOOKUP(A65,MATERIALES!A13:D400,4,FALSE)</f>
        <v>4694.1956631020357</v>
      </c>
      <c r="N65" s="272">
        <f t="shared" si="1"/>
        <v>2581.8076147061197</v>
      </c>
    </row>
    <row r="66" spans="1:14">
      <c r="A66" s="161" t="s">
        <v>898</v>
      </c>
      <c r="B66" s="43" t="str">
        <f>VLOOKUP(A66,MATERIALES!A13:D374,3,FALSE)</f>
        <v>Alambre Negro Para Amarre</v>
      </c>
      <c r="C66" s="425"/>
      <c r="D66" s="425"/>
      <c r="E66" s="425"/>
      <c r="F66" s="425"/>
      <c r="G66" s="425"/>
      <c r="H66" s="425"/>
      <c r="I66" s="425"/>
      <c r="J66" s="312" t="str">
        <f>VLOOKUP(A66,MATERIALES!A17:D651,2,FALSE)</f>
        <v>kg</v>
      </c>
      <c r="K66" s="397">
        <v>0.05</v>
      </c>
      <c r="L66" s="421"/>
      <c r="M66" s="402">
        <f>VLOOKUP(A66,MATERIALES!A13:D401,4,FALSE)</f>
        <v>5441.7490708091518</v>
      </c>
      <c r="N66" s="272">
        <f t="shared" si="1"/>
        <v>272.0874535404576</v>
      </c>
    </row>
    <row r="67" spans="1:14">
      <c r="A67" s="161" t="s">
        <v>706</v>
      </c>
      <c r="B67" s="43" t="str">
        <f>VLOOKUP(A67,MATERIALES!A13:D375,3,FALSE)</f>
        <v>Tubería PVC RD21 de 1´´ (para anclajes)</v>
      </c>
      <c r="C67" s="425"/>
      <c r="D67" s="425"/>
      <c r="E67" s="425"/>
      <c r="F67" s="425"/>
      <c r="G67" s="425"/>
      <c r="H67" s="425"/>
      <c r="I67" s="425"/>
      <c r="J67" s="312" t="str">
        <f>VLOOKUP(A67,MATERIALES!A18:D652,2,FALSE)</f>
        <v>m</v>
      </c>
      <c r="K67" s="397">
        <v>1</v>
      </c>
      <c r="L67" s="421"/>
      <c r="M67" s="402">
        <f>VLOOKUP(A67,MATERIALES!A13:D402,4,FALSE)</f>
        <v>15070.346896401466</v>
      </c>
      <c r="N67" s="272">
        <f t="shared" si="1"/>
        <v>15070.346896401466</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165264.29225246888</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1" t="s">
        <v>961</v>
      </c>
      <c r="M73" s="890"/>
      <c r="N73" s="76" t="s">
        <v>951</v>
      </c>
    </row>
    <row r="74" spans="1:14">
      <c r="B74" s="46"/>
      <c r="C74" s="317"/>
      <c r="D74" s="317"/>
      <c r="E74" s="317"/>
      <c r="F74" s="317"/>
      <c r="G74" s="317"/>
      <c r="H74" s="311"/>
      <c r="I74" s="279"/>
      <c r="J74" s="286"/>
      <c r="K74" s="279"/>
      <c r="L74" s="912"/>
      <c r="M74" s="913"/>
      <c r="N74" s="287"/>
    </row>
    <row r="75" spans="1:14">
      <c r="B75" s="46"/>
      <c r="C75" s="47"/>
      <c r="D75" s="47"/>
      <c r="E75" s="47"/>
      <c r="F75" s="47"/>
      <c r="G75" s="47"/>
      <c r="H75" s="311"/>
      <c r="I75" s="279"/>
      <c r="J75" s="286"/>
      <c r="K75" s="279"/>
      <c r="L75" s="912"/>
      <c r="M75" s="913"/>
      <c r="N75" s="287"/>
    </row>
    <row r="76" spans="1:14">
      <c r="B76" s="46"/>
      <c r="C76" s="47"/>
      <c r="D76" s="47"/>
      <c r="E76" s="47"/>
      <c r="F76" s="47"/>
      <c r="G76" s="47"/>
      <c r="H76" s="311"/>
      <c r="I76" s="279"/>
      <c r="J76" s="286"/>
      <c r="K76" s="279"/>
      <c r="L76" s="912"/>
      <c r="M76" s="913"/>
      <c r="N76" s="287"/>
    </row>
    <row r="77" spans="1:14">
      <c r="B77" s="46"/>
      <c r="C77" s="47"/>
      <c r="D77" s="47"/>
      <c r="E77" s="47"/>
      <c r="F77" s="47"/>
      <c r="G77" s="47"/>
      <c r="H77" s="311"/>
      <c r="I77" s="279"/>
      <c r="J77" s="286"/>
      <c r="K77" s="279"/>
      <c r="L77" s="912"/>
      <c r="M77" s="91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3"/>
      <c r="M79" s="904"/>
      <c r="N79" s="127"/>
    </row>
    <row r="80" spans="1:14" ht="15.75" thickBot="1">
      <c r="B80" s="914" t="s">
        <v>953</v>
      </c>
      <c r="C80" s="868"/>
      <c r="D80" s="868"/>
      <c r="E80" s="868"/>
      <c r="F80" s="868"/>
      <c r="G80" s="868"/>
      <c r="H80" s="868"/>
      <c r="I80" s="868"/>
      <c r="J80" s="868"/>
      <c r="K80" s="868"/>
      <c r="L80" s="868"/>
      <c r="M80" s="86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4" t="s">
        <v>963</v>
      </c>
      <c r="C84" s="865"/>
      <c r="D84" s="865"/>
      <c r="E84" s="865"/>
      <c r="F84" s="865"/>
      <c r="G84" s="865"/>
      <c r="H84" s="865"/>
      <c r="I84" s="73" t="s">
        <v>964</v>
      </c>
      <c r="J84" s="75" t="s">
        <v>1410</v>
      </c>
      <c r="K84" s="74" t="s">
        <v>966</v>
      </c>
      <c r="L84" s="866" t="s">
        <v>950</v>
      </c>
      <c r="M84" s="867"/>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1"/>
      <c r="C90" s="902"/>
      <c r="D90" s="902"/>
      <c r="E90" s="902"/>
      <c r="F90" s="902"/>
      <c r="G90" s="902"/>
      <c r="H90" s="902"/>
      <c r="I90" s="126"/>
      <c r="J90" s="126"/>
      <c r="K90" s="126"/>
      <c r="L90" s="915"/>
      <c r="M90" s="915"/>
      <c r="N90" s="45"/>
    </row>
    <row r="91" spans="1:15" ht="15.75" thickBot="1">
      <c r="B91" s="914" t="s">
        <v>953</v>
      </c>
      <c r="C91" s="868"/>
      <c r="D91" s="868"/>
      <c r="E91" s="868"/>
      <c r="F91" s="868"/>
      <c r="G91" s="868"/>
      <c r="H91" s="868"/>
      <c r="I91" s="868"/>
      <c r="J91" s="868"/>
      <c r="K91" s="868"/>
      <c r="L91" s="868"/>
      <c r="M91" s="869"/>
      <c r="N91" s="301">
        <f>SUM(N85:N90)</f>
        <v>44589.852618155375</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519373.26760772808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0" t="s">
        <v>969</v>
      </c>
      <c r="C97" s="871"/>
      <c r="D97" s="871"/>
      <c r="E97" s="871"/>
      <c r="F97" s="871"/>
      <c r="G97" s="871"/>
      <c r="H97" s="871"/>
      <c r="I97" s="314"/>
      <c r="J97" s="334"/>
      <c r="K97" s="302" t="s">
        <v>970</v>
      </c>
      <c r="L97" s="872" t="s">
        <v>971</v>
      </c>
      <c r="M97" s="873"/>
      <c r="N97" s="303"/>
    </row>
    <row r="98" spans="1:14">
      <c r="B98" s="858" t="s">
        <v>972</v>
      </c>
      <c r="C98" s="859"/>
      <c r="D98" s="859"/>
      <c r="E98" s="859"/>
      <c r="F98" s="859"/>
      <c r="G98" s="859"/>
      <c r="H98" s="859"/>
      <c r="I98" s="87"/>
      <c r="J98" s="88"/>
      <c r="K98" s="304">
        <v>0.2</v>
      </c>
      <c r="L98" s="860">
        <f>N93*K98</f>
        <v>103874.65352154562</v>
      </c>
      <c r="M98" s="861"/>
      <c r="N98" s="51"/>
    </row>
    <row r="99" spans="1:14">
      <c r="B99" s="89" t="s">
        <v>973</v>
      </c>
      <c r="C99" s="90"/>
      <c r="D99" s="90"/>
      <c r="E99" s="90"/>
      <c r="F99" s="90"/>
      <c r="G99" s="90"/>
      <c r="H99" s="90"/>
      <c r="I99" s="87"/>
      <c r="J99" s="88"/>
      <c r="K99" s="304">
        <v>0.05</v>
      </c>
      <c r="L99" s="860">
        <f>N93*K99</f>
        <v>25968.663380386406</v>
      </c>
      <c r="M99" s="861"/>
      <c r="N99" s="51"/>
    </row>
    <row r="100" spans="1:14" ht="15.75" thickBot="1">
      <c r="B100" s="91" t="s">
        <v>974</v>
      </c>
      <c r="C100" s="92"/>
      <c r="D100" s="92"/>
      <c r="E100" s="92"/>
      <c r="F100" s="92"/>
      <c r="G100" s="92"/>
      <c r="H100" s="92"/>
      <c r="I100" s="93"/>
      <c r="J100" s="94"/>
      <c r="K100" s="305">
        <v>0.05</v>
      </c>
      <c r="L100" s="862">
        <f>N93*K100</f>
        <v>25968.663380386406</v>
      </c>
      <c r="M100" s="863"/>
      <c r="N100" s="51"/>
    </row>
    <row r="101" spans="1:14" ht="15.75" thickBot="1">
      <c r="B101" s="825" t="s">
        <v>953</v>
      </c>
      <c r="C101" s="826"/>
      <c r="D101" s="826"/>
      <c r="E101" s="826"/>
      <c r="F101" s="826"/>
      <c r="G101" s="826"/>
      <c r="H101" s="826"/>
      <c r="I101" s="826"/>
      <c r="J101" s="826"/>
      <c r="K101" s="826"/>
      <c r="L101" s="826"/>
      <c r="M101" s="827"/>
      <c r="N101" s="52">
        <f>L98+L99+L100</f>
        <v>155811.98028231843</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675185.24789004656</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224</v>
      </c>
      <c r="B36" s="874" t="str">
        <f>VLOOKUP(A36,EQUIPOS!A6:D154,3,FALSE)</f>
        <v>Equipo de Medición (Deformimetros Eléctricos, Mecánicos, Celdas de Carga,  Etc.)</v>
      </c>
      <c r="C36" s="875"/>
      <c r="D36" s="875"/>
      <c r="E36" s="875"/>
      <c r="F36" s="875"/>
      <c r="G36" s="875"/>
      <c r="H36" s="876"/>
      <c r="I36" s="267"/>
      <c r="J36" s="268"/>
      <c r="K36" s="269">
        <f>VLOOKUP(A36,EQUIPOS!A6:D163,4,FALSE)</f>
        <v>174166.074284918</v>
      </c>
      <c r="L36" s="270"/>
      <c r="M36" s="336">
        <v>3.3333333330000001</v>
      </c>
      <c r="N36" s="272">
        <f>K36/M36</f>
        <v>52249.82229070038</v>
      </c>
    </row>
    <row r="37" spans="1:14">
      <c r="A37" s="113" t="s">
        <v>125</v>
      </c>
      <c r="B37" s="874" t="str">
        <f>VLOOKUP(A37,EQUIPOS!A7:D154,3,FALSE)</f>
        <v>Bomba para gato de tensionamiento</v>
      </c>
      <c r="C37" s="875"/>
      <c r="D37" s="875"/>
      <c r="E37" s="875"/>
      <c r="F37" s="875"/>
      <c r="G37" s="875"/>
      <c r="H37" s="876"/>
      <c r="I37" s="421"/>
      <c r="J37" s="422"/>
      <c r="K37" s="269">
        <f>VLOOKUP(A37,EQUIPOS!A7:D164,4,FALSE)</f>
        <v>56409.778519012834</v>
      </c>
      <c r="L37" s="335"/>
      <c r="M37" s="336">
        <v>0.1</v>
      </c>
      <c r="N37" s="272">
        <f>K37/M37</f>
        <v>564097.78519012826</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172463.88293924549</v>
      </c>
      <c r="L38" s="423"/>
      <c r="M38" s="424">
        <v>0.1</v>
      </c>
      <c r="N38" s="272">
        <f>K38/M38</f>
        <v>1724638.8293924548</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2340986.4368732832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2">
        <f>VLOOKUP(A60,TRANSPORTE!A2:D117,4,FALSE)</f>
        <v>1037.4605630797244</v>
      </c>
      <c r="M60" s="913"/>
      <c r="N60" s="287">
        <f>K60*L60</f>
        <v>15561.908446195865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15561.908446195865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2362649.3649556446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472529.87299112894</v>
      </c>
      <c r="M84" s="861"/>
      <c r="N84" s="51"/>
    </row>
    <row r="85" spans="1:14">
      <c r="B85" s="89" t="s">
        <v>973</v>
      </c>
      <c r="C85" s="90"/>
      <c r="D85" s="90"/>
      <c r="E85" s="90"/>
      <c r="F85" s="90"/>
      <c r="G85" s="90"/>
      <c r="H85" s="90"/>
      <c r="I85" s="87"/>
      <c r="J85" s="88"/>
      <c r="K85" s="304">
        <v>0.05</v>
      </c>
      <c r="L85" s="860">
        <f>N79*K85</f>
        <v>118132.46824778224</v>
      </c>
      <c r="M85" s="861"/>
      <c r="N85" s="51"/>
    </row>
    <row r="86" spans="1:14" ht="15.75" thickBot="1">
      <c r="B86" s="91" t="s">
        <v>974</v>
      </c>
      <c r="C86" s="92"/>
      <c r="D86" s="92"/>
      <c r="E86" s="92"/>
      <c r="F86" s="92"/>
      <c r="G86" s="92"/>
      <c r="H86" s="92"/>
      <c r="I86" s="93"/>
      <c r="J86" s="94"/>
      <c r="K86" s="305">
        <v>0.05</v>
      </c>
      <c r="L86" s="862">
        <f>N79*K86</f>
        <v>118132.46824778224</v>
      </c>
      <c r="M86" s="863"/>
      <c r="N86" s="51"/>
    </row>
    <row r="87" spans="1:14" ht="15.75" thickBot="1">
      <c r="B87" s="825" t="s">
        <v>953</v>
      </c>
      <c r="C87" s="826"/>
      <c r="D87" s="826"/>
      <c r="E87" s="826"/>
      <c r="F87" s="826"/>
      <c r="G87" s="826"/>
      <c r="H87" s="826"/>
      <c r="I87" s="826"/>
      <c r="J87" s="826"/>
      <c r="K87" s="826"/>
      <c r="L87" s="826"/>
      <c r="M87" s="827"/>
      <c r="N87" s="52">
        <f>L84+L85+L86</f>
        <v>708794.80948669335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3071444.1744423378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336">
        <v>2</v>
      </c>
      <c r="N36" s="272">
        <f>K36/M36</f>
        <v>1632.2583579965956</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4933.9151161697364</v>
      </c>
      <c r="L37" s="335"/>
      <c r="M37" s="336">
        <v>2</v>
      </c>
      <c r="N37" s="272">
        <f>K37/M37</f>
        <v>2466.9575580848682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1840.3608038400498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5939.5767199215134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62615.29329819735</v>
      </c>
      <c r="N48" s="272">
        <f>K48*M48</f>
        <v>288030.34917170781</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6978.0812579719377</v>
      </c>
      <c r="N49" s="272">
        <f>K49*M49</f>
        <v>6978.0812579719377</v>
      </c>
    </row>
    <row r="50" spans="1:14">
      <c r="A50" s="161" t="s">
        <v>830</v>
      </c>
      <c r="B50" s="43" t="str">
        <f>VLOOKUP(A50,MATERIALES!A6:D372,3,FALSE)</f>
        <v>Concreto Resistencia  35 (Mpa)</v>
      </c>
      <c r="C50" s="425"/>
      <c r="D50" s="425"/>
      <c r="E50" s="425"/>
      <c r="F50" s="425"/>
      <c r="G50" s="425"/>
      <c r="H50" s="425"/>
      <c r="I50" s="425"/>
      <c r="J50" s="312" t="str">
        <f>VLOOKUP(A50,MATERIALES!A6:D635,2,FALSE)</f>
        <v>m3</v>
      </c>
      <c r="K50" s="397">
        <v>1</v>
      </c>
      <c r="L50" s="421"/>
      <c r="M50" s="402">
        <f>VLOOKUP(A50,MATERIALES!A6:D391,4,FALSE)</f>
        <v>683115.40330600902</v>
      </c>
      <c r="N50" s="272">
        <f>K50*M50</f>
        <v>683115.40330600902</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17002.442652350372</v>
      </c>
      <c r="N51" s="272">
        <f>K51*M51</f>
        <v>78211.236200811705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1056335.0699365006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1848.9396173698058</v>
      </c>
      <c r="M60" s="913"/>
      <c r="N60" s="287">
        <f>K60*L60</f>
        <v>1848.9396173698058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1848.9396173698058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1100930.802350593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220186.16047011863</v>
      </c>
      <c r="M84" s="861"/>
      <c r="N84" s="51"/>
    </row>
    <row r="85" spans="1:14">
      <c r="B85" s="89" t="s">
        <v>973</v>
      </c>
      <c r="C85" s="90"/>
      <c r="D85" s="90"/>
      <c r="E85" s="90"/>
      <c r="F85" s="90"/>
      <c r="G85" s="90"/>
      <c r="H85" s="90"/>
      <c r="I85" s="87"/>
      <c r="J85" s="88"/>
      <c r="K85" s="304">
        <v>0.05</v>
      </c>
      <c r="L85" s="860">
        <f>N79*K85</f>
        <v>55046.540117529657</v>
      </c>
      <c r="M85" s="861"/>
      <c r="N85" s="51"/>
    </row>
    <row r="86" spans="1:14" ht="15.75" thickBot="1">
      <c r="B86" s="91" t="s">
        <v>974</v>
      </c>
      <c r="C86" s="92"/>
      <c r="D86" s="92"/>
      <c r="E86" s="92"/>
      <c r="F86" s="92"/>
      <c r="G86" s="92"/>
      <c r="H86" s="92"/>
      <c r="I86" s="93"/>
      <c r="J86" s="94"/>
      <c r="K86" s="305">
        <v>0.05</v>
      </c>
      <c r="L86" s="862">
        <f>N79*K86</f>
        <v>55046.540117529657</v>
      </c>
      <c r="M86" s="863"/>
      <c r="N86" s="51"/>
    </row>
    <row r="87" spans="1:14" ht="15.75" thickBot="1">
      <c r="B87" s="825" t="s">
        <v>953</v>
      </c>
      <c r="C87" s="826"/>
      <c r="D87" s="826"/>
      <c r="E87" s="826"/>
      <c r="F87" s="826"/>
      <c r="G87" s="826"/>
      <c r="H87" s="826"/>
      <c r="I87" s="826"/>
      <c r="J87" s="826"/>
      <c r="K87" s="826"/>
      <c r="L87" s="826"/>
      <c r="M87" s="827"/>
      <c r="N87" s="52">
        <f>L84+L85+L86</f>
        <v>330279.240705178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1431210.0430557709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336">
        <v>2</v>
      </c>
      <c r="N36" s="272">
        <f>K36/M36</f>
        <v>1632.2583579965956</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4933.9151161697364</v>
      </c>
      <c r="L37" s="335"/>
      <c r="M37" s="336">
        <v>2</v>
      </c>
      <c r="N37" s="272">
        <f>K37/M37</f>
        <v>2466.9575580848682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1506.9662925450248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5606.1822086264883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62615.29329819735</v>
      </c>
      <c r="N48" s="272">
        <f>K48*M48</f>
        <v>288030.34917170781</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6978.0812579719377</v>
      </c>
      <c r="N49" s="272">
        <f>K49*M49</f>
        <v>6978.0812579719377</v>
      </c>
    </row>
    <row r="50" spans="1:14">
      <c r="A50" s="161" t="s">
        <v>831</v>
      </c>
      <c r="B50" s="43" t="str">
        <f>VLOOKUP(A50,MATERIALES!A6:D372,3,FALSE)</f>
        <v>Concreto Resistencia  32 (Mpa)</v>
      </c>
      <c r="C50" s="425"/>
      <c r="D50" s="425"/>
      <c r="E50" s="425"/>
      <c r="F50" s="425"/>
      <c r="G50" s="425"/>
      <c r="H50" s="425"/>
      <c r="I50" s="425"/>
      <c r="J50" s="312" t="str">
        <f>VLOOKUP(A50,MATERIALES!A6:D635,2,FALSE)</f>
        <v>m3</v>
      </c>
      <c r="K50" s="397">
        <v>1</v>
      </c>
      <c r="L50" s="421"/>
      <c r="M50" s="402">
        <f>VLOOKUP(A50,MATERIALES!A6:D391,4,FALSE)</f>
        <v>329802.97398843343</v>
      </c>
      <c r="N50" s="272">
        <f>K50*M50</f>
        <v>329802.97398843343</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17002.442652350372</v>
      </c>
      <c r="N51" s="272">
        <f>K51*M51</f>
        <v>78211.236200811705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703022.64061892487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1848.9396173698058</v>
      </c>
      <c r="M60" s="913"/>
      <c r="N60" s="287">
        <f>K60*L60</f>
        <v>1848.9396173698058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1848.9396173698058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740617.08829582168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148123.41765916435</v>
      </c>
      <c r="M84" s="861"/>
      <c r="N84" s="51"/>
    </row>
    <row r="85" spans="1:14">
      <c r="B85" s="89" t="s">
        <v>973</v>
      </c>
      <c r="C85" s="90"/>
      <c r="D85" s="90"/>
      <c r="E85" s="90"/>
      <c r="F85" s="90"/>
      <c r="G85" s="90"/>
      <c r="H85" s="90"/>
      <c r="I85" s="87"/>
      <c r="J85" s="88"/>
      <c r="K85" s="304">
        <v>0.05</v>
      </c>
      <c r="L85" s="860">
        <f>N79*K85</f>
        <v>37030.854414791087</v>
      </c>
      <c r="M85" s="861"/>
      <c r="N85" s="51"/>
    </row>
    <row r="86" spans="1:14" ht="15.75" thickBot="1">
      <c r="B86" s="91" t="s">
        <v>974</v>
      </c>
      <c r="C86" s="92"/>
      <c r="D86" s="92"/>
      <c r="E86" s="92"/>
      <c r="F86" s="92"/>
      <c r="G86" s="92"/>
      <c r="H86" s="92"/>
      <c r="I86" s="93"/>
      <c r="J86" s="94"/>
      <c r="K86" s="305">
        <v>0.05</v>
      </c>
      <c r="L86" s="862">
        <f>N79*K86</f>
        <v>37030.854414791087</v>
      </c>
      <c r="M86" s="863"/>
      <c r="N86" s="51"/>
    </row>
    <row r="87" spans="1:14" ht="15.75" thickBot="1">
      <c r="B87" s="825" t="s">
        <v>953</v>
      </c>
      <c r="C87" s="826"/>
      <c r="D87" s="826"/>
      <c r="E87" s="826"/>
      <c r="F87" s="826"/>
      <c r="G87" s="826"/>
      <c r="H87" s="826"/>
      <c r="I87" s="826"/>
      <c r="J87" s="826"/>
      <c r="K87" s="826"/>
      <c r="L87" s="826"/>
      <c r="M87" s="827"/>
      <c r="N87" s="52">
        <f>L84+L85+L86</f>
        <v>222185.12648874655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962802.21478456818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336">
        <v>2</v>
      </c>
      <c r="N36" s="272">
        <f>K36/M36</f>
        <v>1632.2583579965956</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4933.9151161697364</v>
      </c>
      <c r="L37" s="335"/>
      <c r="M37" s="336">
        <v>2</v>
      </c>
      <c r="N37" s="272">
        <f>K37/M37</f>
        <v>2466.9575580848682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1506.9662925450248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5606.1822086264883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829</v>
      </c>
      <c r="B48" s="43" t="str">
        <f>VLOOKUP(A48,MATERIALES!A5:D372,3,FALSE)</f>
        <v>Concreto Resistencia  28 (Mpa)</v>
      </c>
      <c r="C48" s="281"/>
      <c r="D48" s="281"/>
      <c r="E48" s="281"/>
      <c r="F48" s="281"/>
      <c r="G48" s="281"/>
      <c r="H48" s="281"/>
      <c r="I48" s="281"/>
      <c r="J48" s="311" t="str">
        <f>VLOOKUP(A48,MATERIALES!A4:D633,2,FALSE)</f>
        <v>m3</v>
      </c>
      <c r="K48" s="282">
        <v>1</v>
      </c>
      <c r="L48" s="267"/>
      <c r="M48" s="402">
        <f>VLOOKUP(A48,MATERIALES!A5:D389,4,FALSE)</f>
        <v>313312.82528901176</v>
      </c>
      <c r="N48" s="272">
        <f>K48*M48</f>
        <v>313312.82528901176</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6978.0812579719377</v>
      </c>
      <c r="N49" s="272">
        <f>K49*M49</f>
        <v>6978.0812579719377</v>
      </c>
    </row>
    <row r="50" spans="1:14">
      <c r="A50" s="161" t="s">
        <v>873</v>
      </c>
      <c r="B50" s="43" t="str">
        <f>VLOOKUP(A50,MATERIALES!A6:D372,3,FALSE)</f>
        <v>FORMALETA (Depende para que sea el Concreto)</v>
      </c>
      <c r="C50" s="425"/>
      <c r="D50" s="425"/>
      <c r="E50" s="425"/>
      <c r="F50" s="425"/>
      <c r="G50" s="425"/>
      <c r="H50" s="425"/>
      <c r="I50" s="425"/>
      <c r="J50" s="312" t="str">
        <f>VLOOKUP(A50,MATERIALES!A6:D635,2,FALSE)</f>
        <v>m2</v>
      </c>
      <c r="K50" s="397">
        <v>4.5999999999999996</v>
      </c>
      <c r="L50" s="421"/>
      <c r="M50" s="402">
        <f>VLOOKUP(A50,MATERIALES!A6:D391,4,FALSE)</f>
        <v>17002.442652350372</v>
      </c>
      <c r="N50" s="272">
        <f>K50*M50</f>
        <v>78211.236200811705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398502.14274779538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1848.9396173698058</v>
      </c>
      <c r="M60" s="913"/>
      <c r="N60" s="287">
        <f>K60*L60</f>
        <v>1848.9396173698058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1848.9396173698058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436096.59042469214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87219.318084938437</v>
      </c>
      <c r="M84" s="861"/>
      <c r="N84" s="51"/>
    </row>
    <row r="85" spans="1:14">
      <c r="B85" s="89" t="s">
        <v>973</v>
      </c>
      <c r="C85" s="90"/>
      <c r="D85" s="90"/>
      <c r="E85" s="90"/>
      <c r="F85" s="90"/>
      <c r="G85" s="90"/>
      <c r="H85" s="90"/>
      <c r="I85" s="87"/>
      <c r="J85" s="88"/>
      <c r="K85" s="304">
        <v>0.05</v>
      </c>
      <c r="L85" s="860">
        <f>N79*K85</f>
        <v>21804.829521234609</v>
      </c>
      <c r="M85" s="861"/>
      <c r="N85" s="51"/>
    </row>
    <row r="86" spans="1:14" ht="15.75" thickBot="1">
      <c r="B86" s="91" t="s">
        <v>974</v>
      </c>
      <c r="C86" s="92"/>
      <c r="D86" s="92"/>
      <c r="E86" s="92"/>
      <c r="F86" s="92"/>
      <c r="G86" s="92"/>
      <c r="H86" s="92"/>
      <c r="I86" s="93"/>
      <c r="J86" s="94"/>
      <c r="K86" s="305">
        <v>0.05</v>
      </c>
      <c r="L86" s="862">
        <f>N79*K86</f>
        <v>21804.829521234609</v>
      </c>
      <c r="M86" s="863"/>
      <c r="N86" s="51"/>
    </row>
    <row r="87" spans="1:14" ht="15.75" thickBot="1">
      <c r="B87" s="825" t="s">
        <v>953</v>
      </c>
      <c r="C87" s="826"/>
      <c r="D87" s="826"/>
      <c r="E87" s="826"/>
      <c r="F87" s="826"/>
      <c r="G87" s="826"/>
      <c r="H87" s="826"/>
      <c r="I87" s="826"/>
      <c r="J87" s="826"/>
      <c r="K87" s="826"/>
      <c r="L87" s="826"/>
      <c r="M87" s="827"/>
      <c r="N87" s="52">
        <f>L84+L85+L86</f>
        <v>130828.97712740766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566925.56755209982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3264.5167159931912</v>
      </c>
      <c r="L36" s="270"/>
      <c r="M36" s="336">
        <v>2</v>
      </c>
      <c r="N36" s="272">
        <f>K36/M36</f>
        <v>1632.2583579965956</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4933.9151161697364</v>
      </c>
      <c r="L37" s="335"/>
      <c r="M37" s="336">
        <v>2</v>
      </c>
      <c r="N37" s="272">
        <f>K37/M37</f>
        <v>2466.9575580848682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1506.9662925450248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5606.1822086264883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832</v>
      </c>
      <c r="B48" s="43" t="str">
        <f>VLOOKUP(A48,MATERIALES!A5:D372,3,FALSE)</f>
        <v>Concreto Resistencia  21 (Mpa)</v>
      </c>
      <c r="C48" s="281"/>
      <c r="D48" s="281"/>
      <c r="E48" s="281"/>
      <c r="F48" s="281"/>
      <c r="G48" s="281"/>
      <c r="H48" s="281"/>
      <c r="I48" s="281"/>
      <c r="J48" s="311" t="str">
        <f>VLOOKUP(A48,MATERIALES!A4:D633,2,FALSE)</f>
        <v>m3</v>
      </c>
      <c r="K48" s="282">
        <v>1</v>
      </c>
      <c r="L48" s="267"/>
      <c r="M48" s="402">
        <f>VLOOKUP(A48,MATERIALES!A5:D389,4,FALSE)</f>
        <v>296822.67658959009</v>
      </c>
      <c r="N48" s="272">
        <f>K48*M48</f>
        <v>296822.67658959009</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6978.0812579719377</v>
      </c>
      <c r="N49" s="272">
        <f>K49*M49</f>
        <v>6978.0812579719377</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4.5999999999999996</v>
      </c>
      <c r="L50" s="421"/>
      <c r="M50" s="402">
        <f>VLOOKUP(A50,MATERIALES!A6:D391,4,FALSE)</f>
        <v>7298.5398143640314</v>
      </c>
      <c r="N50" s="272">
        <f>K50*M50</f>
        <v>33573.283146074544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337374.04099363659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1848.9396173698058</v>
      </c>
      <c r="M60" s="913"/>
      <c r="N60" s="287">
        <f>K60*L60</f>
        <v>1848.9396173698058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1848.9396173698058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374968.48867053335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74993.697734106667</v>
      </c>
      <c r="M84" s="861"/>
      <c r="N84" s="51"/>
    </row>
    <row r="85" spans="1:14">
      <c r="B85" s="89" t="s">
        <v>973</v>
      </c>
      <c r="C85" s="90"/>
      <c r="D85" s="90"/>
      <c r="E85" s="90"/>
      <c r="F85" s="90"/>
      <c r="G85" s="90"/>
      <c r="H85" s="90"/>
      <c r="I85" s="87"/>
      <c r="J85" s="88"/>
      <c r="K85" s="304">
        <v>0.05</v>
      </c>
      <c r="L85" s="860">
        <f>N79*K85</f>
        <v>18748.424433526667</v>
      </c>
      <c r="M85" s="861"/>
      <c r="N85" s="51"/>
    </row>
    <row r="86" spans="1:14" ht="15.75" thickBot="1">
      <c r="B86" s="91" t="s">
        <v>974</v>
      </c>
      <c r="C86" s="92"/>
      <c r="D86" s="92"/>
      <c r="E86" s="92"/>
      <c r="F86" s="92"/>
      <c r="G86" s="92"/>
      <c r="H86" s="92"/>
      <c r="I86" s="93"/>
      <c r="J86" s="94"/>
      <c r="K86" s="305">
        <v>0.05</v>
      </c>
      <c r="L86" s="862">
        <f>N79*K86</f>
        <v>18748.424433526667</v>
      </c>
      <c r="M86" s="863"/>
      <c r="N86" s="51"/>
    </row>
    <row r="87" spans="1:14" ht="15.75" thickBot="1">
      <c r="B87" s="825" t="s">
        <v>953</v>
      </c>
      <c r="C87" s="826"/>
      <c r="D87" s="826"/>
      <c r="E87" s="826"/>
      <c r="F87" s="826"/>
      <c r="G87" s="826"/>
      <c r="H87" s="826"/>
      <c r="I87" s="826"/>
      <c r="J87" s="826"/>
      <c r="K87" s="826"/>
      <c r="L87" s="826"/>
      <c r="M87" s="827"/>
      <c r="N87" s="52">
        <f>L84+L85+L86</f>
        <v>112490.54660116001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487459.03527169337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5.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7209.493395040794</v>
      </c>
      <c r="L36" s="270"/>
      <c r="M36" s="336">
        <v>1</v>
      </c>
      <c r="N36" s="272">
        <f>K36/M36</f>
        <v>7209.493395040794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4933.9151161697364</v>
      </c>
      <c r="L37" s="335"/>
      <c r="M37" s="336">
        <v>1</v>
      </c>
      <c r="N37" s="272">
        <f>K37/M37</f>
        <v>4933.9151161697364</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3796.3137725900497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15939.72228380058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0.95</v>
      </c>
      <c r="L48" s="267"/>
      <c r="M48" s="402">
        <f>VLOOKUP(A48,MATERIALES!A5:D389,4,FALSE)</f>
        <v>69989.687796578713</v>
      </c>
      <c r="N48" s="272">
        <f>K48*M48</f>
        <v>66490.203406749773</v>
      </c>
    </row>
    <row r="49" spans="1:14">
      <c r="A49" s="161" t="s">
        <v>774</v>
      </c>
      <c r="B49" s="43" t="str">
        <f>VLOOKUP(A49,MATERIALES!A6:D372,3,FALSE)</f>
        <v>Agua</v>
      </c>
      <c r="C49" s="425"/>
      <c r="D49" s="425"/>
      <c r="E49" s="425"/>
      <c r="F49" s="425"/>
      <c r="G49" s="425"/>
      <c r="H49" s="425"/>
      <c r="I49" s="425"/>
      <c r="J49" s="312" t="str">
        <f>VLOOKUP(A49,MATERIALES!A5:D634,2,FALSE)</f>
        <v>lt</v>
      </c>
      <c r="K49" s="397">
        <v>170</v>
      </c>
      <c r="L49" s="421"/>
      <c r="M49" s="402">
        <f>VLOOKUP(A49,MATERIALES!A6:D390,4,FALSE)</f>
        <v>65.960594797686682</v>
      </c>
      <c r="N49" s="272">
        <f>K49*M49</f>
        <v>11213.301115606735</v>
      </c>
    </row>
    <row r="50" spans="1:14">
      <c r="A50" s="161" t="s">
        <v>802</v>
      </c>
      <c r="B50" s="43" t="str">
        <f>VLOOKUP(A50,MATERIALES!A6:D372,3,FALSE)</f>
        <v>Arena lavada</v>
      </c>
      <c r="C50" s="425"/>
      <c r="D50" s="425"/>
      <c r="E50" s="425"/>
      <c r="F50" s="425"/>
      <c r="G50" s="425"/>
      <c r="H50" s="425"/>
      <c r="I50" s="425"/>
      <c r="J50" s="312" t="str">
        <f>VLOOKUP(A50,MATERIALES!A6:D635,2,FALSE)</f>
        <v>m3</v>
      </c>
      <c r="K50" s="397">
        <v>0.55000000000000004</v>
      </c>
      <c r="L50" s="421"/>
      <c r="M50" s="402">
        <f>VLOOKUP(A50,MATERIALES!A6:D391,4,FALSE)</f>
        <v>49712.301612523202</v>
      </c>
      <c r="N50" s="272">
        <f>K50*M50</f>
        <v>27341.765886887762</v>
      </c>
    </row>
    <row r="51" spans="1:14">
      <c r="A51" s="161" t="s">
        <v>804</v>
      </c>
      <c r="B51" s="43" t="str">
        <f>VLOOKUP(A51,MATERIALES!A6:D372,3,FALSE)</f>
        <v>Cemento gris</v>
      </c>
      <c r="C51" s="425"/>
      <c r="D51" s="425"/>
      <c r="E51" s="425"/>
      <c r="F51" s="425"/>
      <c r="G51" s="425"/>
      <c r="H51" s="425"/>
      <c r="I51" s="425"/>
      <c r="J51" s="312" t="str">
        <f>VLOOKUP(A51,MATERIALES!A6:D636,2,FALSE)</f>
        <v>kg</v>
      </c>
      <c r="K51" s="397">
        <v>300</v>
      </c>
      <c r="L51" s="421"/>
      <c r="M51" s="402">
        <f>VLOOKUP(A51,MATERIALES!A6:D392,4,FALSE)</f>
        <v>488.47484925175752</v>
      </c>
      <c r="N51" s="272">
        <f>K51*M51</f>
        <v>146542.45477552727</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VLOOKUP(A52,MATERIALES!A6:D637,2,FALSE)</f>
        <v>m2</v>
      </c>
      <c r="K52" s="397">
        <v>3.1</v>
      </c>
      <c r="L52" s="421"/>
      <c r="M52" s="402">
        <f>VLOOKUP(A52,MATERIALES!A7:D393,4,FALSE)</f>
        <v>7298.5398143640314</v>
      </c>
      <c r="N52" s="272">
        <f>K52*M52</f>
        <v>22625.473424528496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274213.19860930002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2">
        <f>VLOOKUP(A64,TRANSPORTE!A2:D117,4,FALSE)</f>
        <v>1037.4605630797244</v>
      </c>
      <c r="M64" s="913"/>
      <c r="N64" s="287">
        <f>K64*L64</f>
        <v>570.60330969384847</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2">
        <f>VLOOKUP(A65,TRANSPORTE!A3:D117,4,FALSE)</f>
        <v>1037.4605630797244</v>
      </c>
      <c r="M65" s="913"/>
      <c r="N65" s="287">
        <f>K65*L65</f>
        <v>985.58753492573805</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1556.1908446195866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367635.38718952122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73527.077437904241</v>
      </c>
      <c r="M88" s="861"/>
      <c r="N88" s="51"/>
    </row>
    <row r="89" spans="1:14">
      <c r="B89" s="89" t="s">
        <v>973</v>
      </c>
      <c r="C89" s="90"/>
      <c r="D89" s="90"/>
      <c r="E89" s="90"/>
      <c r="F89" s="90"/>
      <c r="G89" s="90"/>
      <c r="H89" s="90"/>
      <c r="I89" s="87"/>
      <c r="J89" s="88"/>
      <c r="K89" s="304">
        <v>0.05</v>
      </c>
      <c r="L89" s="860">
        <f>N83*K89</f>
        <v>18381.76935947606</v>
      </c>
      <c r="M89" s="861"/>
      <c r="N89" s="51"/>
    </row>
    <row r="90" spans="1:14" ht="15.75" thickBot="1">
      <c r="B90" s="91" t="s">
        <v>974</v>
      </c>
      <c r="C90" s="92"/>
      <c r="D90" s="92"/>
      <c r="E90" s="92"/>
      <c r="F90" s="92"/>
      <c r="G90" s="92"/>
      <c r="H90" s="92"/>
      <c r="I90" s="93"/>
      <c r="J90" s="94"/>
      <c r="K90" s="305">
        <v>0.05</v>
      </c>
      <c r="L90" s="862">
        <f>N83*K90</f>
        <v>18381.76935947606</v>
      </c>
      <c r="M90" s="863"/>
      <c r="N90" s="51"/>
    </row>
    <row r="91" spans="1:14" ht="15.75" thickBot="1">
      <c r="B91" s="825" t="s">
        <v>953</v>
      </c>
      <c r="C91" s="826"/>
      <c r="D91" s="826"/>
      <c r="E91" s="826"/>
      <c r="F91" s="826"/>
      <c r="G91" s="826"/>
      <c r="H91" s="826"/>
      <c r="I91" s="826"/>
      <c r="J91" s="826"/>
      <c r="K91" s="826"/>
      <c r="L91" s="826"/>
      <c r="M91" s="827"/>
      <c r="N91" s="52">
        <f>L88+L89+L90</f>
        <v>110290.61615685637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477926.00334637758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7209.493395040794</v>
      </c>
      <c r="L36" s="270"/>
      <c r="M36" s="336">
        <v>1</v>
      </c>
      <c r="N36" s="272">
        <f>K36/M36</f>
        <v>7209.493395040794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3796.3137725900497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11005.807167630843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0.84</v>
      </c>
      <c r="L48" s="267"/>
      <c r="M48" s="402">
        <f>VLOOKUP(A48,MATERIALES!A5:D389,4,FALSE)</f>
        <v>69989.687796578713</v>
      </c>
      <c r="N48" s="272">
        <f>K48*M48</f>
        <v>58791.33774912612</v>
      </c>
    </row>
    <row r="49" spans="1:14">
      <c r="A49" s="161" t="s">
        <v>774</v>
      </c>
      <c r="B49" s="43" t="str">
        <f>VLOOKUP(A49,MATERIALES!A6:D372,3,FALSE)</f>
        <v>Agua</v>
      </c>
      <c r="C49" s="425"/>
      <c r="D49" s="425"/>
      <c r="E49" s="425"/>
      <c r="F49" s="425"/>
      <c r="G49" s="425"/>
      <c r="H49" s="425"/>
      <c r="I49" s="425"/>
      <c r="J49" s="312" t="str">
        <f>VLOOKUP(A49,MATERIALES!A5:D634,2,FALSE)</f>
        <v>lt</v>
      </c>
      <c r="K49" s="397">
        <v>185</v>
      </c>
      <c r="L49" s="421"/>
      <c r="M49" s="402">
        <f>VLOOKUP(A49,MATERIALES!A6:D390,4,FALSE)</f>
        <v>65.960594797686682</v>
      </c>
      <c r="N49" s="272">
        <f>K49*M49</f>
        <v>12202.710037572037</v>
      </c>
    </row>
    <row r="50" spans="1:14">
      <c r="A50" s="161" t="s">
        <v>802</v>
      </c>
      <c r="B50" s="43" t="str">
        <f>VLOOKUP(A50,MATERIALES!A6:D372,3,FALSE)</f>
        <v>Arena lavada</v>
      </c>
      <c r="C50" s="425"/>
      <c r="D50" s="425"/>
      <c r="E50" s="425"/>
      <c r="F50" s="425"/>
      <c r="G50" s="425"/>
      <c r="H50" s="425"/>
      <c r="I50" s="425"/>
      <c r="J50" s="312" t="str">
        <f>VLOOKUP(A50,MATERIALES!A6:D635,2,FALSE)</f>
        <v>m3</v>
      </c>
      <c r="K50" s="397">
        <v>0.63</v>
      </c>
      <c r="L50" s="421"/>
      <c r="M50" s="402">
        <f>VLOOKUP(A50,MATERIALES!A6:D391,4,FALSE)</f>
        <v>49712.301612523202</v>
      </c>
      <c r="N50" s="272">
        <f>K50*M50</f>
        <v>31318.750015889618</v>
      </c>
    </row>
    <row r="51" spans="1:14">
      <c r="A51" s="161" t="s">
        <v>804</v>
      </c>
      <c r="B51" s="43" t="str">
        <f>VLOOKUP(A51,MATERIALES!A6:D372,3,FALSE)</f>
        <v>Cemento gris</v>
      </c>
      <c r="C51" s="425"/>
      <c r="D51" s="425"/>
      <c r="E51" s="425"/>
      <c r="F51" s="425"/>
      <c r="G51" s="425"/>
      <c r="H51" s="425"/>
      <c r="I51" s="425"/>
      <c r="J51" s="312" t="str">
        <f>VLOOKUP(A51,MATERIALES!A6:D636,2,FALSE)</f>
        <v>kg</v>
      </c>
      <c r="K51" s="397">
        <v>260</v>
      </c>
      <c r="L51" s="421"/>
      <c r="M51" s="402">
        <f>VLOOKUP(A51,MATERIALES!A6:D392,4,FALSE)</f>
        <v>488.47484925175752</v>
      </c>
      <c r="N51" s="272">
        <f>K51*M51</f>
        <v>127003.46080545695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229316.25860804471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2">
        <f>VLOOKUP(A64,TRANSPORTE!A2:D117,4,FALSE)</f>
        <v>1037.4605630797244</v>
      </c>
      <c r="M64" s="913"/>
      <c r="N64" s="287">
        <f>K64*L64</f>
        <v>653.60015474022634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2">
        <f>VLOOKUP(A65,TRANSPORTE!A3:D117,4,FALSE)</f>
        <v>1037.4605630797244</v>
      </c>
      <c r="M65" s="913"/>
      <c r="N65" s="287">
        <f>K65*L65</f>
        <v>871.46687298696838</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1525.0670277271947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317773.40825520374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63554.681651040752</v>
      </c>
      <c r="M88" s="861"/>
      <c r="N88" s="51"/>
    </row>
    <row r="89" spans="1:14">
      <c r="B89" s="89" t="s">
        <v>973</v>
      </c>
      <c r="C89" s="90"/>
      <c r="D89" s="90"/>
      <c r="E89" s="90"/>
      <c r="F89" s="90"/>
      <c r="G89" s="90"/>
      <c r="H89" s="90"/>
      <c r="I89" s="87"/>
      <c r="J89" s="88"/>
      <c r="K89" s="304">
        <v>0.05</v>
      </c>
      <c r="L89" s="860">
        <f>N83*K89</f>
        <v>15888.670412760188</v>
      </c>
      <c r="M89" s="861"/>
      <c r="N89" s="51"/>
    </row>
    <row r="90" spans="1:14" ht="15.75" thickBot="1">
      <c r="B90" s="91" t="s">
        <v>974</v>
      </c>
      <c r="C90" s="92"/>
      <c r="D90" s="92"/>
      <c r="E90" s="92"/>
      <c r="F90" s="92"/>
      <c r="G90" s="92"/>
      <c r="H90" s="92"/>
      <c r="I90" s="93"/>
      <c r="J90" s="94"/>
      <c r="K90" s="305">
        <v>0.05</v>
      </c>
      <c r="L90" s="862">
        <f>N83*K90</f>
        <v>15888.670412760188</v>
      </c>
      <c r="M90" s="863"/>
      <c r="N90" s="51"/>
    </row>
    <row r="91" spans="1:14" ht="15.75" thickBot="1">
      <c r="B91" s="825" t="s">
        <v>953</v>
      </c>
      <c r="C91" s="826"/>
      <c r="D91" s="826"/>
      <c r="E91" s="826"/>
      <c r="F91" s="826"/>
      <c r="G91" s="826"/>
      <c r="H91" s="826"/>
      <c r="I91" s="826"/>
      <c r="J91" s="826"/>
      <c r="K91" s="826"/>
      <c r="L91" s="826"/>
      <c r="M91" s="827"/>
      <c r="N91" s="52">
        <f>L88+L89+L90</f>
        <v>95332.02247656112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413105.43073176488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7209.493395040794</v>
      </c>
      <c r="L36" s="270"/>
      <c r="M36" s="336">
        <v>1</v>
      </c>
      <c r="N36" s="272">
        <f>K36/M36</f>
        <v>7209.493395040794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3037.0510180720398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10246.544413112833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69989.687796578713</v>
      </c>
      <c r="N48" s="272">
        <f>K48*M48</f>
        <v>35274.80264947567</v>
      </c>
    </row>
    <row r="49" spans="1:14">
      <c r="A49" s="161" t="s">
        <v>774</v>
      </c>
      <c r="B49" s="43" t="str">
        <f>VLOOKUP(A49,MATERIALES!A6:D372,3,FALSE)</f>
        <v>Agua</v>
      </c>
      <c r="C49" s="425"/>
      <c r="D49" s="425"/>
      <c r="E49" s="425"/>
      <c r="F49" s="425"/>
      <c r="G49" s="425"/>
      <c r="H49" s="425"/>
      <c r="I49" s="425"/>
      <c r="J49" s="312" t="str">
        <f>VLOOKUP(A49,MATERIALES!A5:D634,2,FALSE)</f>
        <v>lt</v>
      </c>
      <c r="K49" s="397">
        <v>111</v>
      </c>
      <c r="L49" s="421"/>
      <c r="M49" s="402">
        <f>VLOOKUP(A49,MATERIALES!A6:D390,4,FALSE)</f>
        <v>65.960594797686682</v>
      </c>
      <c r="N49" s="272">
        <f>K49*M49</f>
        <v>7321.6260225432216</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VLOOKUP(A50,MATERIALES!A6:D635,2,FALSE)</f>
        <v>m3</v>
      </c>
      <c r="K50" s="397">
        <v>0.4</v>
      </c>
      <c r="L50" s="421"/>
      <c r="M50" s="402">
        <f>VLOOKUP(A50,MATERIALES!A6:D391,4,FALSE)</f>
        <v>15974.556716753088</v>
      </c>
      <c r="N50" s="272">
        <f>K50*M50</f>
        <v>6389.8226867012354</v>
      </c>
    </row>
    <row r="51" spans="1:14">
      <c r="A51" s="161" t="s">
        <v>802</v>
      </c>
      <c r="B51" s="43" t="str">
        <f>VLOOKUP(A51,MATERIALES!A6:D372,3,FALSE)</f>
        <v>Arena lavada</v>
      </c>
      <c r="C51" s="425"/>
      <c r="D51" s="425"/>
      <c r="E51" s="425"/>
      <c r="F51" s="425"/>
      <c r="G51" s="425"/>
      <c r="H51" s="425"/>
      <c r="I51" s="425"/>
      <c r="J51" s="312" t="str">
        <f>VLOOKUP(A51,MATERIALES!A6:D636,2,FALSE)</f>
        <v>m3</v>
      </c>
      <c r="K51" s="397">
        <v>0.378</v>
      </c>
      <c r="L51" s="421"/>
      <c r="M51" s="402">
        <f>VLOOKUP(A51,MATERIALES!A6:D392,4,FALSE)</f>
        <v>49712.301612523202</v>
      </c>
      <c r="N51" s="272">
        <f>K51*M51</f>
        <v>18791.250009533771</v>
      </c>
    </row>
    <row r="52" spans="1:14">
      <c r="A52" s="161" t="s">
        <v>804</v>
      </c>
      <c r="B52" s="43" t="str">
        <f>VLOOKUP(A52,MATERIALES!A7:D372,3,FALSE)</f>
        <v>Cemento gris</v>
      </c>
      <c r="C52" s="425"/>
      <c r="D52" s="425"/>
      <c r="E52" s="425"/>
      <c r="F52" s="425"/>
      <c r="G52" s="425"/>
      <c r="H52" s="425"/>
      <c r="I52" s="425"/>
      <c r="J52" s="312" t="str">
        <f>VLOOKUP(A52,MATERIALES!A6:D637,2,FALSE)</f>
        <v>kg</v>
      </c>
      <c r="K52" s="397">
        <v>156</v>
      </c>
      <c r="L52" s="421"/>
      <c r="M52" s="402">
        <f>VLOOKUP(A52,MATERIALES!A7:D393,4,FALSE)</f>
        <v>488.47484925175752</v>
      </c>
      <c r="N52" s="272">
        <f>K52*M52</f>
        <v>76202.07648327417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143979.57785152807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2">
        <f>VLOOKUP(A64,TRANSPORTE!A2:D117,4,FALSE)</f>
        <v>1037.4605630797244</v>
      </c>
      <c r="M64" s="913"/>
      <c r="N64" s="287">
        <f>K64*L64</f>
        <v>392.16009284413582</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2">
        <f>VLOOKUP(A65,TRANSPORTE!A3:D117,4,FALSE)</f>
        <v>1037.4605630797244</v>
      </c>
      <c r="M65" s="913"/>
      <c r="N65" s="287">
        <f>K65*L65</f>
        <v>522.88012379218105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2">
        <f>VLOOKUP(A66,TRANSPORTE!A3:D117,4,FALSE)</f>
        <v>1037.4605630797244</v>
      </c>
      <c r="M66" s="913"/>
      <c r="N66" s="287">
        <f>K66*L66</f>
        <v>414.98422523188975</v>
      </c>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1330.0244418682066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60741.020361440795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216297.16706794989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43259.433413589984</v>
      </c>
      <c r="M88" s="861"/>
      <c r="N88" s="51"/>
    </row>
    <row r="89" spans="1:14">
      <c r="B89" s="89" t="s">
        <v>973</v>
      </c>
      <c r="C89" s="90"/>
      <c r="D89" s="90"/>
      <c r="E89" s="90"/>
      <c r="F89" s="90"/>
      <c r="G89" s="90"/>
      <c r="H89" s="90"/>
      <c r="I89" s="87"/>
      <c r="J89" s="88"/>
      <c r="K89" s="304">
        <v>0.05</v>
      </c>
      <c r="L89" s="860">
        <f>N83*K89</f>
        <v>10814.858353397496</v>
      </c>
      <c r="M89" s="861"/>
      <c r="N89" s="51"/>
    </row>
    <row r="90" spans="1:14" ht="15.75" thickBot="1">
      <c r="B90" s="91" t="s">
        <v>974</v>
      </c>
      <c r="C90" s="92"/>
      <c r="D90" s="92"/>
      <c r="E90" s="92"/>
      <c r="F90" s="92"/>
      <c r="G90" s="92"/>
      <c r="H90" s="92"/>
      <c r="I90" s="93"/>
      <c r="J90" s="94"/>
      <c r="K90" s="305">
        <v>0.05</v>
      </c>
      <c r="L90" s="862">
        <f>N83*K90</f>
        <v>10814.858353397496</v>
      </c>
      <c r="M90" s="863"/>
      <c r="N90" s="51"/>
    </row>
    <row r="91" spans="1:14" ht="15.75" thickBot="1">
      <c r="B91" s="825" t="s">
        <v>953</v>
      </c>
      <c r="C91" s="826"/>
      <c r="D91" s="826"/>
      <c r="E91" s="826"/>
      <c r="F91" s="826"/>
      <c r="G91" s="826"/>
      <c r="H91" s="826"/>
      <c r="I91" s="826"/>
      <c r="J91" s="826"/>
      <c r="K91" s="826"/>
      <c r="L91" s="826"/>
      <c r="M91" s="827"/>
      <c r="N91" s="52">
        <f>L88+L89+L90</f>
        <v>64889.150120384977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281186.31718833488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4933.9151161697364</v>
      </c>
      <c r="L36" s="270"/>
      <c r="M36" s="336">
        <v>1</v>
      </c>
      <c r="N36" s="272">
        <f>K36/M36</f>
        <v>4933.9151161697364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1732.1042859671059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6666.0194021368425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3610.243221926718</v>
      </c>
      <c r="N48" s="272">
        <f>K48*M48</f>
        <v>123152.6167863642</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45904.5430539523</v>
      </c>
      <c r="N49" s="272">
        <f>K49*M49</f>
        <v>6885.6814580928449</v>
      </c>
    </row>
    <row r="50" spans="1:14">
      <c r="A50" s="161" t="s">
        <v>832</v>
      </c>
      <c r="B50" s="43" t="str">
        <f>VLOOKUP(A50,MATERIALES!A6:D372,3,FALSE)</f>
        <v>Concreto Resistencia  21 (Mpa)</v>
      </c>
      <c r="C50" s="425"/>
      <c r="D50" s="425"/>
      <c r="E50" s="425"/>
      <c r="F50" s="425"/>
      <c r="G50" s="425"/>
      <c r="H50" s="425"/>
      <c r="I50" s="425"/>
      <c r="J50" s="312" t="str">
        <f>VLOOKUP(A50,MATERIALES!A6:D635,2,FALSE)</f>
        <v>m3</v>
      </c>
      <c r="K50" s="397">
        <v>0.126</v>
      </c>
      <c r="L50" s="421"/>
      <c r="M50" s="402">
        <f>VLOOKUP(A50,MATERIALES!A6:D391,4,FALSE)</f>
        <v>296822.67658959009</v>
      </c>
      <c r="N50" s="272">
        <f>K50*M50</f>
        <v>37399.65725028835</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29000.674846049584</v>
      </c>
      <c r="N51" s="272">
        <f>K51*M51</f>
        <v>29000.674846049584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196438.63034079497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2">
        <f>VLOOKUP(A61,TRANSPORTE!A3:D117,4,FALSE)</f>
        <v>1848.9396173698058</v>
      </c>
      <c r="M61" s="913"/>
      <c r="N61" s="287">
        <f>K61*L61</f>
        <v>232.96639178859553</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232.96639178859553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289942.83043307572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57988.566086615145</v>
      </c>
      <c r="M85" s="861"/>
      <c r="N85" s="51"/>
    </row>
    <row r="86" spans="1:14">
      <c r="B86" s="89" t="s">
        <v>973</v>
      </c>
      <c r="C86" s="90"/>
      <c r="D86" s="90"/>
      <c r="E86" s="90"/>
      <c r="F86" s="90"/>
      <c r="G86" s="90"/>
      <c r="H86" s="90"/>
      <c r="I86" s="87"/>
      <c r="J86" s="88"/>
      <c r="K86" s="304">
        <v>0.05</v>
      </c>
      <c r="L86" s="860">
        <f>N80*K86</f>
        <v>14497.141521653786</v>
      </c>
      <c r="M86" s="861"/>
      <c r="N86" s="51"/>
    </row>
    <row r="87" spans="1:14" ht="15.75" thickBot="1">
      <c r="B87" s="91" t="s">
        <v>974</v>
      </c>
      <c r="C87" s="92"/>
      <c r="D87" s="92"/>
      <c r="E87" s="92"/>
      <c r="F87" s="92"/>
      <c r="G87" s="92"/>
      <c r="H87" s="92"/>
      <c r="I87" s="93"/>
      <c r="J87" s="94"/>
      <c r="K87" s="305">
        <v>0.05</v>
      </c>
      <c r="L87" s="862">
        <f>N80*K87</f>
        <v>14497.141521653786</v>
      </c>
      <c r="M87" s="863"/>
      <c r="N87" s="51"/>
    </row>
    <row r="88" spans="1:14" ht="15.75" thickBot="1">
      <c r="B88" s="825" t="s">
        <v>953</v>
      </c>
      <c r="C88" s="826"/>
      <c r="D88" s="826"/>
      <c r="E88" s="826"/>
      <c r="F88" s="826"/>
      <c r="G88" s="826"/>
      <c r="H88" s="826"/>
      <c r="I88" s="826"/>
      <c r="J88" s="826"/>
      <c r="K88" s="826"/>
      <c r="L88" s="826"/>
      <c r="M88" s="827"/>
      <c r="N88" s="52">
        <f>L85+L86+L87</f>
        <v>86982.849129922717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376925.67956299847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4933.9151161697364</v>
      </c>
      <c r="L36" s="270"/>
      <c r="M36" s="336">
        <v>1</v>
      </c>
      <c r="N36" s="272">
        <f>K36/M36</f>
        <v>4933.9151161697364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1732.1042859671059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6666.0194021368425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3610.243221926718</v>
      </c>
      <c r="N48" s="272">
        <f>K48*M48</f>
        <v>123152.6167863642</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45904.5430539523</v>
      </c>
      <c r="N49" s="272">
        <f>K49*M49</f>
        <v>6885.6814580928449</v>
      </c>
    </row>
    <row r="50" spans="1:14">
      <c r="A50" s="161" t="s">
        <v>1661</v>
      </c>
      <c r="B50" s="43" t="str">
        <f>VLOOKUP(A50,MATERIALES!A6:D372,3,FALSE)</f>
        <v>Concreto Resistencia  28 (Mpa)</v>
      </c>
      <c r="C50" s="425"/>
      <c r="D50" s="425"/>
      <c r="E50" s="425"/>
      <c r="F50" s="425"/>
      <c r="G50" s="425"/>
      <c r="H50" s="425"/>
      <c r="I50" s="425"/>
      <c r="J50" s="312" t="str">
        <f>VLOOKUP(A50,MATERIALES!A6:D635,2,FALSE)</f>
        <v>m3</v>
      </c>
      <c r="K50" s="397">
        <v>0.126</v>
      </c>
      <c r="L50" s="421"/>
      <c r="M50" s="402">
        <f>VLOOKUP(A50,MATERIALES!A6:D391,4,FALSE)</f>
        <v>313312.82528901176</v>
      </c>
      <c r="N50" s="272">
        <f>K50*M50</f>
        <v>39477.415986415479</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29000.674846049584</v>
      </c>
      <c r="N51" s="272">
        <f>K51*M51</f>
        <v>29000.674846049584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198516.38907692209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2">
        <f>VLOOKUP(A61,TRANSPORTE!A3:D117,4,FALSE)</f>
        <v>1848.9396173698058</v>
      </c>
      <c r="M61" s="913"/>
      <c r="N61" s="287">
        <f>K61*L61</f>
        <v>232.96639178859553</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232.96639178859553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292020.58916920284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58404.117833840573</v>
      </c>
      <c r="M85" s="861"/>
      <c r="N85" s="51"/>
    </row>
    <row r="86" spans="1:14">
      <c r="B86" s="89" t="s">
        <v>973</v>
      </c>
      <c r="C86" s="90"/>
      <c r="D86" s="90"/>
      <c r="E86" s="90"/>
      <c r="F86" s="90"/>
      <c r="G86" s="90"/>
      <c r="H86" s="90"/>
      <c r="I86" s="87"/>
      <c r="J86" s="88"/>
      <c r="K86" s="304">
        <v>0.05</v>
      </c>
      <c r="L86" s="860">
        <f>N80*K86</f>
        <v>14601.029458460143</v>
      </c>
      <c r="M86" s="861"/>
      <c r="N86" s="51"/>
    </row>
    <row r="87" spans="1:14" ht="15.75" thickBot="1">
      <c r="B87" s="91" t="s">
        <v>974</v>
      </c>
      <c r="C87" s="92"/>
      <c r="D87" s="92"/>
      <c r="E87" s="92"/>
      <c r="F87" s="92"/>
      <c r="G87" s="92"/>
      <c r="H87" s="92"/>
      <c r="I87" s="93"/>
      <c r="J87" s="94"/>
      <c r="K87" s="305">
        <v>0.05</v>
      </c>
      <c r="L87" s="862">
        <f>N80*K87</f>
        <v>14601.029458460143</v>
      </c>
      <c r="M87" s="863"/>
      <c r="N87" s="51"/>
    </row>
    <row r="88" spans="1:14" ht="15.75" thickBot="1">
      <c r="B88" s="825" t="s">
        <v>953</v>
      </c>
      <c r="C88" s="826"/>
      <c r="D88" s="826"/>
      <c r="E88" s="826"/>
      <c r="F88" s="826"/>
      <c r="G88" s="826"/>
      <c r="H88" s="826"/>
      <c r="I88" s="826"/>
      <c r="J88" s="826"/>
      <c r="K88" s="826"/>
      <c r="L88" s="826"/>
      <c r="M88" s="827"/>
      <c r="N88" s="52">
        <f>L85+L86+L87</f>
        <v>87606.176750760846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379626.76591996371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1144.186350621876</v>
      </c>
      <c r="L36" s="270"/>
      <c r="M36" s="336">
        <v>37.5</v>
      </c>
      <c r="N36" s="272">
        <f>K36/M36</f>
        <v>30.51163601658336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16.927673861440798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47.439309878024162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1.05</v>
      </c>
      <c r="L48" s="267"/>
      <c r="M48" s="402">
        <f>VLOOKUP(A48,MATERIALES!A5:D389,4,FALSE)</f>
        <v>3610.243221926718</v>
      </c>
      <c r="N48" s="272">
        <f>K48*M48</f>
        <v>3790.755383023054</v>
      </c>
    </row>
    <row r="49" spans="1:14">
      <c r="A49" s="161" t="s">
        <v>898</v>
      </c>
      <c r="B49" s="43" t="str">
        <f>VLOOKUP(A49,MATERIALES!A6:D372,3,FALSE)</f>
        <v>Alambre Negro Para Amarre</v>
      </c>
      <c r="C49" s="425"/>
      <c r="D49" s="425"/>
      <c r="E49" s="425"/>
      <c r="F49" s="425"/>
      <c r="G49" s="425"/>
      <c r="H49" s="425"/>
      <c r="I49" s="425"/>
      <c r="J49" s="311" t="str">
        <f>VLOOKUP(A49,MATERIALES!A5:D634,2,FALSE)</f>
        <v>kg</v>
      </c>
      <c r="K49" s="397">
        <v>0.03</v>
      </c>
      <c r="L49" s="421"/>
      <c r="M49" s="402">
        <f>VLOOKUP(A49,MATERIALES!A6:D390,4,FALSE)</f>
        <v>5441.7490708091518</v>
      </c>
      <c r="N49" s="272">
        <f>K49*M49</f>
        <v>163.25247212427456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3954.0078551473284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0.44371735203681989</v>
      </c>
      <c r="M61" s="913"/>
      <c r="N61" s="287">
        <f>K61*L61</f>
        <v>0.46590321963866088</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4848.2967613170313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969.65935226340628</v>
      </c>
      <c r="M85" s="861"/>
      <c r="N85" s="51"/>
    </row>
    <row r="86" spans="1:14">
      <c r="B86" s="89" t="s">
        <v>973</v>
      </c>
      <c r="C86" s="90"/>
      <c r="D86" s="90"/>
      <c r="E86" s="90"/>
      <c r="F86" s="90"/>
      <c r="G86" s="90"/>
      <c r="H86" s="90"/>
      <c r="I86" s="87"/>
      <c r="J86" s="88"/>
      <c r="K86" s="304">
        <v>0.05</v>
      </c>
      <c r="L86" s="860">
        <f>N80*K86</f>
        <v>242.41483806585157</v>
      </c>
      <c r="M86" s="861"/>
      <c r="N86" s="51"/>
    </row>
    <row r="87" spans="1:14" ht="15.75" thickBot="1">
      <c r="B87" s="91" t="s">
        <v>974</v>
      </c>
      <c r="C87" s="92"/>
      <c r="D87" s="92"/>
      <c r="E87" s="92"/>
      <c r="F87" s="92"/>
      <c r="G87" s="92"/>
      <c r="H87" s="92"/>
      <c r="I87" s="93"/>
      <c r="J87" s="94"/>
      <c r="K87" s="305">
        <v>0.05</v>
      </c>
      <c r="L87" s="862">
        <f>N80*K87</f>
        <v>242.41483806585157</v>
      </c>
      <c r="M87" s="863"/>
      <c r="N87" s="51"/>
    </row>
    <row r="88" spans="1:14" ht="15.75" thickBot="1">
      <c r="B88" s="825" t="s">
        <v>953</v>
      </c>
      <c r="C88" s="826"/>
      <c r="D88" s="826"/>
      <c r="E88" s="826"/>
      <c r="F88" s="826"/>
      <c r="G88" s="826"/>
      <c r="H88" s="826"/>
      <c r="I88" s="826"/>
      <c r="J88" s="826"/>
      <c r="K88" s="826"/>
      <c r="L88" s="826"/>
      <c r="M88" s="827"/>
      <c r="N88" s="52">
        <f>L85+L86+L87</f>
        <v>1454.4890283951095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6302.7857897121412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1144.186350621876</v>
      </c>
      <c r="L36" s="270"/>
      <c r="M36" s="336">
        <v>37.5</v>
      </c>
      <c r="N36" s="272">
        <f>K36/M36</f>
        <v>30.51163601658336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16.927673861440798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47.439309878024162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743</v>
      </c>
      <c r="B48" s="43" t="str">
        <f>VLOOKUP(A48,MATERIALES!A5:D372,3,FALSE)</f>
        <v>Acero A-40</v>
      </c>
      <c r="C48" s="281"/>
      <c r="D48" s="281"/>
      <c r="E48" s="281"/>
      <c r="F48" s="281"/>
      <c r="G48" s="281"/>
      <c r="H48" s="281"/>
      <c r="I48" s="281"/>
      <c r="J48" s="311" t="str">
        <f>VLOOKUP(A48,MATERIALES!A4:D633,2,FALSE)</f>
        <v>kg</v>
      </c>
      <c r="K48" s="282">
        <v>1.05</v>
      </c>
      <c r="L48" s="267"/>
      <c r="M48" s="402">
        <f>VLOOKUP(A48,MATERIALES!A5:D389,4,FALSE)</f>
        <v>3767.4493061945382</v>
      </c>
      <c r="N48" s="272">
        <f>K48*M48</f>
        <v>3955.8217715042651</v>
      </c>
    </row>
    <row r="49" spans="1:14">
      <c r="A49" s="161" t="s">
        <v>898</v>
      </c>
      <c r="B49" s="43" t="str">
        <f>VLOOKUP(A49,MATERIALES!A6:D372,3,FALSE)</f>
        <v>Alambre Negro Para Amarre</v>
      </c>
      <c r="C49" s="425"/>
      <c r="D49" s="425"/>
      <c r="E49" s="425"/>
      <c r="F49" s="425"/>
      <c r="G49" s="425"/>
      <c r="H49" s="425"/>
      <c r="I49" s="425"/>
      <c r="J49" s="312" t="str">
        <f>VLOOKUP(A49,MATERIALES!A5:D634,2,FALSE)</f>
        <v>kg</v>
      </c>
      <c r="K49" s="397">
        <v>0.03</v>
      </c>
      <c r="L49" s="421"/>
      <c r="M49" s="402">
        <f>VLOOKUP(A49,MATERIALES!A6:D390,4,FALSE)</f>
        <v>5441.7490708091518</v>
      </c>
      <c r="N49" s="272">
        <f>K49*M49</f>
        <v>163.25247212427456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4119.07424362854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0.44371735203681989</v>
      </c>
      <c r="M61" s="913"/>
      <c r="N61" s="287">
        <f>K61*L61</f>
        <v>0.46590321963866088</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5013.3631497982424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1002.6726299596485</v>
      </c>
      <c r="M85" s="861"/>
      <c r="N85" s="51"/>
    </row>
    <row r="86" spans="1:14">
      <c r="B86" s="89" t="s">
        <v>973</v>
      </c>
      <c r="C86" s="90"/>
      <c r="D86" s="90"/>
      <c r="E86" s="90"/>
      <c r="F86" s="90"/>
      <c r="G86" s="90"/>
      <c r="H86" s="90"/>
      <c r="I86" s="87"/>
      <c r="J86" s="88"/>
      <c r="K86" s="304">
        <v>0.05</v>
      </c>
      <c r="L86" s="860">
        <f>N80*K86</f>
        <v>250.66815748991212</v>
      </c>
      <c r="M86" s="861"/>
      <c r="N86" s="51"/>
    </row>
    <row r="87" spans="1:14" ht="15.75" thickBot="1">
      <c r="B87" s="91" t="s">
        <v>974</v>
      </c>
      <c r="C87" s="92"/>
      <c r="D87" s="92"/>
      <c r="E87" s="92"/>
      <c r="F87" s="92"/>
      <c r="G87" s="92"/>
      <c r="H87" s="92"/>
      <c r="I87" s="93"/>
      <c r="J87" s="94"/>
      <c r="K87" s="305">
        <v>0.05</v>
      </c>
      <c r="L87" s="862">
        <f>N80*K87</f>
        <v>250.66815748991212</v>
      </c>
      <c r="M87" s="863"/>
      <c r="N87" s="51"/>
    </row>
    <row r="88" spans="1:14" ht="15.75" thickBot="1">
      <c r="B88" s="825" t="s">
        <v>953</v>
      </c>
      <c r="C88" s="826"/>
      <c r="D88" s="826"/>
      <c r="E88" s="826"/>
      <c r="F88" s="826"/>
      <c r="G88" s="826"/>
      <c r="H88" s="826"/>
      <c r="I88" s="826"/>
      <c r="J88" s="826"/>
      <c r="K88" s="826"/>
      <c r="L88" s="826"/>
      <c r="M88" s="827"/>
      <c r="N88" s="52">
        <f>L85+L86+L87</f>
        <v>1504.0089449394727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6517.3720947377151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23272.643862655812</v>
      </c>
      <c r="L36" s="270"/>
      <c r="M36" s="336">
        <v>670</v>
      </c>
      <c r="N36" s="272">
        <f>K36/M36</f>
        <v>34.73528934724748</v>
      </c>
    </row>
    <row r="37" spans="1:14">
      <c r="A37" s="113" t="s">
        <v>125</v>
      </c>
      <c r="B37" s="874" t="str">
        <f>VLOOKUP(A37,EQUIPOS!A7:D154,3,FALSE)</f>
        <v>Bomba para gato de tensionamiento</v>
      </c>
      <c r="C37" s="875"/>
      <c r="D37" s="875"/>
      <c r="E37" s="875"/>
      <c r="F37" s="875"/>
      <c r="G37" s="875"/>
      <c r="H37" s="876"/>
      <c r="I37" s="421"/>
      <c r="J37" s="422"/>
      <c r="K37" s="269">
        <f>VLOOKUP(A37,EQUIPOS!A7:D164,4,FALSE)</f>
        <v>56409.778519012834</v>
      </c>
      <c r="L37" s="335"/>
      <c r="M37" s="336">
        <v>670</v>
      </c>
      <c r="N37" s="272">
        <f>K37/M37</f>
        <v>84.19369928210871</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172463.88293924549</v>
      </c>
      <c r="L38" s="423"/>
      <c r="M38" s="424">
        <v>670</v>
      </c>
      <c r="N38" s="272">
        <f>K38/M38</f>
        <v>257.40878050633654</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6.9214099586390443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383.25917909433178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14791.663383381241</v>
      </c>
      <c r="N48" s="272">
        <f t="shared" ref="N48:N53" si="0">K48*M48</f>
        <v>59.166653533524965</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21168.953557070912</v>
      </c>
      <c r="N49" s="272">
        <f t="shared" si="0"/>
        <v>84.675814228283656</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1352.1921933525771</v>
      </c>
      <c r="N50" s="272">
        <f t="shared" si="0"/>
        <v>27.043843867051542</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8.5000000000000006E-2</v>
      </c>
      <c r="L51" s="421"/>
      <c r="M51" s="402">
        <f>VLOOKUP(A51,MATERIALES!A6:D392,4,FALSE)</f>
        <v>7939.4569271482205</v>
      </c>
      <c r="N51" s="272">
        <f t="shared" si="0"/>
        <v>674.85383880759878</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83691.902022551498</v>
      </c>
      <c r="N52" s="272">
        <f t="shared" si="0"/>
        <v>83.691902022551503</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5441.7490708091518</v>
      </c>
      <c r="N53" s="272">
        <f t="shared" si="0"/>
        <v>108.83498141618304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1038.2670338751936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1767.5967109014778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353.51934218029555</v>
      </c>
      <c r="M85" s="861"/>
      <c r="N85" s="51"/>
    </row>
    <row r="86" spans="1:14">
      <c r="B86" s="89" t="s">
        <v>973</v>
      </c>
      <c r="C86" s="90"/>
      <c r="D86" s="90"/>
      <c r="E86" s="90"/>
      <c r="F86" s="90"/>
      <c r="G86" s="90"/>
      <c r="H86" s="90"/>
      <c r="I86" s="87"/>
      <c r="J86" s="88"/>
      <c r="K86" s="304">
        <v>0.05</v>
      </c>
      <c r="L86" s="860">
        <f>N80*K86</f>
        <v>88.379835545073888</v>
      </c>
      <c r="M86" s="861"/>
      <c r="N86" s="51"/>
    </row>
    <row r="87" spans="1:14" ht="15.75" thickBot="1">
      <c r="B87" s="91" t="s">
        <v>974</v>
      </c>
      <c r="C87" s="92"/>
      <c r="D87" s="92"/>
      <c r="E87" s="92"/>
      <c r="F87" s="92"/>
      <c r="G87" s="92"/>
      <c r="H87" s="92"/>
      <c r="I87" s="93"/>
      <c r="J87" s="94"/>
      <c r="K87" s="305">
        <v>0.05</v>
      </c>
      <c r="L87" s="862">
        <f>N80*K87</f>
        <v>88.379835545073888</v>
      </c>
      <c r="M87" s="863"/>
      <c r="N87" s="51"/>
    </row>
    <row r="88" spans="1:14" ht="15.75" thickBot="1">
      <c r="B88" s="825" t="s">
        <v>953</v>
      </c>
      <c r="C88" s="826"/>
      <c r="D88" s="826"/>
      <c r="E88" s="826"/>
      <c r="F88" s="826"/>
      <c r="G88" s="826"/>
      <c r="H88" s="826"/>
      <c r="I88" s="826"/>
      <c r="J88" s="826"/>
      <c r="K88" s="826"/>
      <c r="L88" s="826"/>
      <c r="M88" s="827"/>
      <c r="N88" s="52">
        <f>L85+L86+L87</f>
        <v>530.27901327044333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2297.8757241719213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23272.643862655812</v>
      </c>
      <c r="L36" s="270"/>
      <c r="M36" s="336">
        <v>670</v>
      </c>
      <c r="N36" s="272">
        <f>K36/M36</f>
        <v>34.73528934724748</v>
      </c>
    </row>
    <row r="37" spans="1:14">
      <c r="A37" s="113" t="s">
        <v>125</v>
      </c>
      <c r="B37" s="874" t="str">
        <f>VLOOKUP(A37,EQUIPOS!A7:D154,3,FALSE)</f>
        <v>Bomba para gato de tensionamiento</v>
      </c>
      <c r="C37" s="875"/>
      <c r="D37" s="875"/>
      <c r="E37" s="875"/>
      <c r="F37" s="875"/>
      <c r="G37" s="875"/>
      <c r="H37" s="876"/>
      <c r="I37" s="421"/>
      <c r="J37" s="422"/>
      <c r="K37" s="269">
        <f>VLOOKUP(A37,EQUIPOS!A7:D164,4,FALSE)</f>
        <v>56409.778519012834</v>
      </c>
      <c r="L37" s="335"/>
      <c r="M37" s="336">
        <v>670</v>
      </c>
      <c r="N37" s="272">
        <f>K37/M37</f>
        <v>84.19369928210871</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172463.88293924549</v>
      </c>
      <c r="L38" s="423"/>
      <c r="M38" s="424">
        <v>670</v>
      </c>
      <c r="N38" s="272">
        <f>K38/M38</f>
        <v>257.40878050633654</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6.9214099586390443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383.25917909433178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14791.663383381241</v>
      </c>
      <c r="N48" s="272">
        <f t="shared" ref="N48:N53" si="0">K48*M48</f>
        <v>59.166653533524965</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21168.953557070912</v>
      </c>
      <c r="N49" s="272">
        <f t="shared" si="0"/>
        <v>84.675814228283656</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1352.1921933525771</v>
      </c>
      <c r="N50" s="272">
        <f t="shared" si="0"/>
        <v>27.043843867051542</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5.53</v>
      </c>
      <c r="L51" s="421"/>
      <c r="M51" s="402">
        <f>VLOOKUP(A51,MATERIALES!A6:D392,4,FALSE)</f>
        <v>7939.4569271482205</v>
      </c>
      <c r="N51" s="272">
        <f t="shared" si="0"/>
        <v>43905.196807129665</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83691.902022551498</v>
      </c>
      <c r="N52" s="272">
        <f t="shared" si="0"/>
        <v>83.691902022551503</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5441.7490708091518</v>
      </c>
      <c r="N53" s="272">
        <f t="shared" si="0"/>
        <v>108.83498141618304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44268.610002197267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44997.939679223549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8999.587935844711</v>
      </c>
      <c r="M85" s="861"/>
      <c r="N85" s="51"/>
    </row>
    <row r="86" spans="1:14">
      <c r="B86" s="89" t="s">
        <v>973</v>
      </c>
      <c r="C86" s="90"/>
      <c r="D86" s="90"/>
      <c r="E86" s="90"/>
      <c r="F86" s="90"/>
      <c r="G86" s="90"/>
      <c r="H86" s="90"/>
      <c r="I86" s="87"/>
      <c r="J86" s="88"/>
      <c r="K86" s="304">
        <v>0.05</v>
      </c>
      <c r="L86" s="860">
        <f>N80*K86</f>
        <v>2249.8969839611777</v>
      </c>
      <c r="M86" s="861"/>
      <c r="N86" s="51"/>
    </row>
    <row r="87" spans="1:14" ht="15.75" thickBot="1">
      <c r="B87" s="91" t="s">
        <v>974</v>
      </c>
      <c r="C87" s="92"/>
      <c r="D87" s="92"/>
      <c r="E87" s="92"/>
      <c r="F87" s="92"/>
      <c r="G87" s="92"/>
      <c r="H87" s="92"/>
      <c r="I87" s="93"/>
      <c r="J87" s="94"/>
      <c r="K87" s="305">
        <v>0.05</v>
      </c>
      <c r="L87" s="862">
        <f>N80*K87</f>
        <v>2249.8969839611777</v>
      </c>
      <c r="M87" s="863"/>
      <c r="N87" s="51"/>
    </row>
    <row r="88" spans="1:14" ht="15.75" thickBot="1">
      <c r="B88" s="825" t="s">
        <v>953</v>
      </c>
      <c r="C88" s="826"/>
      <c r="D88" s="826"/>
      <c r="E88" s="826"/>
      <c r="F88" s="826"/>
      <c r="G88" s="826"/>
      <c r="H88" s="826"/>
      <c r="I88" s="826"/>
      <c r="J88" s="826"/>
      <c r="K88" s="826"/>
      <c r="L88" s="826"/>
      <c r="M88" s="827"/>
      <c r="N88" s="52">
        <f>L85+L86+L87</f>
        <v>13499.381903767067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58497.321582990618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84" t="s">
        <v>933</v>
      </c>
      <c r="L1" s="936" t="s">
        <v>2198</v>
      </c>
      <c r="M1" s="937"/>
      <c r="N1" s="938"/>
    </row>
    <row r="2" spans="2:14">
      <c r="B2" s="920"/>
      <c r="C2" s="942" t="s">
        <v>934</v>
      </c>
      <c r="D2" s="943"/>
      <c r="E2" s="943"/>
      <c r="F2" s="943"/>
      <c r="G2" s="943"/>
      <c r="H2" s="943"/>
      <c r="I2" s="943"/>
      <c r="J2" s="944"/>
      <c r="K2" s="983"/>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83"/>
      <c r="L4" s="939"/>
      <c r="M4" s="940"/>
      <c r="N4" s="94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985" t="s">
        <v>945</v>
      </c>
      <c r="M30" s="802"/>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900" t="s">
        <v>948</v>
      </c>
      <c r="J35" s="897"/>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960"/>
      <c r="D41" s="960"/>
      <c r="E41" s="38"/>
      <c r="F41" s="39"/>
      <c r="G41" s="39"/>
      <c r="H41" s="40"/>
      <c r="I41" s="36"/>
      <c r="J41" s="37"/>
      <c r="K41" s="279"/>
      <c r="L41" s="276"/>
      <c r="M41" s="401">
        <v>0.01</v>
      </c>
      <c r="N41" s="344">
        <f>N78*M41</f>
        <v>19.5595296875</v>
      </c>
    </row>
    <row r="42" spans="1:14" ht="15.75" thickBot="1">
      <c r="B42" s="961"/>
      <c r="C42" s="962"/>
      <c r="D42" s="962"/>
      <c r="E42" s="962"/>
      <c r="F42" s="962"/>
      <c r="G42" s="962"/>
      <c r="H42" s="963"/>
      <c r="I42" s="884"/>
      <c r="J42" s="885"/>
      <c r="K42" s="41"/>
      <c r="L42" s="886"/>
      <c r="M42" s="964"/>
      <c r="N42" s="105"/>
    </row>
    <row r="43" spans="1:14" ht="15.75" thickBot="1">
      <c r="B43" s="825" t="s">
        <v>953</v>
      </c>
      <c r="C43" s="826"/>
      <c r="D43" s="826"/>
      <c r="E43" s="826"/>
      <c r="F43" s="826"/>
      <c r="G43" s="826"/>
      <c r="H43" s="826"/>
      <c r="I43" s="826"/>
      <c r="J43" s="826"/>
      <c r="K43" s="826"/>
      <c r="L43" s="826"/>
      <c r="M43" s="827"/>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VLOOKUP(A48,MATERIALES!A4:D633,2,FALSE)</f>
        <v>u</v>
      </c>
      <c r="K48" s="282">
        <v>1</v>
      </c>
      <c r="L48" s="267"/>
      <c r="M48" s="402">
        <f>VLOOKUP(A48,MATERIALES!A5:D389,4,FALSE)</f>
        <v>429541.98938201542</v>
      </c>
      <c r="N48" s="272">
        <f>K48*M48</f>
        <v>429541.98938201542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429541.98938201542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986"/>
      <c r="I71" s="73" t="s">
        <v>964</v>
      </c>
      <c r="J71" s="75" t="s">
        <v>1410</v>
      </c>
      <c r="K71" s="74" t="s">
        <v>966</v>
      </c>
      <c r="L71" s="866" t="s">
        <v>950</v>
      </c>
      <c r="M71" s="979"/>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885"/>
      <c r="I77" s="126"/>
      <c r="J77" s="126"/>
      <c r="K77" s="126"/>
      <c r="L77" s="987"/>
      <c r="M77" s="887"/>
      <c r="N77" s="127"/>
    </row>
    <row r="78" spans="1:15" ht="15.75" thickBot="1">
      <c r="B78" s="914" t="s">
        <v>953</v>
      </c>
      <c r="C78" s="868"/>
      <c r="D78" s="868"/>
      <c r="E78" s="868"/>
      <c r="F78" s="868"/>
      <c r="G78" s="868"/>
      <c r="H78" s="868"/>
      <c r="I78" s="868"/>
      <c r="J78" s="868"/>
      <c r="K78" s="868"/>
      <c r="L78" s="868"/>
      <c r="M78" s="869"/>
      <c r="N78" s="460">
        <f>SUM(N72:N77)</f>
        <v>1955.9529687499999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431517.50188045291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86303.500376090582</v>
      </c>
      <c r="M85" s="861"/>
      <c r="N85" s="51"/>
    </row>
    <row r="86" spans="1:14">
      <c r="B86" s="89" t="s">
        <v>973</v>
      </c>
      <c r="C86" s="90"/>
      <c r="D86" s="90"/>
      <c r="E86" s="90"/>
      <c r="F86" s="90"/>
      <c r="G86" s="90"/>
      <c r="H86" s="90"/>
      <c r="I86" s="87"/>
      <c r="J86" s="88"/>
      <c r="K86" s="304">
        <v>0.05</v>
      </c>
      <c r="L86" s="860">
        <f>N80*K86</f>
        <v>21575.875094022645</v>
      </c>
      <c r="M86" s="861"/>
      <c r="N86" s="51"/>
    </row>
    <row r="87" spans="1:14" ht="15.75" thickBot="1">
      <c r="B87" s="91" t="s">
        <v>974</v>
      </c>
      <c r="C87" s="92"/>
      <c r="D87" s="92"/>
      <c r="E87" s="92"/>
      <c r="F87" s="92"/>
      <c r="G87" s="92"/>
      <c r="H87" s="92"/>
      <c r="I87" s="93"/>
      <c r="J87" s="94"/>
      <c r="K87" s="305">
        <v>0.05</v>
      </c>
      <c r="L87" s="862">
        <f>N80*K87</f>
        <v>21575.875094022645</v>
      </c>
      <c r="M87" s="863"/>
      <c r="N87" s="51"/>
    </row>
    <row r="88" spans="1:14" ht="15.75" thickBot="1">
      <c r="B88" s="825" t="s">
        <v>953</v>
      </c>
      <c r="C88" s="826"/>
      <c r="D88" s="826"/>
      <c r="E88" s="826"/>
      <c r="F88" s="826"/>
      <c r="G88" s="826"/>
      <c r="H88" s="826"/>
      <c r="I88" s="826"/>
      <c r="J88" s="826"/>
      <c r="K88" s="826"/>
      <c r="L88" s="826"/>
      <c r="M88" s="827"/>
      <c r="N88" s="52">
        <f>L85+L86+L87</f>
        <v>129455.25056413587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560972.75244458881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N78*M41</f>
        <v>62.590495000000004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413</v>
      </c>
      <c r="B48" s="43" t="str">
        <f>VLOOKUP(A48,MATERIALES!A5:D372,3,FALSE)</f>
        <v>Cinta Sika PVC 0,22</v>
      </c>
      <c r="C48" s="281"/>
      <c r="D48" s="281"/>
      <c r="E48" s="281"/>
      <c r="F48" s="281"/>
      <c r="G48" s="281"/>
      <c r="H48" s="281"/>
      <c r="I48" s="268"/>
      <c r="J48" s="224" t="str">
        <f>VLOOKUP(A48,MATERIALES!A4:D633,2,FALSE)</f>
        <v>m</v>
      </c>
      <c r="K48" s="282">
        <v>1.05</v>
      </c>
      <c r="L48" s="267"/>
      <c r="M48" s="402">
        <f>VLOOKUP(A48,MATERIALES!A5:D389,4,FALSE)</f>
        <v>38659.871058673045</v>
      </c>
      <c r="N48" s="272">
        <f>K48*M48</f>
        <v>40592.864611606696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40592.864611606696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1251.8099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41907.265006606693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8381.4530013213389</v>
      </c>
      <c r="M85" s="861"/>
      <c r="N85" s="51"/>
    </row>
    <row r="86" spans="1:14">
      <c r="B86" s="89" t="s">
        <v>973</v>
      </c>
      <c r="C86" s="90"/>
      <c r="D86" s="90"/>
      <c r="E86" s="90"/>
      <c r="F86" s="90"/>
      <c r="G86" s="90"/>
      <c r="H86" s="90"/>
      <c r="I86" s="87"/>
      <c r="J86" s="88"/>
      <c r="K86" s="304">
        <v>0.05</v>
      </c>
      <c r="L86" s="860">
        <f>N80*K86</f>
        <v>2095.3632503303347</v>
      </c>
      <c r="M86" s="861"/>
      <c r="N86" s="51"/>
    </row>
    <row r="87" spans="1:14" ht="15.75" thickBot="1">
      <c r="B87" s="91" t="s">
        <v>974</v>
      </c>
      <c r="C87" s="92"/>
      <c r="D87" s="92"/>
      <c r="E87" s="92"/>
      <c r="F87" s="92"/>
      <c r="G87" s="92"/>
      <c r="H87" s="92"/>
      <c r="I87" s="93"/>
      <c r="J87" s="94"/>
      <c r="K87" s="305">
        <v>0.05</v>
      </c>
      <c r="L87" s="862">
        <f>N80*K87</f>
        <v>2095.3632503303347</v>
      </c>
      <c r="M87" s="863"/>
      <c r="N87" s="51"/>
    </row>
    <row r="88" spans="1:14" ht="15.75" thickBot="1">
      <c r="B88" s="825" t="s">
        <v>953</v>
      </c>
      <c r="C88" s="826"/>
      <c r="D88" s="826"/>
      <c r="E88" s="826"/>
      <c r="F88" s="826"/>
      <c r="G88" s="826"/>
      <c r="H88" s="826"/>
      <c r="I88" s="826"/>
      <c r="J88" s="826"/>
      <c r="K88" s="826"/>
      <c r="L88" s="826"/>
      <c r="M88" s="827"/>
      <c r="N88" s="52">
        <f>L85+L86+L87</f>
        <v>12572.179501982007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54479.444508588698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2666.7260659765439</v>
      </c>
      <c r="L36" s="270"/>
      <c r="M36" s="336">
        <v>40</v>
      </c>
      <c r="N36" s="272">
        <f>K36/M36</f>
        <v>66.668151649413602</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6554.0849045825389</v>
      </c>
      <c r="L37" s="335"/>
      <c r="M37" s="336">
        <v>40</v>
      </c>
      <c r="N37" s="272">
        <f t="shared" ref="N37:N43" si="0">K37/M37</f>
        <v>163.85212261456348</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3977.5430468930517</v>
      </c>
      <c r="L38" s="335"/>
      <c r="M38" s="336">
        <v>40</v>
      </c>
      <c r="N38" s="272">
        <f t="shared" si="0"/>
        <v>99.438576172326293</v>
      </c>
    </row>
    <row r="39" spans="1:14">
      <c r="A39" s="113" t="s">
        <v>208</v>
      </c>
      <c r="B39" s="874" t="str">
        <f>VLOOKUP(A39,EQUIPOS!A9:D154,3,FALSE)</f>
        <v>Equipo de soldadura 400</v>
      </c>
      <c r="C39" s="875"/>
      <c r="D39" s="875"/>
      <c r="E39" s="875"/>
      <c r="F39" s="875"/>
      <c r="G39" s="875"/>
      <c r="H39" s="876"/>
      <c r="I39" s="421"/>
      <c r="J39" s="422"/>
      <c r="K39" s="269">
        <f>VLOOKUP(A39,EQUIPOS!A9:D166,4,FALSE)</f>
        <v>5373.3009681729491</v>
      </c>
      <c r="L39" s="335"/>
      <c r="M39" s="336">
        <v>40</v>
      </c>
      <c r="N39" s="272">
        <f t="shared" si="0"/>
        <v>134.33252420432373</v>
      </c>
    </row>
    <row r="40" spans="1:14">
      <c r="A40" s="113" t="s">
        <v>210</v>
      </c>
      <c r="B40" s="874" t="str">
        <f>VLOOKUP(A40,EQUIPOS!A10:D154,3,FALSE)</f>
        <v>Equipo de soldadura 600</v>
      </c>
      <c r="C40" s="875"/>
      <c r="D40" s="875"/>
      <c r="E40" s="875"/>
      <c r="F40" s="875"/>
      <c r="G40" s="875"/>
      <c r="H40" s="876"/>
      <c r="I40" s="421"/>
      <c r="J40" s="422"/>
      <c r="K40" s="269">
        <f>VLOOKUP(A40,EQUIPOS!A10:D167,4,FALSE)</f>
        <v>5685.7997364234461</v>
      </c>
      <c r="L40" s="335"/>
      <c r="M40" s="336">
        <v>40</v>
      </c>
      <c r="N40" s="272">
        <f t="shared" si="0"/>
        <v>142.14499341058615</v>
      </c>
    </row>
    <row r="41" spans="1:14">
      <c r="A41" s="113" t="s">
        <v>202</v>
      </c>
      <c r="B41" s="874" t="str">
        <f>VLOOKUP(A41,EQUIPOS!A11:D155,3,FALSE)</f>
        <v xml:space="preserve">Equipo de rayos X y/o ultrasonido
</v>
      </c>
      <c r="C41" s="875"/>
      <c r="D41" s="875"/>
      <c r="E41" s="875"/>
      <c r="F41" s="875"/>
      <c r="G41" s="875"/>
      <c r="H41" s="876"/>
      <c r="I41" s="421"/>
      <c r="J41" s="422"/>
      <c r="K41" s="269">
        <f>VLOOKUP(A41,EQUIPOS!A11:D168,4,FALSE)</f>
        <v>74376.890020787556</v>
      </c>
      <c r="L41" s="335"/>
      <c r="M41" s="336">
        <v>4000</v>
      </c>
      <c r="N41" s="272">
        <f t="shared" si="0"/>
        <v>18.594222505196889</v>
      </c>
    </row>
    <row r="42" spans="1:14">
      <c r="A42" s="113" t="s">
        <v>294</v>
      </c>
      <c r="B42" s="874" t="str">
        <f>VLOOKUP(A42,EQUIPOS!A12:D156,3,FALSE)</f>
        <v>Puente grúa</v>
      </c>
      <c r="C42" s="875"/>
      <c r="D42" s="875"/>
      <c r="E42" s="875"/>
      <c r="F42" s="875"/>
      <c r="G42" s="875"/>
      <c r="H42" s="876"/>
      <c r="I42" s="421"/>
      <c r="J42" s="422"/>
      <c r="K42" s="269">
        <f>VLOOKUP(A42,EQUIPOS!A12:D169,4,FALSE)</f>
        <v>676988.076998748</v>
      </c>
      <c r="L42" s="335"/>
      <c r="M42" s="336">
        <v>40000</v>
      </c>
      <c r="N42" s="272">
        <f t="shared" si="0"/>
        <v>16.924701924968701</v>
      </c>
    </row>
    <row r="43" spans="1:14">
      <c r="A43" s="113" t="s">
        <v>334</v>
      </c>
      <c r="B43" s="874" t="str">
        <f>VLOOKUP(A43,EQUIPOS!A13:D157,3,FALSE)</f>
        <v>Taladro industrial</v>
      </c>
      <c r="C43" s="875"/>
      <c r="D43" s="875"/>
      <c r="E43" s="875"/>
      <c r="F43" s="875"/>
      <c r="G43" s="875"/>
      <c r="H43" s="876"/>
      <c r="I43" s="421"/>
      <c r="J43" s="422"/>
      <c r="K43" s="269">
        <f>VLOOKUP(A43,EQUIPOS!A13:D170,4,FALSE)</f>
        <v>37069.904220318844</v>
      </c>
      <c r="L43" s="335"/>
      <c r="M43" s="336">
        <v>40</v>
      </c>
      <c r="N43" s="272">
        <f t="shared" si="0"/>
        <v>926.74760550797112</v>
      </c>
    </row>
    <row r="44" spans="1:14">
      <c r="B44" s="874"/>
      <c r="C44" s="875"/>
      <c r="D44" s="875"/>
      <c r="E44" s="875"/>
      <c r="F44" s="875"/>
      <c r="G44" s="875"/>
      <c r="H44" s="876"/>
      <c r="I44" s="36"/>
      <c r="J44" s="37"/>
      <c r="K44" s="269"/>
      <c r="L44" s="276"/>
      <c r="M44" s="336"/>
      <c r="N44" s="272"/>
    </row>
    <row r="45" spans="1:14">
      <c r="B45" s="320"/>
      <c r="C45" s="321"/>
      <c r="D45" s="321"/>
      <c r="E45" s="321"/>
      <c r="F45" s="323"/>
      <c r="G45" s="323"/>
      <c r="H45" s="125"/>
      <c r="I45" s="36"/>
      <c r="J45" s="37"/>
      <c r="K45" s="269"/>
      <c r="L45" s="276"/>
      <c r="M45" s="277"/>
      <c r="N45" s="273"/>
    </row>
    <row r="46" spans="1:14">
      <c r="B46" s="882" t="s">
        <v>952</v>
      </c>
      <c r="C46" s="883"/>
      <c r="D46" s="883"/>
      <c r="E46" s="38"/>
      <c r="F46" s="39"/>
      <c r="G46" s="39"/>
      <c r="H46" s="40"/>
      <c r="I46" s="36"/>
      <c r="J46" s="37"/>
      <c r="K46" s="279"/>
      <c r="L46" s="276"/>
      <c r="M46" s="401">
        <v>0.1</v>
      </c>
      <c r="N46" s="344">
        <f>N83*M46</f>
        <v>209.53877274730041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SUM(N36:N46)</f>
        <v>1778.2416707366501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61" t="s">
        <v>460</v>
      </c>
      <c r="B53" s="43" t="str">
        <f>VLOOKUP(A53,MATERIALES!A5:D372,3,FALSE)</f>
        <v>Fundente</v>
      </c>
      <c r="C53" s="281"/>
      <c r="D53" s="281"/>
      <c r="E53" s="281"/>
      <c r="F53" s="281"/>
      <c r="G53" s="281"/>
      <c r="H53" s="281"/>
      <c r="I53" s="281"/>
      <c r="J53" s="311" t="str">
        <f>VLOOKUP(A53,MATERIALES!A7:D638,2,FALSE)</f>
        <v>kg</v>
      </c>
      <c r="K53" s="282">
        <v>5.0000000000000001E-3</v>
      </c>
      <c r="L53" s="267"/>
      <c r="M53" s="402">
        <f>VLOOKUP(A53,MATERIALES!A5:D389,4,FALSE)</f>
        <v>34987.698167186274</v>
      </c>
      <c r="N53" s="272">
        <f t="shared" ref="N53:N58" si="1">K53*M53</f>
        <v>174.93849083593136</v>
      </c>
    </row>
    <row r="54" spans="1:14">
      <c r="A54" s="161" t="s">
        <v>462</v>
      </c>
      <c r="B54" s="43" t="str">
        <f>VLOOKUP(A54,MATERIALES!A6:D372,3,FALSE)</f>
        <v>Gas propano</v>
      </c>
      <c r="C54" s="425"/>
      <c r="D54" s="425"/>
      <c r="E54" s="425"/>
      <c r="F54" s="425"/>
      <c r="G54" s="425"/>
      <c r="H54" s="425"/>
      <c r="I54" s="425"/>
      <c r="J54" s="312" t="str">
        <f>VLOOKUP(A54,MATERIALES!A8:D639,2,FALSE)</f>
        <v>kg</v>
      </c>
      <c r="K54" s="397">
        <v>5.0000000000000001E-3</v>
      </c>
      <c r="L54" s="421"/>
      <c r="M54" s="402">
        <f>VLOOKUP(A54,MATERIALES!A6:D390,4,FALSE)</f>
        <v>3078.1610905587122</v>
      </c>
      <c r="N54" s="272">
        <f t="shared" si="1"/>
        <v>15.390805452793561</v>
      </c>
    </row>
    <row r="55" spans="1:14">
      <c r="A55" s="161" t="s">
        <v>591</v>
      </c>
      <c r="B55" s="43" t="str">
        <f>VLOOKUP(A55,MATERIALES!A6:D372,3,FALSE)</f>
        <v>Oxigeno industrial</v>
      </c>
      <c r="C55" s="425"/>
      <c r="D55" s="425"/>
      <c r="E55" s="425"/>
      <c r="F55" s="425"/>
      <c r="G55" s="425"/>
      <c r="H55" s="425"/>
      <c r="I55" s="425"/>
      <c r="J55" s="312" t="str">
        <f>VLOOKUP(A55,MATERIALES!A9:D640,2,FALSE)</f>
        <v>kg</v>
      </c>
      <c r="K55" s="397">
        <v>5.0000000000000001E-3</v>
      </c>
      <c r="L55" s="421"/>
      <c r="M55" s="402">
        <f>VLOOKUP(A55,MATERIALES!A6:D391,4,FALSE)</f>
        <v>102690.75201077852</v>
      </c>
      <c r="N55" s="272">
        <f t="shared" si="1"/>
        <v>513.45376005389267</v>
      </c>
    </row>
    <row r="56" spans="1:14">
      <c r="A56" s="161" t="s">
        <v>662</v>
      </c>
      <c r="B56" s="43" t="str">
        <f>VLOOKUP(A56,MATERIALES!A6:D372,3,FALSE)</f>
        <v>Soldadura 7018</v>
      </c>
      <c r="C56" s="425"/>
      <c r="D56" s="425"/>
      <c r="E56" s="425"/>
      <c r="F56" s="425"/>
      <c r="G56" s="425"/>
      <c r="H56" s="425"/>
      <c r="I56" s="425"/>
      <c r="J56" s="312" t="str">
        <f>VLOOKUP(A56,MATERIALES!A10:D641,2,FALSE)</f>
        <v>kg</v>
      </c>
      <c r="K56" s="397">
        <v>0.01</v>
      </c>
      <c r="L56" s="421"/>
      <c r="M56" s="402">
        <f>VLOOKUP(A56,MATERIALES!A6:D392,4,FALSE)</f>
        <v>13961.659232177017</v>
      </c>
      <c r="N56" s="272">
        <f t="shared" si="1"/>
        <v>139.61659232177018</v>
      </c>
    </row>
    <row r="57" spans="1:14">
      <c r="A57" s="161" t="s">
        <v>665</v>
      </c>
      <c r="B57" s="43" t="str">
        <f>VLOOKUP(A57,MATERIALES!A7:D372,3,FALSE)</f>
        <v>Soldadura L-70</v>
      </c>
      <c r="C57" s="425"/>
      <c r="D57" s="425"/>
      <c r="E57" s="425"/>
      <c r="F57" s="425"/>
      <c r="G57" s="425"/>
      <c r="H57" s="425"/>
      <c r="I57" s="425"/>
      <c r="J57" s="312" t="str">
        <f>VLOOKUP(A57,MATERIALES!A11:D642,2,FALSE)</f>
        <v>kg</v>
      </c>
      <c r="K57" s="397">
        <v>0.01</v>
      </c>
      <c r="L57" s="421"/>
      <c r="M57" s="402">
        <f>VLOOKUP(A57,MATERIALES!A7:D393,4,FALSE)</f>
        <v>23288.487336569913</v>
      </c>
      <c r="N57" s="272">
        <f t="shared" si="1"/>
        <v>232.88487336569915</v>
      </c>
    </row>
    <row r="58" spans="1:14">
      <c r="A58" s="161" t="s">
        <v>742</v>
      </c>
      <c r="B58" s="43" t="str">
        <f>VLOOKUP(A58,MATERIALES!A1:D372,3,FALSE)</f>
        <v>Acero A-36 para estructura metálica</v>
      </c>
      <c r="C58" s="425"/>
      <c r="D58" s="425"/>
      <c r="E58" s="425"/>
      <c r="F58" s="425"/>
      <c r="G58" s="425"/>
      <c r="H58" s="425"/>
      <c r="I58" s="425"/>
      <c r="J58" s="312" t="str">
        <f>VLOOKUP(A58,MATERIALES!A1:D643,2,FALSE)</f>
        <v>kg</v>
      </c>
      <c r="K58" s="397">
        <v>1</v>
      </c>
      <c r="L58" s="421"/>
      <c r="M58" s="402">
        <f>VLOOKUP(A58,MATERIALES!A1:D394,4,FALSE)</f>
        <v>4091.755563949831</v>
      </c>
      <c r="N58" s="272">
        <f t="shared" si="1"/>
        <v>4091.755563949831</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5168.0400859799174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B66" s="46"/>
      <c r="C66" s="317"/>
      <c r="D66" s="317"/>
      <c r="E66" s="317"/>
      <c r="F66" s="317"/>
      <c r="G66" s="31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311"/>
      <c r="I68" s="279"/>
      <c r="J68" s="286"/>
      <c r="K68" s="279"/>
      <c r="L68" s="912"/>
      <c r="M68" s="913"/>
      <c r="N68" s="287"/>
    </row>
    <row r="69" spans="1:15">
      <c r="B69" s="46"/>
      <c r="C69" s="47"/>
      <c r="D69" s="47"/>
      <c r="E69" s="47"/>
      <c r="F69" s="47"/>
      <c r="G69" s="47"/>
      <c r="H69" s="311"/>
      <c r="I69" s="279"/>
      <c r="J69" s="286"/>
      <c r="K69" s="279"/>
      <c r="L69" s="912"/>
      <c r="M69" s="91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1"/>
      <c r="C82" s="902" t="e">
        <f>VLOOKUP(B82,'MANO DE OBRA'!B12:E73,3,FALSE)</f>
        <v>#N/A</v>
      </c>
      <c r="D82" s="902" t="e">
        <f>VLOOKUP(C82,'MANO DE OBRA'!C12:F73,3,FALSE)</f>
        <v>#N/A</v>
      </c>
      <c r="E82" s="902" t="e">
        <f>VLOOKUP(D82,'MANO DE OBRA'!D12:G73,3,FALSE)</f>
        <v>#N/A</v>
      </c>
      <c r="F82" s="902" t="e">
        <f>VLOOKUP(E82,'MANO DE OBRA'!E12:H73,3,FALSE)</f>
        <v>#N/A</v>
      </c>
      <c r="G82" s="902" t="e">
        <f>VLOOKUP(F82,'MANO DE OBRA'!F12:I73,3,FALSE)</f>
        <v>#N/A</v>
      </c>
      <c r="H82" s="902" t="e">
        <f>VLOOKUP(G82,'MANO DE OBRA'!G12:J73,3,FALSE)</f>
        <v>#N/A</v>
      </c>
      <c r="I82" s="470"/>
      <c r="J82" s="471"/>
      <c r="K82" s="474"/>
      <c r="L82" s="475"/>
      <c r="M82" s="476"/>
      <c r="N82" s="440"/>
    </row>
    <row r="83" spans="1:14" ht="15.75" thickBot="1">
      <c r="B83" s="914" t="s">
        <v>953</v>
      </c>
      <c r="C83" s="868"/>
      <c r="D83" s="868"/>
      <c r="E83" s="868"/>
      <c r="F83" s="868"/>
      <c r="G83" s="868"/>
      <c r="H83" s="868"/>
      <c r="I83" s="868"/>
      <c r="J83" s="868"/>
      <c r="K83" s="868"/>
      <c r="L83" s="868"/>
      <c r="M83" s="869"/>
      <c r="N83" s="460">
        <f>SUM(N77:N82)</f>
        <v>2095.3877274730039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9041.6694841895714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1808.3338968379144</v>
      </c>
      <c r="M90" s="861"/>
      <c r="N90" s="51"/>
    </row>
    <row r="91" spans="1:14">
      <c r="B91" s="89" t="s">
        <v>973</v>
      </c>
      <c r="C91" s="90"/>
      <c r="D91" s="90"/>
      <c r="E91" s="90"/>
      <c r="F91" s="90"/>
      <c r="G91" s="90"/>
      <c r="H91" s="90"/>
      <c r="I91" s="87"/>
      <c r="J91" s="88"/>
      <c r="K91" s="304">
        <v>0.05</v>
      </c>
      <c r="L91" s="860">
        <f>N85*K91</f>
        <v>452.0834742094786</v>
      </c>
      <c r="M91" s="861"/>
      <c r="N91" s="51"/>
    </row>
    <row r="92" spans="1:14" ht="15.75" thickBot="1">
      <c r="B92" s="91" t="s">
        <v>974</v>
      </c>
      <c r="C92" s="92"/>
      <c r="D92" s="92"/>
      <c r="E92" s="92"/>
      <c r="F92" s="92"/>
      <c r="G92" s="92"/>
      <c r="H92" s="92"/>
      <c r="I92" s="93"/>
      <c r="J92" s="94"/>
      <c r="K92" s="305">
        <v>0.05</v>
      </c>
      <c r="L92" s="862">
        <f>N85*K92</f>
        <v>452.0834742094786</v>
      </c>
      <c r="M92" s="863"/>
      <c r="N92" s="51"/>
    </row>
    <row r="93" spans="1:14" ht="15.75" thickBot="1">
      <c r="B93" s="825" t="s">
        <v>953</v>
      </c>
      <c r="C93" s="826"/>
      <c r="D93" s="826"/>
      <c r="E93" s="826"/>
      <c r="F93" s="826"/>
      <c r="G93" s="826"/>
      <c r="H93" s="826"/>
      <c r="I93" s="826"/>
      <c r="J93" s="826"/>
      <c r="K93" s="826"/>
      <c r="L93" s="826"/>
      <c r="M93" s="827"/>
      <c r="N93" s="52">
        <f>L90+L91+L92</f>
        <v>2712.5008452568713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11754.170329446442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2666.7260659765439</v>
      </c>
      <c r="L36" s="270"/>
      <c r="M36" s="336">
        <v>40</v>
      </c>
      <c r="N36" s="272">
        <f t="shared" ref="N36:N41" si="0">K36/M36</f>
        <v>66.668151649413602</v>
      </c>
    </row>
    <row r="37" spans="1:14">
      <c r="A37" s="113" t="s">
        <v>334</v>
      </c>
      <c r="B37" s="874" t="str">
        <f>VLOOKUP(A37,EQUIPOS!A7:D154,3,FALSE)</f>
        <v>Taladro industrial</v>
      </c>
      <c r="C37" s="875"/>
      <c r="D37" s="875"/>
      <c r="E37" s="875"/>
      <c r="F37" s="875"/>
      <c r="G37" s="875"/>
      <c r="H37" s="876"/>
      <c r="I37" s="421"/>
      <c r="J37" s="422"/>
      <c r="K37" s="269">
        <f>VLOOKUP(A37,EQUIPOS!A7:D164,4,FALSE)</f>
        <v>37069.904220318844</v>
      </c>
      <c r="L37" s="335"/>
      <c r="M37" s="336">
        <v>40</v>
      </c>
      <c r="N37" s="272">
        <f t="shared" si="0"/>
        <v>926.74760550797112</v>
      </c>
    </row>
    <row r="38" spans="1:14">
      <c r="A38" s="113" t="s">
        <v>195</v>
      </c>
      <c r="B38" s="874" t="str">
        <f>VLOOKUP(A38,EQUIPOS!A8:D154,3,FALSE)</f>
        <v xml:space="preserve">Equipo de oxicorte, Capacidad de corte: hasta 6´´ (152mm) </v>
      </c>
      <c r="C38" s="875"/>
      <c r="D38" s="875"/>
      <c r="E38" s="875"/>
      <c r="F38" s="875"/>
      <c r="G38" s="875"/>
      <c r="H38" s="876"/>
      <c r="I38" s="421"/>
      <c r="J38" s="422"/>
      <c r="K38" s="269">
        <f>VLOOKUP(A38,EQUIPOS!A8:D165,4,FALSE)</f>
        <v>6554.0849045825389</v>
      </c>
      <c r="L38" s="335"/>
      <c r="M38" s="336">
        <v>40</v>
      </c>
      <c r="N38" s="272">
        <f t="shared" si="0"/>
        <v>163.85212261456348</v>
      </c>
    </row>
    <row r="39" spans="1:14">
      <c r="A39" s="113" t="s">
        <v>204</v>
      </c>
      <c r="B39" s="874" t="str">
        <f>VLOOKUP(A39,EQUIPOS!A9:D154,3,FALSE)</f>
        <v xml:space="preserve">Equipo de soldadura 250 AMP
</v>
      </c>
      <c r="C39" s="875"/>
      <c r="D39" s="875"/>
      <c r="E39" s="875"/>
      <c r="F39" s="875"/>
      <c r="G39" s="875"/>
      <c r="H39" s="876"/>
      <c r="I39" s="421"/>
      <c r="J39" s="422"/>
      <c r="K39" s="269">
        <f>VLOOKUP(A39,EQUIPOS!A9:D166,4,FALSE)</f>
        <v>3977.5430468930517</v>
      </c>
      <c r="L39" s="335"/>
      <c r="M39" s="336">
        <v>40</v>
      </c>
      <c r="N39" s="272">
        <f t="shared" si="0"/>
        <v>99.438576172326293</v>
      </c>
    </row>
    <row r="40" spans="1:14">
      <c r="A40" s="113" t="s">
        <v>208</v>
      </c>
      <c r="B40" s="874" t="str">
        <f>VLOOKUP(A40,EQUIPOS!A10:D154,3,FALSE)</f>
        <v>Equipo de soldadura 400</v>
      </c>
      <c r="C40" s="875"/>
      <c r="D40" s="875"/>
      <c r="E40" s="875"/>
      <c r="F40" s="875"/>
      <c r="G40" s="875"/>
      <c r="H40" s="876"/>
      <c r="I40" s="421"/>
      <c r="J40" s="422"/>
      <c r="K40" s="269">
        <f>VLOOKUP(A40,EQUIPOS!A10:D167,4,FALSE)</f>
        <v>5373.3009681729491</v>
      </c>
      <c r="L40" s="335"/>
      <c r="M40" s="336">
        <v>40</v>
      </c>
      <c r="N40" s="272">
        <f t="shared" si="0"/>
        <v>134.33252420432373</v>
      </c>
    </row>
    <row r="41" spans="1:14">
      <c r="A41" s="113" t="s">
        <v>210</v>
      </c>
      <c r="B41" s="874" t="str">
        <f>VLOOKUP(A41,EQUIPOS!A11:D155,3,FALSE)</f>
        <v>Equipo de soldadura 600</v>
      </c>
      <c r="C41" s="875"/>
      <c r="D41" s="875"/>
      <c r="E41" s="875"/>
      <c r="F41" s="875"/>
      <c r="G41" s="875"/>
      <c r="H41" s="876"/>
      <c r="I41" s="421"/>
      <c r="J41" s="422"/>
      <c r="K41" s="269">
        <f>VLOOKUP(A41,EQUIPOS!A11:D168,4,FALSE)</f>
        <v>5685.7997364234461</v>
      </c>
      <c r="L41" s="335"/>
      <c r="M41" s="336">
        <v>40</v>
      </c>
      <c r="N41" s="272">
        <f t="shared" si="0"/>
        <v>142.14499341058615</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104.76938637365021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1637.9533599328345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34987.698167186274</v>
      </c>
      <c r="N51" s="272">
        <f t="shared" ref="N51:N56" si="1">K51*M51</f>
        <v>174.93849083593136</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3078.1610905587122</v>
      </c>
      <c r="N52" s="272">
        <f t="shared" si="1"/>
        <v>15.390805452793561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102690.75201077852</v>
      </c>
      <c r="N53" s="272">
        <f t="shared" si="1"/>
        <v>513.45376005389267</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13961.659232177017</v>
      </c>
      <c r="N54" s="272">
        <f t="shared" si="1"/>
        <v>139.61659232177018</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23288.487336569913</v>
      </c>
      <c r="N55" s="272">
        <f t="shared" si="1"/>
        <v>232.88487336569915</v>
      </c>
    </row>
    <row r="56" spans="1:14">
      <c r="A56" s="163" t="s">
        <v>742</v>
      </c>
      <c r="B56" s="43" t="str">
        <f>VLOOKUP(A56,MATERIALES!A1:D372,3,FALSE)</f>
        <v>Acero A-36 para estructura metálica</v>
      </c>
      <c r="C56" s="425"/>
      <c r="D56" s="425"/>
      <c r="E56" s="425"/>
      <c r="F56" s="425"/>
      <c r="G56" s="425"/>
      <c r="H56" s="425"/>
      <c r="I56" s="425"/>
      <c r="J56" s="312" t="str">
        <f>VLOOKUP(A56,MATERIALES!A1:D641,2,FALSE)</f>
        <v>kg</v>
      </c>
      <c r="K56" s="397">
        <v>1</v>
      </c>
      <c r="L56" s="421"/>
      <c r="M56" s="402">
        <f>VLOOKUP(A56,MATERIALES!A1:D394,4,FALSE)</f>
        <v>4091.755563949831</v>
      </c>
      <c r="N56" s="272">
        <f t="shared" si="1"/>
        <v>4091.755563949831</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5168.0400859799174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1"/>
      <c r="C80" s="902"/>
      <c r="D80" s="902"/>
      <c r="E80" s="902"/>
      <c r="F80" s="902"/>
      <c r="G80" s="902"/>
      <c r="H80" s="902"/>
      <c r="I80" s="470"/>
      <c r="J80" s="471"/>
      <c r="K80" s="472"/>
      <c r="L80" s="475"/>
      <c r="M80" s="476"/>
      <c r="N80" s="440"/>
    </row>
    <row r="81" spans="1:14" ht="15.75" thickBot="1">
      <c r="B81" s="914" t="s">
        <v>953</v>
      </c>
      <c r="C81" s="868"/>
      <c r="D81" s="868"/>
      <c r="E81" s="868"/>
      <c r="F81" s="868"/>
      <c r="G81" s="868"/>
      <c r="H81" s="868"/>
      <c r="I81" s="868"/>
      <c r="J81" s="868"/>
      <c r="K81" s="868"/>
      <c r="L81" s="868"/>
      <c r="M81" s="869"/>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8901.3811733857547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1780.276234677151</v>
      </c>
      <c r="M88" s="861"/>
      <c r="N88" s="51"/>
    </row>
    <row r="89" spans="1:14">
      <c r="B89" s="89" t="s">
        <v>973</v>
      </c>
      <c r="C89" s="90"/>
      <c r="D89" s="90"/>
      <c r="E89" s="90"/>
      <c r="F89" s="90"/>
      <c r="G89" s="90"/>
      <c r="H89" s="90"/>
      <c r="I89" s="87"/>
      <c r="J89" s="88"/>
      <c r="K89" s="304">
        <v>0.05</v>
      </c>
      <c r="L89" s="860">
        <f>N83*K89</f>
        <v>445.06905866928776</v>
      </c>
      <c r="M89" s="861"/>
      <c r="N89" s="51"/>
    </row>
    <row r="90" spans="1:14" ht="15.75" thickBot="1">
      <c r="B90" s="91" t="s">
        <v>974</v>
      </c>
      <c r="C90" s="92"/>
      <c r="D90" s="92"/>
      <c r="E90" s="92"/>
      <c r="F90" s="92"/>
      <c r="G90" s="92"/>
      <c r="H90" s="92"/>
      <c r="I90" s="93"/>
      <c r="J90" s="94"/>
      <c r="K90" s="305">
        <v>0.05</v>
      </c>
      <c r="L90" s="862">
        <f>N83*K90</f>
        <v>445.06905866928776</v>
      </c>
      <c r="M90" s="863"/>
      <c r="N90" s="51"/>
    </row>
    <row r="91" spans="1:14" ht="15.75" thickBot="1">
      <c r="B91" s="825" t="s">
        <v>953</v>
      </c>
      <c r="C91" s="826"/>
      <c r="D91" s="826"/>
      <c r="E91" s="826"/>
      <c r="F91" s="826"/>
      <c r="G91" s="826"/>
      <c r="H91" s="826"/>
      <c r="I91" s="826"/>
      <c r="J91" s="826"/>
      <c r="K91" s="826"/>
      <c r="L91" s="826"/>
      <c r="M91" s="827"/>
      <c r="N91" s="52">
        <f>L88+L89+L90</f>
        <v>2670.4143520157263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11571.795525401481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2">
        <f>VLOOKUP(A61,TRANSPORTE!A3:D117,4,FALSE)</f>
        <v>0.44371735203681989</v>
      </c>
      <c r="M61" s="913"/>
      <c r="N61" s="287">
        <f>K61*L61</f>
        <v>0.44371735203681989</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0.44371735203681989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0.44371735203681989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8.8743470407363981E-2</v>
      </c>
      <c r="M85" s="861"/>
      <c r="N85" s="51"/>
    </row>
    <row r="86" spans="1:14">
      <c r="B86" s="89" t="s">
        <v>973</v>
      </c>
      <c r="C86" s="90"/>
      <c r="D86" s="90"/>
      <c r="E86" s="90"/>
      <c r="F86" s="90"/>
      <c r="G86" s="90"/>
      <c r="H86" s="90"/>
      <c r="I86" s="87"/>
      <c r="J86" s="88"/>
      <c r="K86" s="304">
        <v>0.05</v>
      </c>
      <c r="L86" s="860">
        <f>N80*K86</f>
        <v>2.2185867601840995E-2</v>
      </c>
      <c r="M86" s="861"/>
      <c r="N86" s="51"/>
    </row>
    <row r="87" spans="1:14" ht="15.75" thickBot="1">
      <c r="B87" s="91" t="s">
        <v>974</v>
      </c>
      <c r="C87" s="92"/>
      <c r="D87" s="92"/>
      <c r="E87" s="92"/>
      <c r="F87" s="92"/>
      <c r="G87" s="92"/>
      <c r="H87" s="92"/>
      <c r="I87" s="93"/>
      <c r="J87" s="94"/>
      <c r="K87" s="305">
        <v>0.05</v>
      </c>
      <c r="L87" s="862">
        <f>N80*K87</f>
        <v>2.2185867601840995E-2</v>
      </c>
      <c r="M87" s="863"/>
      <c r="N87" s="51"/>
    </row>
    <row r="88" spans="1:14" ht="15.75" thickBot="1">
      <c r="B88" s="825" t="s">
        <v>953</v>
      </c>
      <c r="C88" s="826"/>
      <c r="D88" s="826"/>
      <c r="E88" s="826"/>
      <c r="F88" s="826"/>
      <c r="G88" s="826"/>
      <c r="H88" s="826"/>
      <c r="I88" s="826"/>
      <c r="J88" s="826"/>
      <c r="K88" s="826"/>
      <c r="L88" s="826"/>
      <c r="M88" s="827"/>
      <c r="N88" s="52">
        <f>L85+L86+L87</f>
        <v>0.13311520561104598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0.5768325576478659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2666.7260659765439</v>
      </c>
      <c r="L36" s="270"/>
      <c r="M36" s="336">
        <v>40</v>
      </c>
      <c r="N36" s="272">
        <f t="shared" ref="N36:N41" si="0">K36/M36</f>
        <v>66.668151649413602</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6554.0849045825389</v>
      </c>
      <c r="L37" s="335"/>
      <c r="M37" s="336">
        <v>400</v>
      </c>
      <c r="N37" s="272">
        <f t="shared" si="0"/>
        <v>16.385212261456346</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3977.5430468930517</v>
      </c>
      <c r="L38" s="335"/>
      <c r="M38" s="336">
        <v>400</v>
      </c>
      <c r="N38" s="272">
        <f t="shared" si="0"/>
        <v>9.943857617232629</v>
      </c>
    </row>
    <row r="39" spans="1:14">
      <c r="A39" s="113" t="s">
        <v>208</v>
      </c>
      <c r="B39" s="874" t="str">
        <f>VLOOKUP(A39,EQUIPOS!A9:D154,3,FALSE)</f>
        <v>Equipo de soldadura 400</v>
      </c>
      <c r="C39" s="875"/>
      <c r="D39" s="875"/>
      <c r="E39" s="875"/>
      <c r="F39" s="875"/>
      <c r="G39" s="875"/>
      <c r="H39" s="876"/>
      <c r="I39" s="421"/>
      <c r="J39" s="422"/>
      <c r="K39" s="269">
        <f>VLOOKUP(A39,EQUIPOS!A9:D166,4,FALSE)</f>
        <v>5373.3009681729491</v>
      </c>
      <c r="L39" s="335"/>
      <c r="M39" s="336">
        <v>400</v>
      </c>
      <c r="N39" s="272">
        <f t="shared" si="0"/>
        <v>13.433252420432373</v>
      </c>
    </row>
    <row r="40" spans="1:14">
      <c r="A40" s="113" t="s">
        <v>210</v>
      </c>
      <c r="B40" s="874" t="str">
        <f>VLOOKUP(A40,EQUIPOS!A10:D154,3,FALSE)</f>
        <v>Equipo de soldadura 600</v>
      </c>
      <c r="C40" s="875"/>
      <c r="D40" s="875"/>
      <c r="E40" s="875"/>
      <c r="F40" s="875"/>
      <c r="G40" s="875"/>
      <c r="H40" s="876"/>
      <c r="I40" s="421"/>
      <c r="J40" s="422"/>
      <c r="K40" s="269">
        <f>VLOOKUP(A40,EQUIPOS!A10:D167,4,FALSE)</f>
        <v>5685.7997364234461</v>
      </c>
      <c r="L40" s="335"/>
      <c r="M40" s="336">
        <v>400</v>
      </c>
      <c r="N40" s="272">
        <f t="shared" si="0"/>
        <v>14.214499341058616</v>
      </c>
    </row>
    <row r="41" spans="1:14">
      <c r="A41" s="113" t="s">
        <v>243</v>
      </c>
      <c r="B41" s="874" t="str">
        <f>VLOOKUP(A41,EQUIPOS!A11:D155,3,FALSE)</f>
        <v>Grúa 10 ton</v>
      </c>
      <c r="C41" s="875"/>
      <c r="D41" s="875"/>
      <c r="E41" s="875"/>
      <c r="F41" s="875"/>
      <c r="G41" s="875"/>
      <c r="H41" s="876"/>
      <c r="I41" s="421"/>
      <c r="J41" s="422"/>
      <c r="K41" s="269">
        <f>VLOOKUP(A41,EQUIPOS!A11:D168,4,FALSE)</f>
        <v>199046.04775750384</v>
      </c>
      <c r="L41" s="335"/>
      <c r="M41" s="336">
        <v>400</v>
      </c>
      <c r="N41" s="272">
        <f t="shared" si="0"/>
        <v>497.61511939375958</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104.76938637365021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723.0294790570033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34987.698167186274</v>
      </c>
      <c r="N51" s="272">
        <f>K51*M51</f>
        <v>174.93849083593136</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3078.1610905587122</v>
      </c>
      <c r="N52" s="272">
        <f t="shared" ref="N52:N58" si="1">K52*M52</f>
        <v>15.390805452793561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102690.75201077852</v>
      </c>
      <c r="N53" s="272">
        <f t="shared" si="1"/>
        <v>513.45376005389267</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13961.659232177017</v>
      </c>
      <c r="N54" s="272">
        <f t="shared" si="1"/>
        <v>139.61659232177018</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23288.487336569913</v>
      </c>
      <c r="N55" s="272">
        <f t="shared" si="1"/>
        <v>232.88487336569915</v>
      </c>
    </row>
    <row r="56" spans="1:14">
      <c r="A56" s="163" t="s">
        <v>608</v>
      </c>
      <c r="B56" s="43" t="str">
        <f>VLOOKUP(A56,MATERIALES!A8:D372,3,FALSE)</f>
        <v>Pintura anticorrosiva</v>
      </c>
      <c r="C56" s="425"/>
      <c r="D56" s="425"/>
      <c r="E56" s="425"/>
      <c r="F56" s="425"/>
      <c r="G56" s="425"/>
      <c r="H56" s="425"/>
      <c r="I56" s="425"/>
      <c r="J56" s="312" t="str">
        <f>VLOOKUP(A56,MATERIALES!A10:D641,2,FALSE)</f>
        <v>gal</v>
      </c>
      <c r="K56" s="436">
        <v>5.0000000000000001E-4</v>
      </c>
      <c r="L56" s="421"/>
      <c r="M56" s="402">
        <f>VLOOKUP(A56,MATERIALES!A8:D394,4,FALSE)</f>
        <v>45904.5430539523</v>
      </c>
      <c r="N56" s="272">
        <f t="shared" si="1"/>
        <v>22.952271526976151</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VLOOKUP(A57,MATERIALES!A11:D642,2,FALSE)</f>
        <v>gal</v>
      </c>
      <c r="K57" s="397">
        <v>1E-3</v>
      </c>
      <c r="L57" s="421"/>
      <c r="M57" s="402">
        <f>VLOOKUP(A57,MATERIALES!A9:D395,4,FALSE)</f>
        <v>57165.848824661793</v>
      </c>
      <c r="N57" s="272">
        <f t="shared" si="1"/>
        <v>57.165848824661794</v>
      </c>
    </row>
    <row r="58" spans="1:14" ht="15.75" thickBot="1">
      <c r="A58" t="s">
        <v>840</v>
      </c>
      <c r="B58" s="43" t="str">
        <f>VLOOKUP(A58,MATERIALES!A10:D372,3,FALSE)</f>
        <v>Disolvente para pintura (TINNER)</v>
      </c>
      <c r="C58" s="310"/>
      <c r="D58" s="310"/>
      <c r="E58" s="310"/>
      <c r="F58" s="310"/>
      <c r="G58" s="310"/>
      <c r="H58" s="310"/>
      <c r="I58" s="310"/>
      <c r="J58" s="433" t="str">
        <f>VLOOKUP(A58,MATERIALES!A11:D643,2,FALSE)</f>
        <v>gal</v>
      </c>
      <c r="K58" s="126">
        <v>1E-3</v>
      </c>
      <c r="L58" s="325"/>
      <c r="M58" s="402">
        <f>VLOOKUP(A58,MATERIALES!A10:D396,4,FALSE)</f>
        <v>19788.178439306004</v>
      </c>
      <c r="N58" s="272">
        <f t="shared" si="1"/>
        <v>19.788178439306005</v>
      </c>
    </row>
    <row r="59" spans="1:14" ht="15.75" thickBot="1">
      <c r="B59" s="825" t="s">
        <v>953</v>
      </c>
      <c r="C59" s="826"/>
      <c r="D59" s="826"/>
      <c r="E59" s="826"/>
      <c r="F59" s="826"/>
      <c r="G59" s="826"/>
      <c r="H59" s="826"/>
      <c r="I59" s="826"/>
      <c r="J59" s="826"/>
      <c r="K59" s="826"/>
      <c r="L59" s="826"/>
      <c r="M59" s="827"/>
      <c r="N59" s="394">
        <f>SUM(N51:N58)</f>
        <v>1176.1908208210309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1"/>
      <c r="C80" s="902"/>
      <c r="D80" s="902"/>
      <c r="E80" s="902"/>
      <c r="F80" s="902"/>
      <c r="G80" s="902"/>
      <c r="H80" s="902"/>
      <c r="I80" s="470"/>
      <c r="J80" s="471"/>
      <c r="K80" s="474"/>
      <c r="L80" s="475"/>
      <c r="M80" s="476"/>
      <c r="N80" s="395"/>
    </row>
    <row r="81" spans="1:14" ht="15.75" thickBot="1">
      <c r="B81" s="914" t="s">
        <v>953</v>
      </c>
      <c r="C81" s="868"/>
      <c r="D81" s="868"/>
      <c r="E81" s="868"/>
      <c r="F81" s="868"/>
      <c r="G81" s="868"/>
      <c r="H81" s="868"/>
      <c r="I81" s="868"/>
      <c r="J81" s="868"/>
      <c r="K81" s="868"/>
      <c r="L81" s="868"/>
      <c r="M81" s="869"/>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3994.6080273510379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798.92160547020762</v>
      </c>
      <c r="M88" s="861"/>
      <c r="N88" s="51"/>
    </row>
    <row r="89" spans="1:14">
      <c r="B89" s="89" t="s">
        <v>973</v>
      </c>
      <c r="C89" s="90"/>
      <c r="D89" s="90"/>
      <c r="E89" s="90"/>
      <c r="F89" s="90"/>
      <c r="G89" s="90"/>
      <c r="H89" s="90"/>
      <c r="I89" s="87"/>
      <c r="J89" s="88"/>
      <c r="K89" s="304">
        <v>0.05</v>
      </c>
      <c r="L89" s="860">
        <f>N83*K89</f>
        <v>199.73040136755191</v>
      </c>
      <c r="M89" s="861"/>
      <c r="N89" s="51"/>
    </row>
    <row r="90" spans="1:14" ht="15.75" thickBot="1">
      <c r="B90" s="91" t="s">
        <v>974</v>
      </c>
      <c r="C90" s="92"/>
      <c r="D90" s="92"/>
      <c r="E90" s="92"/>
      <c r="F90" s="92"/>
      <c r="G90" s="92"/>
      <c r="H90" s="92"/>
      <c r="I90" s="93"/>
      <c r="J90" s="94"/>
      <c r="K90" s="305">
        <v>0.05</v>
      </c>
      <c r="L90" s="862">
        <f>N83*K90</f>
        <v>199.73040136755191</v>
      </c>
      <c r="M90" s="863"/>
      <c r="N90" s="51"/>
    </row>
    <row r="91" spans="1:14" ht="15.75" thickBot="1">
      <c r="B91" s="825" t="s">
        <v>953</v>
      </c>
      <c r="C91" s="826"/>
      <c r="D91" s="826"/>
      <c r="E91" s="826"/>
      <c r="F91" s="826"/>
      <c r="G91" s="826"/>
      <c r="H91" s="826"/>
      <c r="I91" s="826"/>
      <c r="J91" s="826"/>
      <c r="K91" s="826"/>
      <c r="L91" s="826"/>
      <c r="M91" s="827"/>
      <c r="N91" s="52">
        <f>L88+L89+L90</f>
        <v>1198.3824082053113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5192.9904355563494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18005.382049869149</v>
      </c>
      <c r="L36" s="270"/>
      <c r="M36" s="336">
        <v>4</v>
      </c>
      <c r="N36" s="272">
        <f>K36/M36</f>
        <v>4501.3455124672873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5617.1212112623125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0.01</v>
      </c>
      <c r="L48" s="267"/>
      <c r="M48" s="402">
        <f>VLOOKUP(A48,MATERIALES!A5:D389,4,FALSE)</f>
        <v>297475.68647808721</v>
      </c>
      <c r="N48" s="272">
        <f>K48*M48</f>
        <v>2974.7568647808721</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148331.0862377912</v>
      </c>
      <c r="N49" s="272">
        <f>K49*M49</f>
        <v>148331.0862377912</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0.36499999999999999</v>
      </c>
      <c r="L50" s="421"/>
      <c r="M50" s="402">
        <f>VLOOKUP(A50,MATERIALES!A6:D391,4,FALSE)</f>
        <v>280332.52789016842</v>
      </c>
      <c r="N50" s="272">
        <f>K50*M50</f>
        <v>102321.37267991147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253627.21578248354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2.9981915822835261</v>
      </c>
      <c r="M58" s="913"/>
      <c r="N58" s="287">
        <f>K58*L58</f>
        <v>0.83949364303938734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270402.93347533914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54080.586695067832</v>
      </c>
      <c r="M82" s="861"/>
      <c r="N82" s="51"/>
    </row>
    <row r="83" spans="1:14">
      <c r="B83" s="89" t="s">
        <v>973</v>
      </c>
      <c r="C83" s="90"/>
      <c r="D83" s="90"/>
      <c r="E83" s="90"/>
      <c r="F83" s="90"/>
      <c r="G83" s="90"/>
      <c r="H83" s="90"/>
      <c r="I83" s="87"/>
      <c r="J83" s="88"/>
      <c r="K83" s="304">
        <v>0.05</v>
      </c>
      <c r="L83" s="860">
        <f>N77*K83</f>
        <v>13520.146673766958</v>
      </c>
      <c r="M83" s="861"/>
      <c r="N83" s="51"/>
    </row>
    <row r="84" spans="1:14" ht="15.75" thickBot="1">
      <c r="B84" s="91" t="s">
        <v>974</v>
      </c>
      <c r="C84" s="92"/>
      <c r="D84" s="92"/>
      <c r="E84" s="92"/>
      <c r="F84" s="92"/>
      <c r="G84" s="92"/>
      <c r="H84" s="92"/>
      <c r="I84" s="93"/>
      <c r="J84" s="94"/>
      <c r="K84" s="305">
        <v>0.05</v>
      </c>
      <c r="L84" s="862">
        <f>N77*K84</f>
        <v>13520.146673766958</v>
      </c>
      <c r="M84" s="863"/>
      <c r="N84" s="51"/>
    </row>
    <row r="85" spans="1:14" ht="15.75" thickBot="1">
      <c r="B85" s="825" t="s">
        <v>953</v>
      </c>
      <c r="C85" s="826"/>
      <c r="D85" s="826"/>
      <c r="E85" s="826"/>
      <c r="F85" s="826"/>
      <c r="G85" s="826"/>
      <c r="H85" s="826"/>
      <c r="I85" s="826"/>
      <c r="J85" s="826"/>
      <c r="K85" s="826"/>
      <c r="L85" s="826"/>
      <c r="M85" s="827"/>
      <c r="N85" s="52">
        <f>L82+L83+L84</f>
        <v>81120.880042601741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351523.81351794087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18005.382049869149</v>
      </c>
      <c r="L36" s="270"/>
      <c r="M36" s="441">
        <v>4</v>
      </c>
      <c r="N36" s="272">
        <f>K36/M36</f>
        <v>4501.3455124672873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1115.7756987950249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5617.1212112623125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297475.68647808721</v>
      </c>
      <c r="N48" s="272">
        <f>K48*M48</f>
        <v>5949.5137295617442</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148331.0862377912</v>
      </c>
      <c r="N49" s="272">
        <f>K49*M49</f>
        <v>148331.0862377912</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0.46</v>
      </c>
      <c r="L50" s="421"/>
      <c r="M50" s="402">
        <f>VLOOKUP(A50,MATERIALES!A6:D391,4,FALSE)</f>
        <v>280332.52789016842</v>
      </c>
      <c r="N50" s="272">
        <f>K50*M50</f>
        <v>128952.96282947747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283233.56279683043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2.9981915822835261</v>
      </c>
      <c r="M58" s="913"/>
      <c r="N58" s="287">
        <f>K58*L58</f>
        <v>0.83949364303938734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300009.280489686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60001.856097937205</v>
      </c>
      <c r="M82" s="861"/>
      <c r="N82" s="51"/>
    </row>
    <row r="83" spans="1:14">
      <c r="B83" s="89" t="s">
        <v>973</v>
      </c>
      <c r="C83" s="90"/>
      <c r="D83" s="90"/>
      <c r="E83" s="90"/>
      <c r="F83" s="90"/>
      <c r="G83" s="90"/>
      <c r="H83" s="90"/>
      <c r="I83" s="87"/>
      <c r="J83" s="88"/>
      <c r="K83" s="304">
        <v>0.05</v>
      </c>
      <c r="L83" s="860">
        <f>N77*K83</f>
        <v>15000.464024484301</v>
      </c>
      <c r="M83" s="861"/>
      <c r="N83" s="51"/>
    </row>
    <row r="84" spans="1:14" ht="15.75" thickBot="1">
      <c r="B84" s="91" t="s">
        <v>974</v>
      </c>
      <c r="C84" s="92"/>
      <c r="D84" s="92"/>
      <c r="E84" s="92"/>
      <c r="F84" s="92"/>
      <c r="G84" s="92"/>
      <c r="H84" s="92"/>
      <c r="I84" s="93"/>
      <c r="J84" s="94"/>
      <c r="K84" s="305">
        <v>0.05</v>
      </c>
      <c r="L84" s="862">
        <f>N77*K84</f>
        <v>15000.464024484301</v>
      </c>
      <c r="M84" s="863"/>
      <c r="N84" s="51"/>
    </row>
    <row r="85" spans="1:14" ht="15.75" thickBot="1">
      <c r="B85" s="825" t="s">
        <v>953</v>
      </c>
      <c r="C85" s="826"/>
      <c r="D85" s="826"/>
      <c r="E85" s="826"/>
      <c r="F85" s="826"/>
      <c r="G85" s="826"/>
      <c r="H85" s="826"/>
      <c r="I85" s="826"/>
      <c r="J85" s="826"/>
      <c r="K85" s="826"/>
      <c r="L85" s="826"/>
      <c r="M85" s="827"/>
      <c r="N85" s="52">
        <f>L82+L83+L84</f>
        <v>90002.784146905804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390012.06463659182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310</v>
      </c>
      <c r="B36" s="874" t="str">
        <f>VLOOKUP(A36,EQUIPOS!A6:D154,3,FALSE)</f>
        <v>Retroexcavadora A25C</v>
      </c>
      <c r="C36" s="875"/>
      <c r="D36" s="875"/>
      <c r="E36" s="875"/>
      <c r="F36" s="875"/>
      <c r="G36" s="875"/>
      <c r="H36" s="876"/>
      <c r="I36" s="267"/>
      <c r="J36" s="268"/>
      <c r="K36" s="269">
        <f>VLOOKUP(A36,EQUIPOS!A6:D163,4,FALSE)</f>
        <v>200423.38177466713</v>
      </c>
      <c r="L36" s="270"/>
      <c r="M36" s="336">
        <v>3</v>
      </c>
      <c r="N36" s="272">
        <f>K36/M36</f>
        <v>66807.793924889047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1487.7009317267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68295.49485661574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297475.68647808721</v>
      </c>
      <c r="N48" s="272">
        <f>K48*M48</f>
        <v>5949.5137295617442</v>
      </c>
    </row>
    <row r="49" spans="1:14">
      <c r="A49" s="163" t="s">
        <v>548</v>
      </c>
      <c r="B49" s="43" t="str">
        <f>VLOOKUP(A49,MATERIALES!A6:D372,3,FALSE)</f>
        <v>Material para solado y atraque</v>
      </c>
      <c r="C49" s="425"/>
      <c r="D49" s="425"/>
      <c r="E49" s="425"/>
      <c r="F49" s="425"/>
      <c r="G49" s="425"/>
      <c r="H49" s="425"/>
      <c r="I49" s="425"/>
      <c r="J49" s="312" t="str">
        <f>VLOOKUP(A49,MATERIALES!A5:D634,2,FALSE)</f>
        <v>m3</v>
      </c>
      <c r="K49" s="397">
        <v>0.46</v>
      </c>
      <c r="L49" s="421"/>
      <c r="M49" s="402">
        <f>VLOOKUP(A49,MATERIALES!A6:D390,4,FALSE)</f>
        <v>40366.784672937618</v>
      </c>
      <c r="N49" s="272">
        <f>K49*M49</f>
        <v>18568.720949551305</v>
      </c>
    </row>
    <row r="50" spans="1:14">
      <c r="A50" s="163" t="s">
        <v>714</v>
      </c>
      <c r="B50" s="43" t="str">
        <f>VLOOKUP(A50,MATERIALES!A6:D372,3,FALSE)</f>
        <v>Tubo concreto reforzado 900mm (tipo 1)</v>
      </c>
      <c r="C50" s="425"/>
      <c r="D50" s="425"/>
      <c r="E50" s="425"/>
      <c r="F50" s="425"/>
      <c r="G50" s="425"/>
      <c r="H50" s="425"/>
      <c r="I50" s="425"/>
      <c r="J50" s="312" t="str">
        <f>VLOOKUP(A50,MATERIALES!A6:D635,2,FALSE)</f>
        <v>m</v>
      </c>
      <c r="K50" s="397">
        <v>1</v>
      </c>
      <c r="L50" s="421"/>
      <c r="M50" s="402">
        <f>VLOOKUP(A50,MATERIALES!A6:D391,4,FALSE)</f>
        <v>192385.06815991949</v>
      </c>
      <c r="N50" s="272">
        <f>K50*M50</f>
        <v>192385.06815991949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216903.30283903255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2.9981915822835261</v>
      </c>
      <c r="M58" s="913"/>
      <c r="N58" s="287">
        <f>K58*L58</f>
        <v>0.83949364303938734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2">
        <f>VLOOKUP(A59,TRANSPORTE!A1:D117,4,FALSE)</f>
        <v>1037.4605630797244</v>
      </c>
      <c r="M59" s="913"/>
      <c r="N59" s="287">
        <f>K59*L59</f>
        <v>477.23185901667324</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478.0713526597126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14877.009317266999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300553.87836557499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60110.775673115</v>
      </c>
      <c r="M82" s="861"/>
      <c r="N82" s="51"/>
    </row>
    <row r="83" spans="1:14">
      <c r="B83" s="89" t="s">
        <v>973</v>
      </c>
      <c r="C83" s="90"/>
      <c r="D83" s="90"/>
      <c r="E83" s="90"/>
      <c r="F83" s="90"/>
      <c r="G83" s="90"/>
      <c r="H83" s="90"/>
      <c r="I83" s="87"/>
      <c r="J83" s="88"/>
      <c r="K83" s="304">
        <v>0.05</v>
      </c>
      <c r="L83" s="860">
        <f>N77*K83</f>
        <v>15027.69391827875</v>
      </c>
      <c r="M83" s="861"/>
      <c r="N83" s="51"/>
    </row>
    <row r="84" spans="1:14" ht="15.75" thickBot="1">
      <c r="B84" s="91" t="s">
        <v>974</v>
      </c>
      <c r="C84" s="92"/>
      <c r="D84" s="92"/>
      <c r="E84" s="92"/>
      <c r="F84" s="92"/>
      <c r="G84" s="92"/>
      <c r="H84" s="92"/>
      <c r="I84" s="93"/>
      <c r="J84" s="94"/>
      <c r="K84" s="305">
        <v>0.05</v>
      </c>
      <c r="L84" s="862">
        <f>N77*K84</f>
        <v>15027.69391827875</v>
      </c>
      <c r="M84" s="863"/>
      <c r="N84" s="51"/>
    </row>
    <row r="85" spans="1:14" ht="15.75" thickBot="1">
      <c r="B85" s="825" t="s">
        <v>953</v>
      </c>
      <c r="C85" s="826"/>
      <c r="D85" s="826"/>
      <c r="E85" s="826"/>
      <c r="F85" s="826"/>
      <c r="G85" s="826"/>
      <c r="H85" s="826"/>
      <c r="I85" s="826"/>
      <c r="J85" s="826"/>
      <c r="K85" s="826"/>
      <c r="L85" s="826"/>
      <c r="M85" s="827"/>
      <c r="N85" s="52">
        <f>L82+L83+L84</f>
        <v>90166.163509672493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390720.04187524749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336">
        <v>0.5</v>
      </c>
      <c r="N36" s="272">
        <f>K36/M36</f>
        <v>20973.071694664126</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146811.50186264887</v>
      </c>
      <c r="L37" s="335"/>
      <c r="M37" s="336">
        <v>1.5</v>
      </c>
      <c r="N37" s="272">
        <f>K37/M37</f>
        <v>97874.334575099245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2975.4018634534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121822.80813321676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40366.784672937618</v>
      </c>
      <c r="N48" s="272">
        <f>K48*M48</f>
        <v>23412.735110303816</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205518.92192738556</v>
      </c>
      <c r="N49" s="272">
        <f>K49*M49</f>
        <v>205518.92192738556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228931.65703768938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1031.8542391799474</v>
      </c>
      <c r="M58" s="913"/>
      <c r="N58" s="287">
        <f>K58*L58</f>
        <v>1031.8542391799474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1037.4605630797244</v>
      </c>
      <c r="M59" s="913"/>
      <c r="N59" s="287">
        <f>K59*L59</f>
        <v>601.72712658624005</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f>
        <v>1633.5813657661874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382142.06517120631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76428.413034241268</v>
      </c>
      <c r="M82" s="861"/>
      <c r="N82" s="51"/>
    </row>
    <row r="83" spans="1:14">
      <c r="B83" s="89" t="s">
        <v>973</v>
      </c>
      <c r="C83" s="90"/>
      <c r="D83" s="90"/>
      <c r="E83" s="90"/>
      <c r="F83" s="90"/>
      <c r="G83" s="90"/>
      <c r="H83" s="90"/>
      <c r="I83" s="87"/>
      <c r="J83" s="88"/>
      <c r="K83" s="304">
        <v>0.05</v>
      </c>
      <c r="L83" s="860">
        <f>N77*K83</f>
        <v>19107.103258560317</v>
      </c>
      <c r="M83" s="861"/>
      <c r="N83" s="51"/>
    </row>
    <row r="84" spans="1:14" ht="15.75" thickBot="1">
      <c r="B84" s="91" t="s">
        <v>974</v>
      </c>
      <c r="C84" s="92"/>
      <c r="D84" s="92"/>
      <c r="E84" s="92"/>
      <c r="F84" s="92"/>
      <c r="G84" s="92"/>
      <c r="H84" s="92"/>
      <c r="I84" s="93"/>
      <c r="J84" s="94"/>
      <c r="K84" s="305">
        <v>0.05</v>
      </c>
      <c r="L84" s="862">
        <f>N77*K84</f>
        <v>19107.103258560317</v>
      </c>
      <c r="M84" s="863"/>
      <c r="N84" s="51"/>
    </row>
    <row r="85" spans="1:14" ht="15.75" thickBot="1">
      <c r="B85" s="825" t="s">
        <v>953</v>
      </c>
      <c r="C85" s="826"/>
      <c r="D85" s="826"/>
      <c r="E85" s="826"/>
      <c r="F85" s="826"/>
      <c r="G85" s="826"/>
      <c r="H85" s="826"/>
      <c r="I85" s="826"/>
      <c r="J85" s="826"/>
      <c r="K85" s="826"/>
      <c r="L85" s="826"/>
      <c r="M85" s="827"/>
      <c r="N85" s="52">
        <f>L82+L83+L84</f>
        <v>114642.61955136192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496784.68472256826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336">
        <v>0.5</v>
      </c>
      <c r="N36" s="272">
        <f>K36/M36</f>
        <v>20973.071694664126</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421"/>
      <c r="J37" s="422"/>
      <c r="K37" s="269">
        <f>VLOOKUP(A37,EQUIPOS!A7:D164,4,FALSE)</f>
        <v>142729.18560131529</v>
      </c>
      <c r="L37" s="335"/>
      <c r="M37" s="336">
        <v>1.5</v>
      </c>
      <c r="N37" s="272">
        <f>K37/M37</f>
        <v>95152.790400876853</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2975.4018634534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119101.26395899437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40366.784672937618</v>
      </c>
      <c r="N48" s="272">
        <f>K48*M48</f>
        <v>23412.735110303816</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205518.92192738556</v>
      </c>
      <c r="N49" s="272">
        <f>K49*M49</f>
        <v>205518.92192738556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228931.65703768938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1031.8542391799474</v>
      </c>
      <c r="M58" s="913"/>
      <c r="N58" s="287">
        <f>K58*L58</f>
        <v>1031.8542391799474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1037.4605630797244</v>
      </c>
      <c r="M59" s="913"/>
      <c r="N59" s="287">
        <f>K59*L59</f>
        <v>601.72712658624005</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1633.5813657661874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379420.52099698392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75884.104199396781</v>
      </c>
      <c r="M82" s="861"/>
      <c r="N82" s="51"/>
    </row>
    <row r="83" spans="1:14">
      <c r="B83" s="89" t="s">
        <v>973</v>
      </c>
      <c r="C83" s="90"/>
      <c r="D83" s="90"/>
      <c r="E83" s="90"/>
      <c r="F83" s="90"/>
      <c r="G83" s="90"/>
      <c r="H83" s="90"/>
      <c r="I83" s="87"/>
      <c r="J83" s="88"/>
      <c r="K83" s="304">
        <v>0.05</v>
      </c>
      <c r="L83" s="860">
        <f>N77*K83</f>
        <v>18971.026049849195</v>
      </c>
      <c r="M83" s="861"/>
      <c r="N83" s="51"/>
    </row>
    <row r="84" spans="1:14" ht="15.75" thickBot="1">
      <c r="B84" s="91" t="s">
        <v>974</v>
      </c>
      <c r="C84" s="92"/>
      <c r="D84" s="92"/>
      <c r="E84" s="92"/>
      <c r="F84" s="92"/>
      <c r="G84" s="92"/>
      <c r="H84" s="92"/>
      <c r="I84" s="93"/>
      <c r="J84" s="94"/>
      <c r="K84" s="305">
        <v>0.05</v>
      </c>
      <c r="L84" s="862">
        <f>N77*K84</f>
        <v>18971.026049849195</v>
      </c>
      <c r="M84" s="863"/>
      <c r="N84" s="51"/>
    </row>
    <row r="85" spans="1:14" ht="15.75" thickBot="1">
      <c r="B85" s="825" t="s">
        <v>953</v>
      </c>
      <c r="C85" s="826"/>
      <c r="D85" s="826"/>
      <c r="E85" s="826"/>
      <c r="F85" s="826"/>
      <c r="G85" s="826"/>
      <c r="H85" s="826"/>
      <c r="I85" s="826"/>
      <c r="J85" s="826"/>
      <c r="K85" s="826"/>
      <c r="L85" s="826"/>
      <c r="M85" s="827"/>
      <c r="N85" s="52">
        <f>L82+L83+L84</f>
        <v>113826.15629909518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493246.67729607911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147.22886430720399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713</v>
      </c>
      <c r="B48" s="43" t="str">
        <f>VLOOKUP(A48,MATERIALES!A5:D372,3,FALSE)</f>
        <v>Tubería de Plástico</v>
      </c>
      <c r="C48" s="281"/>
      <c r="D48" s="281"/>
      <c r="E48" s="281"/>
      <c r="F48" s="281"/>
      <c r="G48" s="281"/>
      <c r="H48" s="281"/>
      <c r="I48" s="268"/>
      <c r="J48" s="224" t="str">
        <f>VLOOKUP(A48,MATERIALES!A4:D633,2,FALSE)</f>
        <v>m</v>
      </c>
      <c r="K48" s="282">
        <v>1</v>
      </c>
      <c r="L48" s="267"/>
      <c r="M48" s="402">
        <f>VLOOKUP(A48,MATERIALES!A5:D389,4,FALSE)</f>
        <v>15145.651908795493</v>
      </c>
      <c r="N48" s="272">
        <f>K48*M48</f>
        <v>15145.651908795493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15145.651908795493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18237.458059246776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3647.4916118493552</v>
      </c>
      <c r="M82" s="861"/>
      <c r="N82" s="51"/>
    </row>
    <row r="83" spans="1:14">
      <c r="B83" s="89" t="s">
        <v>973</v>
      </c>
      <c r="C83" s="90"/>
      <c r="D83" s="90"/>
      <c r="E83" s="90"/>
      <c r="F83" s="90"/>
      <c r="G83" s="90"/>
      <c r="H83" s="90"/>
      <c r="I83" s="87"/>
      <c r="J83" s="88"/>
      <c r="K83" s="304">
        <v>0.05</v>
      </c>
      <c r="L83" s="860">
        <f>N77*K83</f>
        <v>911.8729029623388</v>
      </c>
      <c r="M83" s="861"/>
      <c r="N83" s="51"/>
    </row>
    <row r="84" spans="1:14" ht="15.75" thickBot="1">
      <c r="B84" s="91" t="s">
        <v>974</v>
      </c>
      <c r="C84" s="92"/>
      <c r="D84" s="92"/>
      <c r="E84" s="92"/>
      <c r="F84" s="92"/>
      <c r="G84" s="92"/>
      <c r="H84" s="92"/>
      <c r="I84" s="93"/>
      <c r="J84" s="94"/>
      <c r="K84" s="305">
        <v>0.05</v>
      </c>
      <c r="L84" s="862">
        <f>N77*K84</f>
        <v>911.8729029623388</v>
      </c>
      <c r="M84" s="863"/>
      <c r="N84" s="51"/>
    </row>
    <row r="85" spans="1:14" ht="15.75" thickBot="1">
      <c r="B85" s="825" t="s">
        <v>953</v>
      </c>
      <c r="C85" s="826"/>
      <c r="D85" s="826"/>
      <c r="E85" s="826"/>
      <c r="F85" s="826"/>
      <c r="G85" s="826"/>
      <c r="H85" s="826"/>
      <c r="I85" s="826"/>
      <c r="J85" s="826"/>
      <c r="K85" s="826"/>
      <c r="L85" s="826"/>
      <c r="M85" s="827"/>
      <c r="N85" s="52">
        <f>L82+L83+L84</f>
        <v>5471.237417774033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23708.69547702081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30" customHeight="1" thickBot="1">
      <c r="A31" t="s">
        <v>1845</v>
      </c>
      <c r="B31" s="80" t="s">
        <v>1132</v>
      </c>
      <c r="C31" s="992" t="s">
        <v>2137</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2231.5513975900499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295955.29476800055</v>
      </c>
      <c r="N50" s="272">
        <f>K50*M50</f>
        <v>35514.635372160061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7298.5398143640314</v>
      </c>
      <c r="N51" s="272">
        <f>K51*M51</f>
        <v>14597.079628728063</v>
      </c>
    </row>
    <row r="52" spans="1:14" ht="15.75" thickBot="1">
      <c r="A52" t="s">
        <v>921</v>
      </c>
      <c r="B52" s="43" t="str">
        <f>VLOOKUP(A52,MATERIALES!A7:D372,3,FALSE)</f>
        <v>Malla para gaviones (2M3)</v>
      </c>
      <c r="C52" s="310"/>
      <c r="D52" s="310"/>
      <c r="E52" s="310"/>
      <c r="F52" s="310"/>
      <c r="G52" s="310"/>
      <c r="H52" s="310"/>
      <c r="I52" s="310"/>
      <c r="J52" s="433" t="str">
        <f>VLOOKUP(A52,MATERIALES!A6:D637,2,FALSE)</f>
        <v>u</v>
      </c>
      <c r="K52" s="126">
        <v>0.5</v>
      </c>
      <c r="L52" s="325"/>
      <c r="M52" s="402">
        <f>VLOOKUP(A52,MATERIALES!A7:D393,4,FALSE)</f>
        <v>121260.85813282058</v>
      </c>
      <c r="N52" s="272">
        <f>K52*M52</f>
        <v>60630.429066410288</v>
      </c>
    </row>
    <row r="53" spans="1:14" ht="15.75" thickBot="1">
      <c r="B53" s="825" t="s">
        <v>953</v>
      </c>
      <c r="C53" s="826"/>
      <c r="D53" s="826"/>
      <c r="E53" s="826"/>
      <c r="F53" s="826"/>
      <c r="G53" s="826"/>
      <c r="H53" s="826"/>
      <c r="I53" s="826"/>
      <c r="J53" s="826"/>
      <c r="K53" s="826"/>
      <c r="L53" s="826"/>
      <c r="M53" s="827"/>
      <c r="N53" s="394">
        <f>SUM(N48:N52)</f>
        <v>144194.00475178289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1037.4605630797244</v>
      </c>
      <c r="M58" s="913"/>
      <c r="N58" s="287">
        <f>K58*L58</f>
        <v>1141.2066193876969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1141.2066193876969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192197.79072056164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38439.558144112329</v>
      </c>
      <c r="M82" s="861"/>
      <c r="N82" s="51"/>
    </row>
    <row r="83" spans="1:14">
      <c r="B83" s="89" t="s">
        <v>973</v>
      </c>
      <c r="C83" s="90"/>
      <c r="D83" s="90"/>
      <c r="E83" s="90"/>
      <c r="F83" s="90"/>
      <c r="G83" s="90"/>
      <c r="H83" s="90"/>
      <c r="I83" s="87"/>
      <c r="J83" s="88"/>
      <c r="K83" s="304">
        <v>0.05</v>
      </c>
      <c r="L83" s="860">
        <f>N77*K83</f>
        <v>9609.8895360280821</v>
      </c>
      <c r="M83" s="861"/>
      <c r="N83" s="51"/>
    </row>
    <row r="84" spans="1:14" ht="15.75" thickBot="1">
      <c r="B84" s="91" t="s">
        <v>974</v>
      </c>
      <c r="C84" s="92"/>
      <c r="D84" s="92"/>
      <c r="E84" s="92"/>
      <c r="F84" s="92"/>
      <c r="G84" s="92"/>
      <c r="H84" s="92"/>
      <c r="I84" s="93"/>
      <c r="J84" s="94"/>
      <c r="K84" s="305">
        <v>0.05</v>
      </c>
      <c r="L84" s="862">
        <f>N77*K84</f>
        <v>9609.8895360280821</v>
      </c>
      <c r="M84" s="863"/>
      <c r="N84" s="51"/>
    </row>
    <row r="85" spans="1:14" ht="15.75" thickBot="1">
      <c r="B85" s="825" t="s">
        <v>953</v>
      </c>
      <c r="C85" s="826"/>
      <c r="D85" s="826"/>
      <c r="E85" s="826"/>
      <c r="F85" s="826"/>
      <c r="G85" s="826"/>
      <c r="H85" s="826"/>
      <c r="I85" s="826"/>
      <c r="J85" s="826"/>
      <c r="K85" s="826"/>
      <c r="L85" s="826"/>
      <c r="M85" s="827"/>
      <c r="N85" s="52">
        <f>L82+L83+L84</f>
        <v>57659.337216168489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249857.12793673013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1133</v>
      </c>
      <c r="C31" s="992" t="s">
        <v>2138</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2231.5513975900499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295955.29476800055</v>
      </c>
      <c r="N50" s="272">
        <f>K50*M50</f>
        <v>35514.635372160061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7298.5398143640314</v>
      </c>
      <c r="N51" s="272">
        <f>K51*M51</f>
        <v>14597.079628728063</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VLOOKUP(A52,MATERIALES!A6:D637,2,FALSE)</f>
        <v>u</v>
      </c>
      <c r="K52" s="126">
        <v>0.5</v>
      </c>
      <c r="L52" s="325"/>
      <c r="M52" s="402">
        <f>VLOOKUP(A52,MATERIALES!A7:D393,4,FALSE)</f>
        <v>71676.080336906234</v>
      </c>
      <c r="N52" s="272">
        <f>K52*M52</f>
        <v>35838.040168453117</v>
      </c>
    </row>
    <row r="53" spans="1:14" ht="15.75" thickBot="1">
      <c r="B53" s="825" t="s">
        <v>953</v>
      </c>
      <c r="C53" s="826"/>
      <c r="D53" s="826"/>
      <c r="E53" s="826"/>
      <c r="F53" s="826"/>
      <c r="G53" s="826"/>
      <c r="H53" s="826"/>
      <c r="I53" s="826"/>
      <c r="J53" s="826"/>
      <c r="K53" s="826"/>
      <c r="L53" s="826"/>
      <c r="M53" s="827"/>
      <c r="N53" s="394">
        <f>SUM(N48:N52)</f>
        <v>119401.61585382573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1037.4605630797244</v>
      </c>
      <c r="M58" s="913"/>
      <c r="N58" s="287">
        <f>K58*L58</f>
        <v>1141.2066193876969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1141.2066193876969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167405.40182260447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33481.080364520894</v>
      </c>
      <c r="M82" s="861"/>
      <c r="N82" s="51"/>
    </row>
    <row r="83" spans="1:14">
      <c r="B83" s="89" t="s">
        <v>973</v>
      </c>
      <c r="C83" s="90"/>
      <c r="D83" s="90"/>
      <c r="E83" s="90"/>
      <c r="F83" s="90"/>
      <c r="G83" s="90"/>
      <c r="H83" s="90"/>
      <c r="I83" s="87"/>
      <c r="J83" s="88"/>
      <c r="K83" s="304">
        <v>0.05</v>
      </c>
      <c r="L83" s="860">
        <f>N77*K83</f>
        <v>8370.2700911302236</v>
      </c>
      <c r="M83" s="861"/>
      <c r="N83" s="51"/>
    </row>
    <row r="84" spans="1:14" ht="15.75" thickBot="1">
      <c r="B84" s="91" t="s">
        <v>974</v>
      </c>
      <c r="C84" s="92"/>
      <c r="D84" s="92"/>
      <c r="E84" s="92"/>
      <c r="F84" s="92"/>
      <c r="G84" s="92"/>
      <c r="H84" s="92"/>
      <c r="I84" s="93"/>
      <c r="J84" s="94"/>
      <c r="K84" s="305">
        <v>0.05</v>
      </c>
      <c r="L84" s="862">
        <f>N77*K84</f>
        <v>8370.2700911302236</v>
      </c>
      <c r="M84" s="863"/>
      <c r="N84" s="51"/>
    </row>
    <row r="85" spans="1:14" ht="15.75" thickBot="1">
      <c r="B85" s="825" t="s">
        <v>953</v>
      </c>
      <c r="C85" s="826"/>
      <c r="D85" s="826"/>
      <c r="E85" s="826"/>
      <c r="F85" s="826"/>
      <c r="G85" s="826"/>
      <c r="H85" s="826"/>
      <c r="I85" s="826"/>
      <c r="J85" s="826"/>
      <c r="K85" s="826"/>
      <c r="L85" s="826"/>
      <c r="M85" s="827"/>
      <c r="N85" s="52">
        <f>L82+L83+L84</f>
        <v>50221.620546781342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217627.02236938581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1680</v>
      </c>
      <c r="C31" s="992" t="s">
        <v>2139</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2231.5513975900499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295955.29476800055</v>
      </c>
      <c r="N50" s="272">
        <f>K50*M50</f>
        <v>35514.635372160061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7298.5398143640314</v>
      </c>
      <c r="N51" s="272">
        <f>K51*M51</f>
        <v>14597.079628728063</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VLOOKUP(A52,MATERIALES!A6:D637,2,FALSE)</f>
        <v>u</v>
      </c>
      <c r="K52" s="126">
        <v>0.5</v>
      </c>
      <c r="L52" s="325"/>
      <c r="M52" s="402">
        <f>VLOOKUP(A52,MATERIALES!A7:D393,4,FALSE)</f>
        <v>132125.6674392462</v>
      </c>
      <c r="N52" s="272">
        <f>K52*M52</f>
        <v>66062.8337196231</v>
      </c>
    </row>
    <row r="53" spans="1:14" ht="15.75" thickBot="1">
      <c r="B53" s="825" t="s">
        <v>953</v>
      </c>
      <c r="C53" s="826"/>
      <c r="D53" s="826"/>
      <c r="E53" s="826"/>
      <c r="F53" s="826"/>
      <c r="G53" s="826"/>
      <c r="H53" s="826"/>
      <c r="I53" s="826"/>
      <c r="J53" s="826"/>
      <c r="K53" s="826"/>
      <c r="L53" s="826"/>
      <c r="M53" s="827"/>
      <c r="N53" s="394">
        <f>SUM(N48:N52)</f>
        <v>149626.40940499571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1037.4605630797244</v>
      </c>
      <c r="M58" s="913"/>
      <c r="N58" s="287">
        <f>K58*L58</f>
        <v>1141.2066193876969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1141.2066193876969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197630.19537377445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39526.039074754895</v>
      </c>
      <c r="M82" s="861"/>
      <c r="N82" s="51"/>
    </row>
    <row r="83" spans="1:14">
      <c r="B83" s="89" t="s">
        <v>973</v>
      </c>
      <c r="C83" s="90"/>
      <c r="D83" s="90"/>
      <c r="E83" s="90"/>
      <c r="F83" s="90"/>
      <c r="G83" s="90"/>
      <c r="H83" s="90"/>
      <c r="I83" s="87"/>
      <c r="J83" s="88"/>
      <c r="K83" s="304">
        <v>0.05</v>
      </c>
      <c r="L83" s="860">
        <f>N77*K83</f>
        <v>9881.5097686887239</v>
      </c>
      <c r="M83" s="861"/>
      <c r="N83" s="51"/>
    </row>
    <row r="84" spans="1:14" ht="15.75" thickBot="1">
      <c r="B84" s="91" t="s">
        <v>974</v>
      </c>
      <c r="C84" s="92"/>
      <c r="D84" s="92"/>
      <c r="E84" s="92"/>
      <c r="F84" s="92"/>
      <c r="G84" s="92"/>
      <c r="H84" s="92"/>
      <c r="I84" s="93"/>
      <c r="J84" s="94"/>
      <c r="K84" s="305">
        <v>0.05</v>
      </c>
      <c r="L84" s="862">
        <f>N77*K84</f>
        <v>9881.5097686887239</v>
      </c>
      <c r="M84" s="863"/>
      <c r="N84" s="51"/>
    </row>
    <row r="85" spans="1:14" ht="15.75" thickBot="1">
      <c r="B85" s="825" t="s">
        <v>953</v>
      </c>
      <c r="C85" s="826"/>
      <c r="D85" s="826"/>
      <c r="E85" s="826"/>
      <c r="F85" s="826"/>
      <c r="G85" s="826"/>
      <c r="H85" s="826"/>
      <c r="I85" s="826"/>
      <c r="J85" s="826"/>
      <c r="K85" s="826"/>
      <c r="L85" s="826"/>
      <c r="M85" s="827"/>
      <c r="N85" s="52">
        <f>L82+L83+L84</f>
        <v>59289.058612132343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256919.25398590678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8.5" customHeight="1" thickBot="1">
      <c r="A31" t="s">
        <v>1845</v>
      </c>
      <c r="B31" s="80" t="s">
        <v>1681</v>
      </c>
      <c r="C31" s="992" t="s">
        <v>2140</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2231.5513975900499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295955.29476800055</v>
      </c>
      <c r="N50" s="272">
        <f>K50*M50</f>
        <v>35514.635372160061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7298.5398143640314</v>
      </c>
      <c r="N51" s="272">
        <f>K51*M51</f>
        <v>14597.079628728063</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VLOOKUP(A52,MATERIALES!A6:D637,2,FALSE)</f>
        <v>u</v>
      </c>
      <c r="K52" s="126">
        <v>0.5</v>
      </c>
      <c r="L52" s="325"/>
      <c r="M52" s="402">
        <f>VLOOKUP(A52,MATERIALES!A7:D393,4,FALSE)</f>
        <v>136671.45176405343</v>
      </c>
      <c r="N52" s="272">
        <f>K52*M52</f>
        <v>68335.725882026716</v>
      </c>
    </row>
    <row r="53" spans="1:14" ht="15.75" thickBot="1">
      <c r="B53" s="825" t="s">
        <v>953</v>
      </c>
      <c r="C53" s="826"/>
      <c r="D53" s="826"/>
      <c r="E53" s="826"/>
      <c r="F53" s="826"/>
      <c r="G53" s="826"/>
      <c r="H53" s="826"/>
      <c r="I53" s="826"/>
      <c r="J53" s="826"/>
      <c r="K53" s="826"/>
      <c r="L53" s="826"/>
      <c r="M53" s="827"/>
      <c r="N53" s="394">
        <f>SUM(N48:N52)</f>
        <v>151899.30156739932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1037.4605630797244</v>
      </c>
      <c r="M58" s="913"/>
      <c r="N58" s="287">
        <f>K58*L58</f>
        <v>1141.2066193876969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1141.2066193876969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199903.08753617806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39980.617507235613</v>
      </c>
      <c r="M82" s="861"/>
      <c r="N82" s="51"/>
    </row>
    <row r="83" spans="1:14">
      <c r="B83" s="89" t="s">
        <v>973</v>
      </c>
      <c r="C83" s="90"/>
      <c r="D83" s="90"/>
      <c r="E83" s="90"/>
      <c r="F83" s="90"/>
      <c r="G83" s="90"/>
      <c r="H83" s="90"/>
      <c r="I83" s="87"/>
      <c r="J83" s="88"/>
      <c r="K83" s="304">
        <v>0.05</v>
      </c>
      <c r="L83" s="860">
        <f>N77*K83</f>
        <v>9995.1543768089032</v>
      </c>
      <c r="M83" s="861"/>
      <c r="N83" s="51"/>
    </row>
    <row r="84" spans="1:14" ht="15.75" thickBot="1">
      <c r="B84" s="91" t="s">
        <v>974</v>
      </c>
      <c r="C84" s="92"/>
      <c r="D84" s="92"/>
      <c r="E84" s="92"/>
      <c r="F84" s="92"/>
      <c r="G84" s="92"/>
      <c r="H84" s="92"/>
      <c r="I84" s="93"/>
      <c r="J84" s="94"/>
      <c r="K84" s="305">
        <v>0.05</v>
      </c>
      <c r="L84" s="862">
        <f>N77*K84</f>
        <v>9995.1543768089032</v>
      </c>
      <c r="M84" s="863"/>
      <c r="N84" s="51"/>
    </row>
    <row r="85" spans="1:14" ht="15.75" thickBot="1">
      <c r="B85" s="825" t="s">
        <v>953</v>
      </c>
      <c r="C85" s="826"/>
      <c r="D85" s="826"/>
      <c r="E85" s="826"/>
      <c r="F85" s="826"/>
      <c r="G85" s="826"/>
      <c r="H85" s="826"/>
      <c r="I85" s="826"/>
      <c r="J85" s="826"/>
      <c r="K85" s="826"/>
      <c r="L85" s="826"/>
      <c r="M85" s="827"/>
      <c r="N85" s="52">
        <f>L82+L83+L84</f>
        <v>59970.926260853419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259874.01379703148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7209.493395040794</v>
      </c>
      <c r="L36" s="270"/>
      <c r="M36" s="336">
        <v>1</v>
      </c>
      <c r="N36" s="272">
        <f>K36*M36</f>
        <v>7209.493395040794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3796.3137725900497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11005.807167630843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69989.687796578713</v>
      </c>
      <c r="N48" s="272">
        <f t="shared" ref="N48:N53" si="0">K48*M48</f>
        <v>35274.80264947567</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VLOOKUP(A49,MATERIALES!A5:D634,2,FALSE)</f>
        <v>m2</v>
      </c>
      <c r="K49" s="397">
        <v>2</v>
      </c>
      <c r="L49" s="421"/>
      <c r="M49" s="402">
        <f>VLOOKUP(A49,MATERIALES!A6:D390,4,FALSE)</f>
        <v>7298.5398143640314</v>
      </c>
      <c r="N49" s="272">
        <f t="shared" si="0"/>
        <v>14597.079628728063</v>
      </c>
    </row>
    <row r="50" spans="1:14">
      <c r="A50" s="163" t="s">
        <v>774</v>
      </c>
      <c r="B50" s="43" t="str">
        <f>VLOOKUP(A50,MATERIALES!A6:D372,3,FALSE)</f>
        <v>Agua</v>
      </c>
      <c r="C50" s="425"/>
      <c r="D50" s="425"/>
      <c r="E50" s="425"/>
      <c r="F50" s="425"/>
      <c r="G50" s="425"/>
      <c r="H50" s="425"/>
      <c r="I50" s="425"/>
      <c r="J50" s="312" t="str">
        <f>VLOOKUP(A50,MATERIALES!A6:D635,2,FALSE)</f>
        <v>lt</v>
      </c>
      <c r="K50" s="397">
        <v>111</v>
      </c>
      <c r="L50" s="421"/>
      <c r="M50" s="402">
        <f>VLOOKUP(A50,MATERIALES!A6:D391,4,FALSE)</f>
        <v>65.960594797686682</v>
      </c>
      <c r="N50" s="272">
        <f t="shared" si="0"/>
        <v>7321.6260225432216</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VLOOKUP(A51,MATERIALES!A6:D636,2,FALSE)</f>
        <v>m3</v>
      </c>
      <c r="K51" s="397">
        <v>0.4</v>
      </c>
      <c r="L51" s="421"/>
      <c r="M51" s="402">
        <f>VLOOKUP(A51,MATERIALES!A6:D392,4,FALSE)</f>
        <v>15974.556716753088</v>
      </c>
      <c r="N51" s="272">
        <f t="shared" si="0"/>
        <v>6389.8226867012354</v>
      </c>
    </row>
    <row r="52" spans="1:14">
      <c r="A52" t="s">
        <v>802</v>
      </c>
      <c r="B52" s="320" t="str">
        <f>VLOOKUP(A52,MATERIALES!A7:D372,3,FALSE)</f>
        <v>Arena lavada</v>
      </c>
      <c r="C52" s="47"/>
      <c r="D52" s="47"/>
      <c r="E52" s="47"/>
      <c r="F52" s="47"/>
      <c r="G52" s="47"/>
      <c r="H52" s="47"/>
      <c r="I52" s="47"/>
      <c r="J52" s="312" t="str">
        <f>VLOOKUP(A52,MATERIALES!A6:D637,2,FALSE)</f>
        <v>m3</v>
      </c>
      <c r="K52" s="169">
        <v>0.378</v>
      </c>
      <c r="L52" s="318"/>
      <c r="M52" s="426">
        <f>VLOOKUP(A52,MATERIALES!A7:D393,4,FALSE)</f>
        <v>49712.301612523202</v>
      </c>
      <c r="N52" s="273">
        <f t="shared" si="0"/>
        <v>18791.250009533771</v>
      </c>
    </row>
    <row r="53" spans="1:14">
      <c r="A53" t="s">
        <v>804</v>
      </c>
      <c r="B53" s="168" t="str">
        <f>VLOOKUP(A53,MATERIALES!A8:D372,3,FALSE)</f>
        <v>Cemento gris</v>
      </c>
      <c r="C53" s="317"/>
      <c r="D53" s="317"/>
      <c r="E53" s="317"/>
      <c r="F53" s="317"/>
      <c r="G53" s="317"/>
      <c r="H53" s="317"/>
      <c r="I53" s="317"/>
      <c r="J53" s="312" t="str">
        <f>VLOOKUP(A53,MATERIALES!A7:D638,2,FALSE)</f>
        <v>kg</v>
      </c>
      <c r="K53" s="44">
        <v>156</v>
      </c>
      <c r="L53" s="318"/>
      <c r="M53" s="426">
        <f>VLOOKUP(A53,MATERIALES!A8:D394,4,FALSE)</f>
        <v>488.47484925175752</v>
      </c>
      <c r="N53" s="273">
        <f t="shared" si="0"/>
        <v>76202.07648327417</v>
      </c>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158576.65748025611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2">
        <f>VLOOKUP(A60,TRANSPORTE!A1:D117,4,FALSE)</f>
        <v>1037.4605630797244</v>
      </c>
      <c r="M60" s="913"/>
      <c r="N60" s="287">
        <f>K60*L60</f>
        <v>414.98422523188975</v>
      </c>
    </row>
    <row r="61" spans="1:14">
      <c r="A61" t="s">
        <v>1229</v>
      </c>
      <c r="B61" s="46" t="str">
        <f>VLOOKUP(A61,TRANSPORTE!A1:D117,3,FALSE)</f>
        <v>Transporte de arena</v>
      </c>
      <c r="C61" s="47"/>
      <c r="D61" s="47"/>
      <c r="E61" s="47"/>
      <c r="F61" s="47"/>
      <c r="G61" s="47"/>
      <c r="H61" s="311" t="s">
        <v>339</v>
      </c>
      <c r="I61" s="279">
        <v>0.378</v>
      </c>
      <c r="J61" s="286">
        <v>1</v>
      </c>
      <c r="K61" s="279">
        <f>I61*J61</f>
        <v>0.378</v>
      </c>
      <c r="L61" s="912">
        <f>VLOOKUP(A61,TRANSPORTE!A1:D117,4,FALSE)</f>
        <v>1037.4605630797244</v>
      </c>
      <c r="M61" s="913"/>
      <c r="N61" s="287">
        <f t="shared" ref="N61:N62" si="1">K61*L61</f>
        <v>392.16009284413582</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2">
        <f>VLOOKUP(A62,TRANSPORTE!A1:D117,4,FALSE)</f>
        <v>1037.4605630797244</v>
      </c>
      <c r="M62" s="913"/>
      <c r="N62" s="287">
        <f t="shared" si="1"/>
        <v>522.88012379218105</v>
      </c>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1330.0244418682066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75926.27545180099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246838.76454155616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49367.752908311231</v>
      </c>
      <c r="M84" s="861"/>
      <c r="N84" s="51"/>
    </row>
    <row r="85" spans="1:14">
      <c r="B85" s="89" t="s">
        <v>973</v>
      </c>
      <c r="C85" s="90"/>
      <c r="D85" s="90"/>
      <c r="E85" s="90"/>
      <c r="F85" s="90"/>
      <c r="G85" s="90"/>
      <c r="H85" s="90"/>
      <c r="I85" s="87"/>
      <c r="J85" s="88"/>
      <c r="K85" s="304">
        <v>0.05</v>
      </c>
      <c r="L85" s="860">
        <f>N79*K85</f>
        <v>12341.938227077808</v>
      </c>
      <c r="M85" s="861"/>
      <c r="N85" s="51"/>
    </row>
    <row r="86" spans="1:14" ht="15.75" thickBot="1">
      <c r="B86" s="91" t="s">
        <v>974</v>
      </c>
      <c r="C86" s="92"/>
      <c r="D86" s="92"/>
      <c r="E86" s="92"/>
      <c r="F86" s="92"/>
      <c r="G86" s="92"/>
      <c r="H86" s="92"/>
      <c r="I86" s="93"/>
      <c r="J86" s="94"/>
      <c r="K86" s="305">
        <v>0.05</v>
      </c>
      <c r="L86" s="862">
        <f>N79*K86</f>
        <v>12341.938227077808</v>
      </c>
      <c r="M86" s="863"/>
      <c r="N86" s="51"/>
    </row>
    <row r="87" spans="1:14" ht="15.75" thickBot="1">
      <c r="B87" s="825" t="s">
        <v>953</v>
      </c>
      <c r="C87" s="826"/>
      <c r="D87" s="826"/>
      <c r="E87" s="826"/>
      <c r="F87" s="826"/>
      <c r="G87" s="826"/>
      <c r="H87" s="826"/>
      <c r="I87" s="826"/>
      <c r="J87" s="826"/>
      <c r="K87" s="826"/>
      <c r="L87" s="826"/>
      <c r="M87" s="827"/>
      <c r="N87" s="52">
        <f>L84+L85+L86</f>
        <v>74051.629362466847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320890.39390402299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1472.28864307204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0.5</v>
      </c>
      <c r="L48" s="267"/>
      <c r="M48" s="402">
        <f>VLOOKUP(A48,MATERIALES!A5:D389,4,FALSE)</f>
        <v>2132.7258984585364</v>
      </c>
      <c r="N48" s="272">
        <f>K48*M48</f>
        <v>1066.3629492292682</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1.01</v>
      </c>
      <c r="L49" s="421"/>
      <c r="M49" s="402">
        <f>VLOOKUP(A49,MATERIALES!A6:D390,4,FALSE)</f>
        <v>280332.52789016842</v>
      </c>
      <c r="N49" s="272">
        <f>K49*M49</f>
        <v>283135.85316907009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7298.5398143640314</v>
      </c>
      <c r="N50" s="272">
        <f>K50*M50</f>
        <v>2189.5619443092091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286391.77806260856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2">
        <f>VLOOKUP(A60,TRANSPORTE!A1:D117,4,FALSE)</f>
        <v>1848.9396173698058</v>
      </c>
      <c r="M60" s="913"/>
      <c r="N60" s="287">
        <f>K60*L60</f>
        <v>1867.4290135435037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1867.4290135435037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319177.26858066494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63835.453716132994</v>
      </c>
      <c r="M84" s="861"/>
      <c r="N84" s="51"/>
    </row>
    <row r="85" spans="1:14">
      <c r="B85" s="89" t="s">
        <v>973</v>
      </c>
      <c r="C85" s="90"/>
      <c r="D85" s="90"/>
      <c r="E85" s="90"/>
      <c r="F85" s="90"/>
      <c r="G85" s="90"/>
      <c r="H85" s="90"/>
      <c r="I85" s="87"/>
      <c r="J85" s="88"/>
      <c r="K85" s="304">
        <v>0.05</v>
      </c>
      <c r="L85" s="860">
        <f>N79*K85</f>
        <v>15958.863429033248</v>
      </c>
      <c r="M85" s="861"/>
      <c r="N85" s="51"/>
    </row>
    <row r="86" spans="1:14" ht="15.75" thickBot="1">
      <c r="B86" s="91" t="s">
        <v>974</v>
      </c>
      <c r="C86" s="92"/>
      <c r="D86" s="92"/>
      <c r="E86" s="92"/>
      <c r="F86" s="92"/>
      <c r="G86" s="92"/>
      <c r="H86" s="92"/>
      <c r="I86" s="93"/>
      <c r="J86" s="94"/>
      <c r="K86" s="305">
        <v>0.05</v>
      </c>
      <c r="L86" s="862">
        <f>N79*K86</f>
        <v>15958.863429033248</v>
      </c>
      <c r="M86" s="863"/>
      <c r="N86" s="51"/>
    </row>
    <row r="87" spans="1:14" ht="15.75" thickBot="1">
      <c r="B87" s="825" t="s">
        <v>953</v>
      </c>
      <c r="C87" s="826"/>
      <c r="D87" s="826"/>
      <c r="E87" s="826"/>
      <c r="F87" s="826"/>
      <c r="G87" s="826"/>
      <c r="H87" s="826"/>
      <c r="I87" s="826"/>
      <c r="J87" s="826"/>
      <c r="K87" s="826"/>
      <c r="L87" s="826"/>
      <c r="M87" s="827"/>
      <c r="N87" s="52">
        <f>L84+L85+L86</f>
        <v>95753.180574199505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414930.44915486441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77.289077871469317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0.05</v>
      </c>
      <c r="L48" s="267"/>
      <c r="M48" s="402">
        <f>VLOOKUP(A48,MATERIALES!A5:D389,4,FALSE)</f>
        <v>2132.7258984585364</v>
      </c>
      <c r="N48" s="272">
        <f>K48*M48</f>
        <v>106.63629492292682</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VLOOKUP(A49,MATERIALES!A5:D634,2,FALSE)</f>
        <v>m</v>
      </c>
      <c r="K49" s="397">
        <v>1</v>
      </c>
      <c r="L49" s="421"/>
      <c r="M49" s="402">
        <f>VLOOKUP(A49,MATERIALES!A6:D390,4,FALSE)</f>
        <v>26243.521983506274</v>
      </c>
      <c r="N49" s="272">
        <f>K49*M49</f>
        <v>26243.521983506274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26350.1582784292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1545.7815574293863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27973.228913730054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5594.6457827460108</v>
      </c>
      <c r="M84" s="861"/>
      <c r="N84" s="51"/>
    </row>
    <row r="85" spans="1:14">
      <c r="B85" s="89" t="s">
        <v>973</v>
      </c>
      <c r="C85" s="90"/>
      <c r="D85" s="90"/>
      <c r="E85" s="90"/>
      <c r="F85" s="90"/>
      <c r="G85" s="90"/>
      <c r="H85" s="90"/>
      <c r="I85" s="87"/>
      <c r="J85" s="88"/>
      <c r="K85" s="304">
        <v>0.05</v>
      </c>
      <c r="L85" s="860">
        <f>N79*K85</f>
        <v>1398.6614456865027</v>
      </c>
      <c r="M85" s="861"/>
      <c r="N85" s="51"/>
    </row>
    <row r="86" spans="1:14" ht="15.75" thickBot="1">
      <c r="B86" s="91" t="s">
        <v>974</v>
      </c>
      <c r="C86" s="92"/>
      <c r="D86" s="92"/>
      <c r="E86" s="92"/>
      <c r="F86" s="92"/>
      <c r="G86" s="92"/>
      <c r="H86" s="92"/>
      <c r="I86" s="93"/>
      <c r="J86" s="94"/>
      <c r="K86" s="305">
        <v>0.05</v>
      </c>
      <c r="L86" s="862">
        <f>N79*K86</f>
        <v>1398.6614456865027</v>
      </c>
      <c r="M86" s="863"/>
      <c r="N86" s="51"/>
    </row>
    <row r="87" spans="1:14" ht="15.75" thickBot="1">
      <c r="B87" s="825" t="s">
        <v>953</v>
      </c>
      <c r="C87" s="826"/>
      <c r="D87" s="826"/>
      <c r="E87" s="826"/>
      <c r="F87" s="826"/>
      <c r="G87" s="826"/>
      <c r="H87" s="826"/>
      <c r="I87" s="826"/>
      <c r="J87" s="826"/>
      <c r="K87" s="826"/>
      <c r="L87" s="826"/>
      <c r="M87" s="827"/>
      <c r="N87" s="52">
        <f>L84+L85+L86</f>
        <v>8391.9686741190162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36365.19758784907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336">
        <v>1.25</v>
      </c>
      <c r="N36" s="272">
        <f>K36/M36</f>
        <v>8389.2286778656508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2098.1935930720401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10487.422270937692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0.5</v>
      </c>
      <c r="L48" s="267"/>
      <c r="M48" s="402">
        <f>VLOOKUP(A48,MATERIALES!A5:D389,4,FALSE)</f>
        <v>23547.932342774147</v>
      </c>
      <c r="N48" s="272">
        <f>K48*M48</f>
        <v>11773.966171387074</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0.5</v>
      </c>
      <c r="L49" s="421"/>
      <c r="M49" s="402">
        <f>VLOOKUP(A49,MATERIALES!A6:D390,4,FALSE)</f>
        <v>2132.7258984585364</v>
      </c>
      <c r="N49" s="272">
        <f>K49*M49</f>
        <v>1066.3629492292682</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1.01</v>
      </c>
      <c r="L50" s="421"/>
      <c r="M50" s="402">
        <f>VLOOKUP(A50,MATERIALES!A6:D391,4,FALSE)</f>
        <v>280332.52789016842</v>
      </c>
      <c r="N50" s="272">
        <f>K50*M50</f>
        <v>283135.85316907009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0.3</v>
      </c>
      <c r="L51" s="421"/>
      <c r="M51" s="402">
        <f>VLOOKUP(A51,MATERIALES!A6:D392,4,FALSE)</f>
        <v>7298.5398143640314</v>
      </c>
      <c r="N51" s="272">
        <f>K51*M51</f>
        <v>2189.5619443092091</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298165.74423399562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2">
        <f>VLOOKUP(A58,TRANSPORTE!A1:D117,4,FALSE)</f>
        <v>1848.9396173698058</v>
      </c>
      <c r="M58" s="913"/>
      <c r="N58" s="287">
        <f>K58*L58</f>
        <v>1867.4290135435037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2">
        <f>VLOOKUP(A59,TRANSPORTE!A1:D117,4,FALSE)</f>
        <v>1037.4605630797244</v>
      </c>
      <c r="M59" s="913"/>
      <c r="N59" s="287">
        <f>K59*L59</f>
        <v>518.73028153986218</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2386.159295083366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41963.871861440799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353003.19766145747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70600.63953229149</v>
      </c>
      <c r="M82" s="861"/>
      <c r="N82" s="51"/>
    </row>
    <row r="83" spans="1:14">
      <c r="B83" s="89" t="s">
        <v>973</v>
      </c>
      <c r="C83" s="90"/>
      <c r="D83" s="90"/>
      <c r="E83" s="90"/>
      <c r="F83" s="90"/>
      <c r="G83" s="90"/>
      <c r="H83" s="90"/>
      <c r="I83" s="87"/>
      <c r="J83" s="88"/>
      <c r="K83" s="304">
        <v>0.05</v>
      </c>
      <c r="L83" s="860">
        <f>N77*K83</f>
        <v>17650.159883072873</v>
      </c>
      <c r="M83" s="861"/>
      <c r="N83" s="51"/>
    </row>
    <row r="84" spans="1:14" ht="15.75" thickBot="1">
      <c r="B84" s="91" t="s">
        <v>974</v>
      </c>
      <c r="C84" s="92"/>
      <c r="D84" s="92"/>
      <c r="E84" s="92"/>
      <c r="F84" s="92"/>
      <c r="G84" s="92"/>
      <c r="H84" s="92"/>
      <c r="I84" s="93"/>
      <c r="J84" s="94"/>
      <c r="K84" s="305">
        <v>0.05</v>
      </c>
      <c r="L84" s="862">
        <f>N77*K84</f>
        <v>17650.159883072873</v>
      </c>
      <c r="M84" s="863"/>
      <c r="N84" s="51"/>
    </row>
    <row r="85" spans="1:14" ht="15.75" thickBot="1">
      <c r="B85" s="825" t="s">
        <v>953</v>
      </c>
      <c r="C85" s="826"/>
      <c r="D85" s="826"/>
      <c r="E85" s="826"/>
      <c r="F85" s="826"/>
      <c r="G85" s="826"/>
      <c r="H85" s="826"/>
      <c r="I85" s="826"/>
      <c r="J85" s="826"/>
      <c r="K85" s="826"/>
      <c r="L85" s="826"/>
      <c r="M85" s="827"/>
      <c r="N85" s="52">
        <f>L82+L83+L84</f>
        <v>105900.95929843724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458904.1569598947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336">
        <v>18.75</v>
      </c>
      <c r="N36" s="272">
        <f>K36/M36</f>
        <v>559.28191185771004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119.016074538136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678.29798639584601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0.05</v>
      </c>
      <c r="L48" s="267"/>
      <c r="M48" s="402">
        <f>VLOOKUP(A48,MATERIALES!A5:D389,4,FALSE)</f>
        <v>23547.932342774147</v>
      </c>
      <c r="N48" s="272">
        <f>K48*M48</f>
        <v>1177.3966171387074</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0.05</v>
      </c>
      <c r="L49" s="421"/>
      <c r="M49" s="402">
        <f>VLOOKUP(A49,MATERIALES!A6:D390,4,FALSE)</f>
        <v>2132.7258984585364</v>
      </c>
      <c r="N49" s="272">
        <f>K49*M49</f>
        <v>106.63629492292682</v>
      </c>
    </row>
    <row r="50" spans="1:14">
      <c r="A50" s="163" t="s">
        <v>429</v>
      </c>
      <c r="B50" s="43" t="str">
        <f>VLOOKUP(A50,MATERIALES!A6:D372,3,FALSE)</f>
        <v>Cuneta prefabricada de concreto tipo V de (0,8*0,3*0,22)</v>
      </c>
      <c r="C50" s="425"/>
      <c r="D50" s="425"/>
      <c r="E50" s="425"/>
      <c r="F50" s="425"/>
      <c r="G50" s="425"/>
      <c r="H50" s="425"/>
      <c r="I50" s="425"/>
      <c r="J50" s="312" t="str">
        <f>VLOOKUP(A50,MATERIALES!A6:D635,2,FALSE)</f>
        <v>m</v>
      </c>
      <c r="K50" s="397">
        <v>1</v>
      </c>
      <c r="L50" s="421"/>
      <c r="M50" s="402">
        <f>VLOOKUP(A50,MATERIALES!A6:D391,4,FALSE)</f>
        <v>26243.521983506274</v>
      </c>
      <c r="N50" s="272">
        <f>K50*M50</f>
        <v>26243.521983506274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27527.554895567908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2">
        <f>VLOOKUP(A58,TRANSPORTE!A1:D117,4,FALSE)</f>
        <v>1037.4605630797244</v>
      </c>
      <c r="M58" s="913"/>
      <c r="N58" s="287">
        <f>K58*L58</f>
        <v>51.873028153986219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51.873028153986219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2380.3214907627198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30638.047400880459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6127.6094801760919</v>
      </c>
      <c r="M82" s="861"/>
      <c r="N82" s="51"/>
    </row>
    <row r="83" spans="1:14">
      <c r="B83" s="89" t="s">
        <v>973</v>
      </c>
      <c r="C83" s="90"/>
      <c r="D83" s="90"/>
      <c r="E83" s="90"/>
      <c r="F83" s="90"/>
      <c r="G83" s="90"/>
      <c r="H83" s="90"/>
      <c r="I83" s="87"/>
      <c r="J83" s="88"/>
      <c r="K83" s="304">
        <v>0.05</v>
      </c>
      <c r="L83" s="860">
        <f>N77*K83</f>
        <v>1531.902370044023</v>
      </c>
      <c r="M83" s="861"/>
      <c r="N83" s="51"/>
    </row>
    <row r="84" spans="1:14" ht="15.75" thickBot="1">
      <c r="B84" s="91" t="s">
        <v>974</v>
      </c>
      <c r="C84" s="92"/>
      <c r="D84" s="92"/>
      <c r="E84" s="92"/>
      <c r="F84" s="92"/>
      <c r="G84" s="92"/>
      <c r="H84" s="92"/>
      <c r="I84" s="93"/>
      <c r="J84" s="94"/>
      <c r="K84" s="305">
        <v>0.05</v>
      </c>
      <c r="L84" s="862">
        <f>N77*K84</f>
        <v>1531.902370044023</v>
      </c>
      <c r="M84" s="863"/>
      <c r="N84" s="51"/>
    </row>
    <row r="85" spans="1:14" ht="15.75" thickBot="1">
      <c r="B85" s="825" t="s">
        <v>953</v>
      </c>
      <c r="C85" s="826"/>
      <c r="D85" s="826"/>
      <c r="E85" s="826"/>
      <c r="F85" s="826"/>
      <c r="G85" s="826"/>
      <c r="H85" s="826"/>
      <c r="I85" s="826"/>
      <c r="J85" s="826"/>
      <c r="K85" s="826"/>
      <c r="L85" s="826"/>
      <c r="M85" s="827"/>
      <c r="N85" s="52">
        <f>L82+L83+L84</f>
        <v>9191.4142202641378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39829.461621144597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147.22886430720399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833</v>
      </c>
      <c r="B48" s="43" t="str">
        <f>VLOOKUP(A48,MATERIALES!A5:D372,3,FALSE)</f>
        <v>Concreto Resistencia  14 (Mpa)</v>
      </c>
      <c r="C48" s="281"/>
      <c r="D48" s="281"/>
      <c r="E48" s="281"/>
      <c r="F48" s="281"/>
      <c r="G48" s="281"/>
      <c r="H48" s="281"/>
      <c r="I48" s="268"/>
      <c r="J48" s="224" t="str">
        <f>VLOOKUP(A48,MATERIALES!A4:D633,2,FALSE)</f>
        <v>m3</v>
      </c>
      <c r="K48" s="282">
        <v>7.0000000000000007E-2</v>
      </c>
      <c r="L48" s="267"/>
      <c r="M48" s="402">
        <f>VLOOKUP(A48,MATERIALES!A5:D389,4,FALSE)</f>
        <v>280332.52789016842</v>
      </c>
      <c r="N48" s="272">
        <f>K48*M48</f>
        <v>19623.276952311793</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VLOOKUP(A49,MATERIALES!A5:D634,2,FALSE)</f>
        <v>m2</v>
      </c>
      <c r="K49" s="397">
        <v>0.3</v>
      </c>
      <c r="L49" s="421"/>
      <c r="M49" s="402">
        <f>VLOOKUP(A49,MATERIALES!A6:D390,4,FALSE)</f>
        <v>7298.5398143640314</v>
      </c>
      <c r="N49" s="272">
        <f>K49*M49</f>
        <v>2189.5619443092091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21812.838896621004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2">
        <f>VLOOKUP(A58,TRANSPORTE!A1:D117,4,FALSE)</f>
        <v>1848.9396173698058</v>
      </c>
      <c r="M58" s="913"/>
      <c r="N58" s="287">
        <f>K58*L58</f>
        <v>129.42577321588641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129.42577321588641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25034.070820288172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5006.814164057635</v>
      </c>
      <c r="M82" s="861"/>
      <c r="N82" s="51"/>
    </row>
    <row r="83" spans="1:14">
      <c r="B83" s="89" t="s">
        <v>973</v>
      </c>
      <c r="C83" s="90"/>
      <c r="D83" s="90"/>
      <c r="E83" s="90"/>
      <c r="F83" s="90"/>
      <c r="G83" s="90"/>
      <c r="H83" s="90"/>
      <c r="I83" s="87"/>
      <c r="J83" s="88"/>
      <c r="K83" s="304">
        <v>0.05</v>
      </c>
      <c r="L83" s="860">
        <f>N77*K83</f>
        <v>1251.7035410144088</v>
      </c>
      <c r="M83" s="861"/>
      <c r="N83" s="51"/>
    </row>
    <row r="84" spans="1:14" ht="15.75" thickBot="1">
      <c r="B84" s="91" t="s">
        <v>974</v>
      </c>
      <c r="C84" s="92"/>
      <c r="D84" s="92"/>
      <c r="E84" s="92"/>
      <c r="F84" s="92"/>
      <c r="G84" s="92"/>
      <c r="H84" s="92"/>
      <c r="I84" s="93"/>
      <c r="J84" s="94"/>
      <c r="K84" s="305">
        <v>0.05</v>
      </c>
      <c r="L84" s="862">
        <f>N77*K84</f>
        <v>1251.7035410144088</v>
      </c>
      <c r="M84" s="863"/>
      <c r="N84" s="51"/>
    </row>
    <row r="85" spans="1:14" ht="15.75" thickBot="1">
      <c r="B85" s="825" t="s">
        <v>953</v>
      </c>
      <c r="C85" s="826"/>
      <c r="D85" s="826"/>
      <c r="E85" s="826"/>
      <c r="F85" s="826"/>
      <c r="G85" s="826"/>
      <c r="H85" s="826"/>
      <c r="I85" s="826"/>
      <c r="J85" s="826"/>
      <c r="K85" s="826"/>
      <c r="L85" s="826"/>
      <c r="M85" s="827"/>
      <c r="N85" s="52">
        <f>L82+L83+L84</f>
        <v>7510.221246086453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32544.292066374626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77.289077871469317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VLOOKUP(A48,MATERIALES!A4:D633,2,FALSE)</f>
        <v>u</v>
      </c>
      <c r="K48" s="282">
        <v>1.25</v>
      </c>
      <c r="L48" s="267"/>
      <c r="M48" s="402">
        <f>VLOOKUP(A48,MATERIALES!A5:D389,4,FALSE)</f>
        <v>2473.5223049132505</v>
      </c>
      <c r="N48" s="272">
        <f>K48*M48</f>
        <v>3091.9028811415633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3091.9028811415633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1545.7815574293863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4714.9735164424192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942.99470328848383</v>
      </c>
      <c r="M82" s="861"/>
      <c r="N82" s="51"/>
    </row>
    <row r="83" spans="1:14">
      <c r="B83" s="89" t="s">
        <v>973</v>
      </c>
      <c r="C83" s="90"/>
      <c r="D83" s="90"/>
      <c r="E83" s="90"/>
      <c r="F83" s="90"/>
      <c r="G83" s="90"/>
      <c r="H83" s="90"/>
      <c r="I83" s="87"/>
      <c r="J83" s="88"/>
      <c r="K83" s="304">
        <v>0.05</v>
      </c>
      <c r="L83" s="860">
        <f>N77*K83</f>
        <v>235.74867582212096</v>
      </c>
      <c r="M83" s="861"/>
      <c r="N83" s="51"/>
    </row>
    <row r="84" spans="1:14" ht="15.75" thickBot="1">
      <c r="B84" s="91" t="s">
        <v>974</v>
      </c>
      <c r="C84" s="92"/>
      <c r="D84" s="92"/>
      <c r="E84" s="92"/>
      <c r="F84" s="92"/>
      <c r="G84" s="92"/>
      <c r="H84" s="92"/>
      <c r="I84" s="93"/>
      <c r="J84" s="94"/>
      <c r="K84" s="305">
        <v>0.05</v>
      </c>
      <c r="L84" s="862">
        <f>N77*K84</f>
        <v>235.74867582212096</v>
      </c>
      <c r="M84" s="863"/>
      <c r="N84" s="51"/>
    </row>
    <row r="85" spans="1:14" ht="15.75" thickBot="1">
      <c r="B85" s="825" t="s">
        <v>953</v>
      </c>
      <c r="C85" s="826"/>
      <c r="D85" s="826"/>
      <c r="E85" s="826"/>
      <c r="F85" s="826"/>
      <c r="G85" s="826"/>
      <c r="H85" s="826"/>
      <c r="I85" s="826"/>
      <c r="J85" s="826"/>
      <c r="K85" s="826"/>
      <c r="L85" s="826"/>
      <c r="M85" s="827"/>
      <c r="N85" s="52">
        <f>L82+L83+L84</f>
        <v>1414.4920549327258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6129.4655713751454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178.52411180720401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297475.68647808721</v>
      </c>
      <c r="N48" s="272">
        <f>K48*M48</f>
        <v>594.9513729561744</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7.0000000000000007E-2</v>
      </c>
      <c r="L49" s="421"/>
      <c r="M49" s="402">
        <f>VLOOKUP(A49,MATERIALES!A6:D390,4,FALSE)</f>
        <v>280332.52789016842</v>
      </c>
      <c r="N49" s="272">
        <f>K49*M49</f>
        <v>19623.276952311793</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7298.5398143640314</v>
      </c>
      <c r="N50" s="272">
        <f>K50*M50</f>
        <v>2189.5619443092091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22407.790269577177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2">
        <f>VLOOKUP(A58,TRANSPORTE!A1:D117,4,FALSE)</f>
        <v>1848.9396173698058</v>
      </c>
      <c r="M58" s="913"/>
      <c r="N58" s="287">
        <f>K58*L58</f>
        <v>133.12365245062603</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133.12365245062603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3570.4822361440797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26289.920269979088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5257.9840539958177</v>
      </c>
      <c r="M82" s="861"/>
      <c r="N82" s="51"/>
    </row>
    <row r="83" spans="1:14">
      <c r="B83" s="89" t="s">
        <v>973</v>
      </c>
      <c r="C83" s="90"/>
      <c r="D83" s="90"/>
      <c r="E83" s="90"/>
      <c r="F83" s="90"/>
      <c r="G83" s="90"/>
      <c r="H83" s="90"/>
      <c r="I83" s="87"/>
      <c r="J83" s="88"/>
      <c r="K83" s="304">
        <v>0.05</v>
      </c>
      <c r="L83" s="860">
        <f>N77*K83</f>
        <v>1314.4960134989544</v>
      </c>
      <c r="M83" s="861"/>
      <c r="N83" s="51"/>
    </row>
    <row r="84" spans="1:14" ht="15.75" thickBot="1">
      <c r="B84" s="91" t="s">
        <v>974</v>
      </c>
      <c r="C84" s="92"/>
      <c r="D84" s="92"/>
      <c r="E84" s="92"/>
      <c r="F84" s="92"/>
      <c r="G84" s="92"/>
      <c r="H84" s="92"/>
      <c r="I84" s="93"/>
      <c r="J84" s="94"/>
      <c r="K84" s="305">
        <v>0.05</v>
      </c>
      <c r="L84" s="862">
        <f>N77*K84</f>
        <v>1314.4960134989544</v>
      </c>
      <c r="M84" s="863"/>
      <c r="N84" s="51"/>
    </row>
    <row r="85" spans="1:14" ht="15.75" thickBot="1">
      <c r="B85" s="825" t="s">
        <v>953</v>
      </c>
      <c r="C85" s="826"/>
      <c r="D85" s="826"/>
      <c r="E85" s="826"/>
      <c r="F85" s="826"/>
      <c r="G85" s="826"/>
      <c r="H85" s="826"/>
      <c r="I85" s="826"/>
      <c r="J85" s="826"/>
      <c r="K85" s="826"/>
      <c r="L85" s="826"/>
      <c r="M85" s="827"/>
      <c r="N85" s="52">
        <f>L82+L83+L84</f>
        <v>7886.9760809937261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34176.896350972813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98.152576204802656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297475.68647808721</v>
      </c>
      <c r="N48" s="272">
        <f>K48*M48</f>
        <v>594.9513729561744</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VLOOKUP(A49,MATERIALES!A5:D634,2,FALSE)</f>
        <v>u</v>
      </c>
      <c r="K49" s="397">
        <v>1.25</v>
      </c>
      <c r="L49" s="421"/>
      <c r="M49" s="402">
        <f>VLOOKUP(A49,MATERIALES!A6:D390,4,FALSE)</f>
        <v>2473.5223049132505</v>
      </c>
      <c r="N49" s="272">
        <f>K49*M49</f>
        <v>3091.9028811415633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3686.8542540977378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2">
        <f>VLOOKUP(A58,TRANSPORTE!A1:D117,4,FALSE)</f>
        <v>1848.9396173698058</v>
      </c>
      <c r="M58" s="913"/>
      <c r="N58" s="287">
        <f>K58*L58</f>
        <v>3.6978792347396117</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3.6978792347396117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1963.0515240960531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5751.7562336333331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1150.3512467266667</v>
      </c>
      <c r="M82" s="861"/>
      <c r="N82" s="51"/>
    </row>
    <row r="83" spans="1:14">
      <c r="B83" s="89" t="s">
        <v>973</v>
      </c>
      <c r="C83" s="90"/>
      <c r="D83" s="90"/>
      <c r="E83" s="90"/>
      <c r="F83" s="90"/>
      <c r="G83" s="90"/>
      <c r="H83" s="90"/>
      <c r="I83" s="87"/>
      <c r="J83" s="88"/>
      <c r="K83" s="304">
        <v>0.05</v>
      </c>
      <c r="L83" s="860">
        <f>N77*K83</f>
        <v>287.58781168166666</v>
      </c>
      <c r="M83" s="861"/>
      <c r="N83" s="51"/>
    </row>
    <row r="84" spans="1:14" ht="15.75" thickBot="1">
      <c r="B84" s="91" t="s">
        <v>974</v>
      </c>
      <c r="C84" s="92"/>
      <c r="D84" s="92"/>
      <c r="E84" s="92"/>
      <c r="F84" s="92"/>
      <c r="G84" s="92"/>
      <c r="H84" s="92"/>
      <c r="I84" s="93"/>
      <c r="J84" s="94"/>
      <c r="K84" s="305">
        <v>0.05</v>
      </c>
      <c r="L84" s="862">
        <f>N77*K84</f>
        <v>287.58781168166666</v>
      </c>
      <c r="M84" s="863"/>
      <c r="N84" s="51"/>
    </row>
    <row r="85" spans="1:14" ht="15.75" thickBot="1">
      <c r="B85" s="825" t="s">
        <v>953</v>
      </c>
      <c r="C85" s="826"/>
      <c r="D85" s="826"/>
      <c r="E85" s="826"/>
      <c r="F85" s="826"/>
      <c r="G85" s="826"/>
      <c r="H85" s="826"/>
      <c r="I85" s="826"/>
      <c r="J85" s="826"/>
      <c r="K85" s="826"/>
      <c r="L85" s="826"/>
      <c r="M85" s="827"/>
      <c r="N85" s="52">
        <f>L82+L83+L84</f>
        <v>1725.5268700899999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7477.2831037233327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26.079372916666667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VLOOKUP(A48,MATERIALES!A4:D633,2,FALSE)</f>
        <v>m2</v>
      </c>
      <c r="K48" s="282">
        <v>1.1000000000000001</v>
      </c>
      <c r="L48" s="267"/>
      <c r="M48" s="402">
        <f>VLOOKUP(A48,MATERIALES!A5:D389,4,FALSE)</f>
        <v>5440.6497275625243</v>
      </c>
      <c r="N48" s="272">
        <f>K48*M48</f>
        <v>5984.7147003187774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5984.7147003187774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6532.3815315687771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1306.4763063137555</v>
      </c>
      <c r="M82" s="861"/>
      <c r="N82" s="51"/>
    </row>
    <row r="83" spans="1:14">
      <c r="B83" s="89" t="s">
        <v>973</v>
      </c>
      <c r="C83" s="90"/>
      <c r="D83" s="90"/>
      <c r="E83" s="90"/>
      <c r="F83" s="90"/>
      <c r="G83" s="90"/>
      <c r="H83" s="90"/>
      <c r="I83" s="87"/>
      <c r="J83" s="88"/>
      <c r="K83" s="304">
        <v>0.05</v>
      </c>
      <c r="L83" s="860">
        <f>N77*K83</f>
        <v>326.61907657843886</v>
      </c>
      <c r="M83" s="861"/>
      <c r="N83" s="51"/>
    </row>
    <row r="84" spans="1:14" ht="15.75" thickBot="1">
      <c r="B84" s="91" t="s">
        <v>974</v>
      </c>
      <c r="C84" s="92"/>
      <c r="D84" s="92"/>
      <c r="E84" s="92"/>
      <c r="F84" s="92"/>
      <c r="G84" s="92"/>
      <c r="H84" s="92"/>
      <c r="I84" s="93"/>
      <c r="J84" s="94"/>
      <c r="K84" s="305">
        <v>0.05</v>
      </c>
      <c r="L84" s="862">
        <f>N77*K84</f>
        <v>326.61907657843886</v>
      </c>
      <c r="M84" s="863"/>
      <c r="N84" s="51"/>
    </row>
    <row r="85" spans="1:14" ht="15.75" thickBot="1">
      <c r="B85" s="825" t="s">
        <v>953</v>
      </c>
      <c r="C85" s="826"/>
      <c r="D85" s="826"/>
      <c r="E85" s="826"/>
      <c r="F85" s="826"/>
      <c r="G85" s="826"/>
      <c r="H85" s="826"/>
      <c r="I85" s="826"/>
      <c r="J85" s="826"/>
      <c r="K85" s="826"/>
      <c r="L85" s="826"/>
      <c r="M85" s="827"/>
      <c r="N85" s="52">
        <f>L82+L83+L84</f>
        <v>1959.7144594706331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8492.0959910394104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26.079372916666667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VLOOKUP(A48,MATERIALES!A4:D633,2,FALSE)</f>
        <v>m2</v>
      </c>
      <c r="K48" s="282">
        <v>1.1000000000000001</v>
      </c>
      <c r="L48" s="267"/>
      <c r="M48" s="402">
        <f>VLOOKUP(A48,MATERIALES!A5:D389,4,FALSE)</f>
        <v>5440.6497275625243</v>
      </c>
      <c r="N48" s="272">
        <f>K48*M48</f>
        <v>5984.7147003187774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5984.7147003187774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6532.3815315687771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1306.4763063137555</v>
      </c>
      <c r="M82" s="861"/>
      <c r="N82" s="51"/>
    </row>
    <row r="83" spans="1:14">
      <c r="B83" s="89" t="s">
        <v>973</v>
      </c>
      <c r="C83" s="90"/>
      <c r="D83" s="90"/>
      <c r="E83" s="90"/>
      <c r="F83" s="90"/>
      <c r="G83" s="90"/>
      <c r="H83" s="90"/>
      <c r="I83" s="87"/>
      <c r="J83" s="88"/>
      <c r="K83" s="304">
        <v>0.05</v>
      </c>
      <c r="L83" s="860">
        <f>N77*K83</f>
        <v>326.61907657843886</v>
      </c>
      <c r="M83" s="861"/>
      <c r="N83" s="51"/>
    </row>
    <row r="84" spans="1:14" ht="15.75" thickBot="1">
      <c r="B84" s="91" t="s">
        <v>974</v>
      </c>
      <c r="C84" s="92"/>
      <c r="D84" s="92"/>
      <c r="E84" s="92"/>
      <c r="F84" s="92"/>
      <c r="G84" s="92"/>
      <c r="H84" s="92"/>
      <c r="I84" s="93"/>
      <c r="J84" s="94"/>
      <c r="K84" s="305">
        <v>0.05</v>
      </c>
      <c r="L84" s="862">
        <f>N77*K84</f>
        <v>326.61907657843886</v>
      </c>
      <c r="M84" s="863"/>
      <c r="N84" s="51"/>
    </row>
    <row r="85" spans="1:14" ht="15.75" thickBot="1">
      <c r="B85" s="825" t="s">
        <v>953</v>
      </c>
      <c r="C85" s="826"/>
      <c r="D85" s="826"/>
      <c r="E85" s="826"/>
      <c r="F85" s="826"/>
      <c r="G85" s="826"/>
      <c r="H85" s="826"/>
      <c r="I85" s="826"/>
      <c r="J85" s="826"/>
      <c r="K85" s="826"/>
      <c r="L85" s="826"/>
      <c r="M85" s="827"/>
      <c r="N85" s="52">
        <f>L82+L83+L84</f>
        <v>1959.7144594706331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8492.0959910394104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375.54296999999997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542</v>
      </c>
      <c r="B48" s="43" t="str">
        <f>VLOOKUP(A48,MATERIALES!A5:D372,3,FALSE)</f>
        <v>Material drenante (3´´)</v>
      </c>
      <c r="C48" s="281"/>
      <c r="D48" s="281"/>
      <c r="E48" s="281"/>
      <c r="F48" s="281"/>
      <c r="G48" s="281"/>
      <c r="H48" s="281"/>
      <c r="I48" s="268"/>
      <c r="J48" s="224" t="str">
        <f>VLOOKUP(A48,MATERIALES!A4:D633,2,FALSE)</f>
        <v>m3</v>
      </c>
      <c r="K48" s="282">
        <v>1.1000000000000001</v>
      </c>
      <c r="L48" s="267"/>
      <c r="M48" s="402">
        <f>VLOOKUP(A48,MATERIALES!A5:D389,4,FALSE)</f>
        <v>49275.862343611843</v>
      </c>
      <c r="N48" s="272">
        <f>K48*M48</f>
        <v>54203.448577973031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54203.448577973031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2">
        <f>VLOOKUP(A58,TRANSPORTE!A1:D117,4,FALSE)</f>
        <v>1037.4605630797244</v>
      </c>
      <c r="M58" s="913"/>
      <c r="N58" s="287">
        <f>K58*L58</f>
        <v>1141.2066193876969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1141.2066193876969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7510.8593999999994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63231.057567360731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12646.211513472146</v>
      </c>
      <c r="M82" s="861"/>
      <c r="N82" s="51"/>
    </row>
    <row r="83" spans="1:14">
      <c r="B83" s="89" t="s">
        <v>973</v>
      </c>
      <c r="C83" s="90"/>
      <c r="D83" s="90"/>
      <c r="E83" s="90"/>
      <c r="F83" s="90"/>
      <c r="G83" s="90"/>
      <c r="H83" s="90"/>
      <c r="I83" s="87"/>
      <c r="J83" s="88"/>
      <c r="K83" s="304">
        <v>0.05</v>
      </c>
      <c r="L83" s="860">
        <f>N77*K83</f>
        <v>3161.5528783680365</v>
      </c>
      <c r="M83" s="861"/>
      <c r="N83" s="51"/>
    </row>
    <row r="84" spans="1:14" ht="15.75" thickBot="1">
      <c r="B84" s="91" t="s">
        <v>974</v>
      </c>
      <c r="C84" s="92"/>
      <c r="D84" s="92"/>
      <c r="E84" s="92"/>
      <c r="F84" s="92"/>
      <c r="G84" s="92"/>
      <c r="H84" s="92"/>
      <c r="I84" s="93"/>
      <c r="J84" s="94"/>
      <c r="K84" s="305">
        <v>0.05</v>
      </c>
      <c r="L84" s="862">
        <f>N77*K84</f>
        <v>3161.5528783680365</v>
      </c>
      <c r="M84" s="863"/>
      <c r="N84" s="51"/>
    </row>
    <row r="85" spans="1:14" ht="15.75" thickBot="1">
      <c r="B85" s="825" t="s">
        <v>953</v>
      </c>
      <c r="C85" s="826"/>
      <c r="D85" s="826"/>
      <c r="E85" s="826"/>
      <c r="F85" s="826"/>
      <c r="G85" s="826"/>
      <c r="H85" s="826"/>
      <c r="I85" s="826"/>
      <c r="J85" s="826"/>
      <c r="K85" s="826"/>
      <c r="L85" s="826"/>
      <c r="M85" s="827"/>
      <c r="N85" s="52">
        <f>L82+L83+L84</f>
        <v>18969.317270208219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82200.374837568947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10486.535847332063</v>
      </c>
      <c r="L36" s="270"/>
      <c r="M36" s="336">
        <v>3</v>
      </c>
      <c r="N36" s="272">
        <f>K36/M36</f>
        <v>3495.5119491106875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521.5874583333333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4017.0994074440209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535</v>
      </c>
      <c r="B48" s="43" t="str">
        <f>VLOOKUP(A48,MATERIALES!A5:D372,3,FALSE)</f>
        <v>Material de Sub- Base CBR=20%</v>
      </c>
      <c r="C48" s="281"/>
      <c r="D48" s="281"/>
      <c r="E48" s="281"/>
      <c r="F48" s="281"/>
      <c r="G48" s="281"/>
      <c r="H48" s="281"/>
      <c r="I48" s="268"/>
      <c r="J48" s="224" t="str">
        <f>VLOOKUP(A48,MATERIALES!A4:D633,2,FALSE)</f>
        <v>m3</v>
      </c>
      <c r="K48" s="282">
        <v>1.25</v>
      </c>
      <c r="L48" s="267"/>
      <c r="M48" s="402">
        <f>VLOOKUP(A48,MATERIALES!A5:D389,4,FALSE)</f>
        <v>28513.665787793325</v>
      </c>
      <c r="N48" s="272">
        <f>K48*M48</f>
        <v>35642.082234741654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35642.082234741654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2">
        <f>VLOOKUP(A60,TRANSPORTE!A1:D117,4,FALSE)</f>
        <v>1037.4605630797244</v>
      </c>
      <c r="M60" s="913"/>
      <c r="N60" s="287">
        <f>K60*L60</f>
        <v>1296.8257038496554</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1296.8257038496554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46171.881929368661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9234.3763858737329</v>
      </c>
      <c r="M84" s="861"/>
      <c r="N84" s="51"/>
    </row>
    <row r="85" spans="1:14">
      <c r="B85" s="89" t="s">
        <v>973</v>
      </c>
      <c r="C85" s="90"/>
      <c r="D85" s="90"/>
      <c r="E85" s="90"/>
      <c r="F85" s="90"/>
      <c r="G85" s="90"/>
      <c r="H85" s="90"/>
      <c r="I85" s="87"/>
      <c r="J85" s="88"/>
      <c r="K85" s="304">
        <v>0.05</v>
      </c>
      <c r="L85" s="860">
        <f>N79*K85</f>
        <v>2308.5940964684332</v>
      </c>
      <c r="M85" s="861"/>
      <c r="N85" s="51"/>
    </row>
    <row r="86" spans="1:14" ht="15.75" thickBot="1">
      <c r="B86" s="91" t="s">
        <v>974</v>
      </c>
      <c r="C86" s="92"/>
      <c r="D86" s="92"/>
      <c r="E86" s="92"/>
      <c r="F86" s="92"/>
      <c r="G86" s="92"/>
      <c r="H86" s="92"/>
      <c r="I86" s="93"/>
      <c r="J86" s="94"/>
      <c r="K86" s="305">
        <v>0.05</v>
      </c>
      <c r="L86" s="862">
        <f>N79*K86</f>
        <v>2308.5940964684332</v>
      </c>
      <c r="M86" s="863"/>
      <c r="N86" s="51"/>
    </row>
    <row r="87" spans="1:14" ht="15.75" thickBot="1">
      <c r="B87" s="825" t="s">
        <v>953</v>
      </c>
      <c r="C87" s="826"/>
      <c r="D87" s="826"/>
      <c r="E87" s="826"/>
      <c r="F87" s="826"/>
      <c r="G87" s="826"/>
      <c r="H87" s="826"/>
      <c r="I87" s="826"/>
      <c r="J87" s="826"/>
      <c r="K87" s="826"/>
      <c r="L87" s="826"/>
      <c r="M87" s="827"/>
      <c r="N87" s="52">
        <f>L84+L85+L86</f>
        <v>13851.564578810601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60023.446508179259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257308.13008598684</v>
      </c>
      <c r="L36" s="270"/>
      <c r="M36" s="336">
        <v>2.5</v>
      </c>
      <c r="N36" s="272">
        <f>K36/M36</f>
        <v>102923.25203439474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423.19184653601991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103346.44388093076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27777.105812552491</v>
      </c>
      <c r="N48" s="272">
        <f>K48*M48</f>
        <v>28054.876870678017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28054.876870678017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8463.8369307203975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139865.15768232918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27973.031536465838</v>
      </c>
      <c r="M84" s="861"/>
      <c r="N84" s="51"/>
    </row>
    <row r="85" spans="1:14">
      <c r="B85" s="89" t="s">
        <v>973</v>
      </c>
      <c r="C85" s="90"/>
      <c r="D85" s="90"/>
      <c r="E85" s="90"/>
      <c r="F85" s="90"/>
      <c r="G85" s="90"/>
      <c r="H85" s="90"/>
      <c r="I85" s="87"/>
      <c r="J85" s="88"/>
      <c r="K85" s="304">
        <v>0.05</v>
      </c>
      <c r="L85" s="860">
        <f>N79*K85</f>
        <v>6993.2578841164595</v>
      </c>
      <c r="M85" s="861"/>
      <c r="N85" s="51"/>
    </row>
    <row r="86" spans="1:14" ht="15.75" thickBot="1">
      <c r="B86" s="91" t="s">
        <v>974</v>
      </c>
      <c r="C86" s="92"/>
      <c r="D86" s="92"/>
      <c r="E86" s="92"/>
      <c r="F86" s="92"/>
      <c r="G86" s="92"/>
      <c r="H86" s="92"/>
      <c r="I86" s="93"/>
      <c r="J86" s="94"/>
      <c r="K86" s="305">
        <v>0.05</v>
      </c>
      <c r="L86" s="862">
        <f>N79*K86</f>
        <v>6993.2578841164595</v>
      </c>
      <c r="M86" s="863"/>
      <c r="N86" s="51"/>
    </row>
    <row r="87" spans="1:14" ht="15.75" thickBot="1">
      <c r="B87" s="825" t="s">
        <v>953</v>
      </c>
      <c r="C87" s="826"/>
      <c r="D87" s="826"/>
      <c r="E87" s="826"/>
      <c r="F87" s="826"/>
      <c r="G87" s="826"/>
      <c r="H87" s="826"/>
      <c r="I87" s="826"/>
      <c r="J87" s="826"/>
      <c r="K87" s="826"/>
      <c r="L87" s="826"/>
      <c r="M87" s="827"/>
      <c r="N87" s="52">
        <f>L84+L85+L86</f>
        <v>41959.547304698754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181824.70498702794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257308.13008598684</v>
      </c>
      <c r="L36" s="270"/>
      <c r="M36" s="336">
        <v>1.25</v>
      </c>
      <c r="N36" s="272">
        <f>K36/M36</f>
        <v>205846.50406878948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1159.3361680720398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207005.84023686152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27777.105812552491</v>
      </c>
      <c r="N48" s="272">
        <f>K48*M48</f>
        <v>28054.876870678017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28054.876870678017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23186.723361440796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258247.44046898032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51649.48809379607</v>
      </c>
      <c r="M84" s="861"/>
      <c r="N84" s="51"/>
    </row>
    <row r="85" spans="1:14">
      <c r="B85" s="89" t="s">
        <v>973</v>
      </c>
      <c r="C85" s="90"/>
      <c r="D85" s="90"/>
      <c r="E85" s="90"/>
      <c r="F85" s="90"/>
      <c r="G85" s="90"/>
      <c r="H85" s="90"/>
      <c r="I85" s="87"/>
      <c r="J85" s="88"/>
      <c r="K85" s="304">
        <v>0.05</v>
      </c>
      <c r="L85" s="860">
        <f>N79*K85</f>
        <v>12912.372023449017</v>
      </c>
      <c r="M85" s="861"/>
      <c r="N85" s="51"/>
    </row>
    <row r="86" spans="1:14" ht="15.75" thickBot="1">
      <c r="B86" s="91" t="s">
        <v>974</v>
      </c>
      <c r="C86" s="92"/>
      <c r="D86" s="92"/>
      <c r="E86" s="92"/>
      <c r="F86" s="92"/>
      <c r="G86" s="92"/>
      <c r="H86" s="92"/>
      <c r="I86" s="93"/>
      <c r="J86" s="94"/>
      <c r="K86" s="305">
        <v>0.05</v>
      </c>
      <c r="L86" s="862">
        <f>N79*K86</f>
        <v>12912.372023449017</v>
      </c>
      <c r="M86" s="863"/>
      <c r="N86" s="51"/>
    </row>
    <row r="87" spans="1:14" ht="15.75" thickBot="1">
      <c r="B87" s="825" t="s">
        <v>953</v>
      </c>
      <c r="C87" s="826"/>
      <c r="D87" s="826"/>
      <c r="E87" s="826"/>
      <c r="F87" s="826"/>
      <c r="G87" s="826"/>
      <c r="H87" s="826"/>
      <c r="I87" s="826"/>
      <c r="J87" s="826"/>
      <c r="K87" s="826"/>
      <c r="L87" s="826"/>
      <c r="M87" s="827"/>
      <c r="N87" s="52">
        <f>L84+L85+L86</f>
        <v>77474.232140694105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335721.6726096744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314</v>
      </c>
      <c r="B36" s="874" t="str">
        <f>VLOOKUP(A36,EQUIPOS!A6:D154,3,FALSE)</f>
        <v xml:space="preserve">Retroexcavadora E-200 sobre orugas
</v>
      </c>
      <c r="C36" s="875"/>
      <c r="D36" s="875"/>
      <c r="E36" s="875"/>
      <c r="F36" s="875"/>
      <c r="G36" s="875"/>
      <c r="H36" s="876"/>
      <c r="I36" s="267"/>
      <c r="J36" s="268"/>
      <c r="K36" s="269">
        <f>VLOOKUP(A36,EQUIPOS!A6:D163,4,FALSE)</f>
        <v>204814.628941412</v>
      </c>
      <c r="L36" s="270"/>
      <c r="M36" s="336">
        <v>23</v>
      </c>
      <c r="N36" s="272">
        <f>K36/M36</f>
        <v>8904.9838670179124</v>
      </c>
    </row>
    <row r="37" spans="1:14">
      <c r="A37" s="113" t="s">
        <v>328</v>
      </c>
      <c r="B37" s="874" t="str">
        <f>VLOOKUP(A37,EQUIPOS!A7:D154,3,FALSE)</f>
        <v xml:space="preserve">Taco metálico o puntal (escamas en concreto)
</v>
      </c>
      <c r="C37" s="875"/>
      <c r="D37" s="875"/>
      <c r="E37" s="875"/>
      <c r="F37" s="875"/>
      <c r="G37" s="875"/>
      <c r="H37" s="876"/>
      <c r="I37" s="421"/>
      <c r="J37" s="422"/>
      <c r="K37" s="269">
        <f>VLOOKUP(A37,EQUIPOS!A7:D164,4,FALSE)</f>
        <v>163.1075785694029</v>
      </c>
      <c r="L37" s="335"/>
      <c r="M37" s="336">
        <v>1</v>
      </c>
      <c r="N37" s="272">
        <f>K37/M37</f>
        <v>163.1075785694029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1159.3361680720398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10227.427613659354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VLOOKUP(A48,MATERIALES!A4:D633,2,FALSE)</f>
        <v>m</v>
      </c>
      <c r="K48" s="282">
        <v>0.35</v>
      </c>
      <c r="L48" s="267"/>
      <c r="M48" s="402">
        <f>VLOOKUP(A48,MATERIALES!A5:D389,4,FALSE)</f>
        <v>15070.346896401466</v>
      </c>
      <c r="N48" s="272">
        <f>K48*M48</f>
        <v>5274.6214137405132</v>
      </c>
    </row>
    <row r="49" spans="1:14">
      <c r="A49" s="163" t="s">
        <v>1691</v>
      </c>
      <c r="B49" s="43" t="str">
        <f>VLOOKUP(A49,MATERIALES!A6:D372,3,FALSE)</f>
        <v>Formaleta Metálica</v>
      </c>
      <c r="C49" s="425"/>
      <c r="D49" s="425"/>
      <c r="E49" s="425"/>
      <c r="F49" s="425"/>
      <c r="G49" s="425"/>
      <c r="H49" s="425"/>
      <c r="I49" s="425"/>
      <c r="J49" s="312" t="str">
        <f>VLOOKUP(A49,MATERIALES!A5:D634,2,FALSE)</f>
        <v>m2</v>
      </c>
      <c r="K49" s="397">
        <v>1</v>
      </c>
      <c r="L49" s="421"/>
      <c r="M49" s="402">
        <f>VLOOKUP(A49,MATERIALES!A6:D390,4,FALSE)</f>
        <v>2376.7800992099769</v>
      </c>
      <c r="N49" s="272">
        <f>K49*M49</f>
        <v>2376.7800992099769</v>
      </c>
    </row>
    <row r="50" spans="1:14">
      <c r="A50" s="163" t="s">
        <v>745</v>
      </c>
      <c r="B50" s="43" t="str">
        <f>VLOOKUP(A50,MATERIALES!A6:D372,3,FALSE)</f>
        <v>Acero PDR-60</v>
      </c>
      <c r="C50" s="425"/>
      <c r="D50" s="425"/>
      <c r="E50" s="425"/>
      <c r="F50" s="425"/>
      <c r="G50" s="425"/>
      <c r="H50" s="425"/>
      <c r="I50" s="425"/>
      <c r="J50" s="312" t="str">
        <f>VLOOKUP(A50,MATERIALES!A6:D635,2,FALSE)</f>
        <v>kg</v>
      </c>
      <c r="K50" s="397">
        <v>3.8</v>
      </c>
      <c r="L50" s="421"/>
      <c r="M50" s="402">
        <f>VLOOKUP(A50,MATERIALES!A6:D391,4,FALSE)</f>
        <v>3610.243221926718</v>
      </c>
      <c r="N50" s="272">
        <f>K50*M50</f>
        <v>13718.924243321528</v>
      </c>
    </row>
    <row r="51" spans="1:14">
      <c r="A51" s="163" t="s">
        <v>832</v>
      </c>
      <c r="B51" s="43" t="str">
        <f>VLOOKUP(A51,MATERIALES!A6:D372,3,FALSE)</f>
        <v>Concreto Resistencia  21 (Mpa)</v>
      </c>
      <c r="C51" s="425"/>
      <c r="D51" s="425"/>
      <c r="E51" s="425"/>
      <c r="F51" s="425"/>
      <c r="G51" s="425"/>
      <c r="H51" s="425"/>
      <c r="I51" s="425"/>
      <c r="J51" s="312" t="str">
        <f>VLOOKUP(A51,MATERIALES!A6:D636,2,FALSE)</f>
        <v>m3</v>
      </c>
      <c r="K51" s="397">
        <v>0.18</v>
      </c>
      <c r="L51" s="421"/>
      <c r="M51" s="402">
        <f>VLOOKUP(A51,MATERIALES!A6:D392,4,FALSE)</f>
        <v>296822.67658959009</v>
      </c>
      <c r="N51" s="272">
        <f>K51*M51</f>
        <v>53428.081786126211</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74798.407542398229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2">
        <f>VLOOKUP(A58,TRANSPORTE!A1:D117,4,FALSE)</f>
        <v>1848.9396173698058</v>
      </c>
      <c r="M58" s="913"/>
      <c r="N58" s="287">
        <f>K58*L58</f>
        <v>332.80913112656503</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332.80913112656503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23186.723361440796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108545.36764862493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21709.073529724988</v>
      </c>
      <c r="M82" s="861"/>
      <c r="N82" s="51"/>
    </row>
    <row r="83" spans="1:14">
      <c r="B83" s="89" t="s">
        <v>973</v>
      </c>
      <c r="C83" s="90"/>
      <c r="D83" s="90"/>
      <c r="E83" s="90"/>
      <c r="F83" s="90"/>
      <c r="G83" s="90"/>
      <c r="H83" s="90"/>
      <c r="I83" s="87"/>
      <c r="J83" s="88"/>
      <c r="K83" s="304">
        <v>0.05</v>
      </c>
      <c r="L83" s="860">
        <f>N77*K83</f>
        <v>5427.2683824312471</v>
      </c>
      <c r="M83" s="861"/>
      <c r="N83" s="51"/>
    </row>
    <row r="84" spans="1:14" ht="15.75" thickBot="1">
      <c r="B84" s="91" t="s">
        <v>974</v>
      </c>
      <c r="C84" s="92"/>
      <c r="D84" s="92"/>
      <c r="E84" s="92"/>
      <c r="F84" s="92"/>
      <c r="G84" s="92"/>
      <c r="H84" s="92"/>
      <c r="I84" s="93"/>
      <c r="J84" s="94"/>
      <c r="K84" s="305">
        <v>0.05</v>
      </c>
      <c r="L84" s="862">
        <f>N77*K84</f>
        <v>5427.2683824312471</v>
      </c>
      <c r="M84" s="863"/>
      <c r="N84" s="51"/>
    </row>
    <row r="85" spans="1:14" ht="15.75" thickBot="1">
      <c r="B85" s="825" t="s">
        <v>953</v>
      </c>
      <c r="C85" s="826"/>
      <c r="D85" s="826"/>
      <c r="E85" s="826"/>
      <c r="F85" s="826"/>
      <c r="G85" s="826"/>
      <c r="H85" s="826"/>
      <c r="I85" s="826"/>
      <c r="J85" s="826"/>
      <c r="K85" s="826"/>
      <c r="L85" s="826"/>
      <c r="M85" s="827"/>
      <c r="N85" s="52">
        <f>L82+L83+L84</f>
        <v>32563.610294587485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141108.97794321241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57.966808403602002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380</v>
      </c>
      <c r="B48" s="43" t="str">
        <f>VLOOKUP(A48,MATERIALES!A5:D372,3,FALSE)</f>
        <v>Armadura de Acero</v>
      </c>
      <c r="C48" s="281"/>
      <c r="D48" s="281"/>
      <c r="E48" s="281"/>
      <c r="F48" s="281"/>
      <c r="G48" s="281"/>
      <c r="H48" s="281"/>
      <c r="I48" s="281"/>
      <c r="J48" s="311" t="str">
        <f>VLOOKUP(A48,MATERIALES!A4:D633,2,FALSE)</f>
        <v>m</v>
      </c>
      <c r="K48" s="282">
        <v>1</v>
      </c>
      <c r="L48" s="267"/>
      <c r="M48" s="402">
        <f>VLOOKUP(A48,MATERIALES!A5:D389,4,FALSE)</f>
        <v>4354.4985998939492</v>
      </c>
      <c r="N48" s="272">
        <f>K48*M48</f>
        <v>4354.4985998939492</v>
      </c>
    </row>
    <row r="49" spans="1:14">
      <c r="A49" s="163" t="s">
        <v>690</v>
      </c>
      <c r="B49" s="43" t="str">
        <f>VLOOKUP(A49,MATERIALES!A6:D372,3,FALSE)</f>
        <v>Tornillos de Unión de D= 12 mm</v>
      </c>
      <c r="C49" s="425"/>
      <c r="D49" s="425"/>
      <c r="E49" s="425"/>
      <c r="F49" s="425"/>
      <c r="G49" s="425"/>
      <c r="H49" s="425"/>
      <c r="I49" s="425"/>
      <c r="J49" s="312" t="str">
        <f>VLOOKUP(A49,MATERIALES!A5:D634,2,FALSE)</f>
        <v>u</v>
      </c>
      <c r="K49" s="397">
        <v>4</v>
      </c>
      <c r="L49" s="421"/>
      <c r="M49" s="402">
        <f>VLOOKUP(A49,MATERIALES!A6:D390,4,FALSE)</f>
        <v>4144.5240397879797</v>
      </c>
      <c r="N49" s="272">
        <f>K49*M49</f>
        <v>16578.096159151919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20932.594759045867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579.66808403601999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21570.22965148549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4314.0459302970985</v>
      </c>
      <c r="M82" s="861"/>
      <c r="N82" s="51"/>
    </row>
    <row r="83" spans="1:14">
      <c r="B83" s="89" t="s">
        <v>973</v>
      </c>
      <c r="C83" s="90"/>
      <c r="D83" s="90"/>
      <c r="E83" s="90"/>
      <c r="F83" s="90"/>
      <c r="G83" s="90"/>
      <c r="H83" s="90"/>
      <c r="I83" s="87"/>
      <c r="J83" s="88"/>
      <c r="K83" s="304">
        <v>0.05</v>
      </c>
      <c r="L83" s="860">
        <f>N77*K83</f>
        <v>1078.5114825742746</v>
      </c>
      <c r="M83" s="861"/>
      <c r="N83" s="51"/>
    </row>
    <row r="84" spans="1:14" ht="15.75" thickBot="1">
      <c r="B84" s="91" t="s">
        <v>974</v>
      </c>
      <c r="C84" s="92"/>
      <c r="D84" s="92"/>
      <c r="E84" s="92"/>
      <c r="F84" s="92"/>
      <c r="G84" s="92"/>
      <c r="H84" s="92"/>
      <c r="I84" s="93"/>
      <c r="J84" s="94"/>
      <c r="K84" s="305">
        <v>0.05</v>
      </c>
      <c r="L84" s="862">
        <f>N77*K84</f>
        <v>1078.5114825742746</v>
      </c>
      <c r="M84" s="863"/>
      <c r="N84" s="51"/>
    </row>
    <row r="85" spans="1:14" ht="15.75" thickBot="1">
      <c r="B85" s="825" t="s">
        <v>953</v>
      </c>
      <c r="C85" s="826"/>
      <c r="D85" s="826"/>
      <c r="E85" s="826"/>
      <c r="F85" s="826"/>
      <c r="G85" s="826"/>
      <c r="H85" s="826"/>
      <c r="I85" s="826"/>
      <c r="J85" s="826"/>
      <c r="K85" s="826"/>
      <c r="L85" s="826"/>
      <c r="M85" s="827"/>
      <c r="N85" s="52">
        <f>L82+L83+L84</f>
        <v>6471.0688954456482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28041.298546931139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269</v>
      </c>
      <c r="B36" s="874" t="str">
        <f>VLOOKUP(A36,EQUIPOS!A6:D154,3,FALSE)</f>
        <v>Motoniveladora  potencia 215 HP, ancho de cuchilla 4,27 m, peso 18 ton.</v>
      </c>
      <c r="C36" s="875"/>
      <c r="D36" s="875"/>
      <c r="E36" s="875"/>
      <c r="F36" s="875"/>
      <c r="G36" s="875"/>
      <c r="H36" s="876"/>
      <c r="I36" s="267"/>
      <c r="J36" s="268"/>
      <c r="K36" s="269">
        <f>VLOOKUP(A36,EQUIPOS!A6:D163,4,FALSE)</f>
        <v>167995.35292784439</v>
      </c>
      <c r="L36" s="270"/>
      <c r="M36" s="336">
        <v>15</v>
      </c>
      <c r="N36" s="272">
        <f>K36/M36</f>
        <v>11199.690195189625</v>
      </c>
    </row>
    <row r="37" spans="1:14">
      <c r="A37" s="113" t="s">
        <v>365</v>
      </c>
      <c r="B37" s="874" t="str">
        <f>VLOOKUP(A37,EQUIPOS!A7:D154,3,FALSE)</f>
        <v xml:space="preserve">Vibrocompatador, potencia 153 HP, peso 10 Ton. </v>
      </c>
      <c r="C37" s="875"/>
      <c r="D37" s="875"/>
      <c r="E37" s="875"/>
      <c r="F37" s="875"/>
      <c r="G37" s="875"/>
      <c r="H37" s="876"/>
      <c r="I37" s="421"/>
      <c r="J37" s="422"/>
      <c r="K37" s="269">
        <f>VLOOKUP(A37,EQUIPOS!A7:D164,4,FALSE)</f>
        <v>94378.822625988571</v>
      </c>
      <c r="L37" s="335"/>
      <c r="M37" s="336">
        <v>15</v>
      </c>
      <c r="N37" s="272">
        <f>K37/M37</f>
        <v>6291.9215083992376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122.69072025600332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17614.302423844867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VLOOKUP(A48,MATERIALES!A4:D633,2,FALSE)</f>
        <v>m3</v>
      </c>
      <c r="K48" s="282">
        <v>1.05</v>
      </c>
      <c r="L48" s="267"/>
      <c r="M48" s="402">
        <f>VLOOKUP(A48,MATERIALES!A5:D389,4,FALSE)</f>
        <v>23547.932342774147</v>
      </c>
      <c r="N48" s="272">
        <f>K48*M48</f>
        <v>24725.328959912855</v>
      </c>
    </row>
    <row r="49" spans="1:14">
      <c r="A49" s="163"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65.960594797686682</v>
      </c>
      <c r="N49" s="272">
        <f>K49*M49</f>
        <v>1978.8178439306005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26704.146803843454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2">
        <f>VLOOKUP(A60,TRANSPORTE!A1:D117,4,FALSE)</f>
        <v>1037.4605630797244</v>
      </c>
      <c r="M60" s="913"/>
      <c r="N60" s="287">
        <f>K60*L60</f>
        <v>1089.3335912337106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1089.3335912337106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2453.8144051200661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47861.597224042103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9572.3194448084214</v>
      </c>
      <c r="M84" s="861"/>
      <c r="N84" s="51"/>
    </row>
    <row r="85" spans="1:14">
      <c r="B85" s="89" t="s">
        <v>973</v>
      </c>
      <c r="C85" s="90"/>
      <c r="D85" s="90"/>
      <c r="E85" s="90"/>
      <c r="F85" s="90"/>
      <c r="G85" s="90"/>
      <c r="H85" s="90"/>
      <c r="I85" s="87"/>
      <c r="J85" s="88"/>
      <c r="K85" s="304">
        <v>0.05</v>
      </c>
      <c r="L85" s="860">
        <f>N79*K85</f>
        <v>2393.0798612021053</v>
      </c>
      <c r="M85" s="861"/>
      <c r="N85" s="51"/>
    </row>
    <row r="86" spans="1:14" ht="15.75" thickBot="1">
      <c r="B86" s="91" t="s">
        <v>974</v>
      </c>
      <c r="C86" s="92"/>
      <c r="D86" s="92"/>
      <c r="E86" s="92"/>
      <c r="F86" s="92"/>
      <c r="G86" s="92"/>
      <c r="H86" s="92"/>
      <c r="I86" s="93"/>
      <c r="J86" s="94"/>
      <c r="K86" s="305">
        <v>0.05</v>
      </c>
      <c r="L86" s="862">
        <f>N79*K86</f>
        <v>2393.0798612021053</v>
      </c>
      <c r="M86" s="863"/>
      <c r="N86" s="51"/>
    </row>
    <row r="87" spans="1:14" ht="15.75" thickBot="1">
      <c r="B87" s="825" t="s">
        <v>953</v>
      </c>
      <c r="C87" s="826"/>
      <c r="D87" s="826"/>
      <c r="E87" s="826"/>
      <c r="F87" s="826"/>
      <c r="G87" s="826"/>
      <c r="H87" s="826"/>
      <c r="I87" s="826"/>
      <c r="J87" s="826"/>
      <c r="K87" s="826"/>
      <c r="L87" s="826"/>
      <c r="M87" s="827"/>
      <c r="N87" s="52">
        <f>L84+L85+L86</f>
        <v>14358.479167212634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62220.076391254741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7298.5398143640314</v>
      </c>
      <c r="N50" s="272">
        <f>K50*M50</f>
        <v>14597.079628728063</v>
      </c>
    </row>
    <row r="51" spans="1:14">
      <c r="A51" s="163" t="s">
        <v>921</v>
      </c>
      <c r="B51" s="43" t="str">
        <f>VLOOKUP(A51,MATERIALES!A6:D372,3,FALSE)</f>
        <v>Malla para gaviones (2M3)</v>
      </c>
      <c r="C51" s="425"/>
      <c r="D51" s="425"/>
      <c r="E51" s="425"/>
      <c r="F51" s="425"/>
      <c r="G51" s="425"/>
      <c r="H51" s="425"/>
      <c r="I51" s="425"/>
      <c r="J51" s="312" t="str">
        <f>VLOOKUP(A51,MATERIALES!A6:D636,2,FALSE)</f>
        <v>u</v>
      </c>
      <c r="K51" s="397">
        <v>0.5</v>
      </c>
      <c r="L51" s="421"/>
      <c r="M51" s="402">
        <f>VLOOKUP(A51,MATERIALES!A6:D392,4,FALSE)</f>
        <v>121260.85813282058</v>
      </c>
      <c r="N51" s="272">
        <f>K51*M51</f>
        <v>60630.429066410288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108679.36937962283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128565.60773876694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25713.121547753388</v>
      </c>
      <c r="M84" s="861"/>
      <c r="N84" s="51"/>
    </row>
    <row r="85" spans="1:14">
      <c r="B85" s="89" t="s">
        <v>973</v>
      </c>
      <c r="C85" s="90"/>
      <c r="D85" s="90"/>
      <c r="E85" s="90"/>
      <c r="F85" s="90"/>
      <c r="G85" s="90"/>
      <c r="H85" s="90"/>
      <c r="I85" s="87"/>
      <c r="J85" s="88"/>
      <c r="K85" s="304">
        <v>0.05</v>
      </c>
      <c r="L85" s="860">
        <f>N79*K85</f>
        <v>6428.280386938347</v>
      </c>
      <c r="M85" s="861"/>
      <c r="N85" s="51"/>
    </row>
    <row r="86" spans="1:14" ht="15.75" thickBot="1">
      <c r="B86" s="91" t="s">
        <v>974</v>
      </c>
      <c r="C86" s="92"/>
      <c r="D86" s="92"/>
      <c r="E86" s="92"/>
      <c r="F86" s="92"/>
      <c r="G86" s="92"/>
      <c r="H86" s="92"/>
      <c r="I86" s="93"/>
      <c r="J86" s="94"/>
      <c r="K86" s="305">
        <v>0.05</v>
      </c>
      <c r="L86" s="862">
        <f>N79*K86</f>
        <v>6428.280386938347</v>
      </c>
      <c r="M86" s="863"/>
      <c r="N86" s="51"/>
    </row>
    <row r="87" spans="1:14" ht="15.75" thickBot="1">
      <c r="B87" s="825" t="s">
        <v>953</v>
      </c>
      <c r="C87" s="826"/>
      <c r="D87" s="826"/>
      <c r="E87" s="826"/>
      <c r="F87" s="826"/>
      <c r="G87" s="826"/>
      <c r="H87" s="826"/>
      <c r="I87" s="826"/>
      <c r="J87" s="826"/>
      <c r="K87" s="826"/>
      <c r="L87" s="826"/>
      <c r="M87" s="827"/>
      <c r="N87" s="52">
        <f>L84+L85+L86</f>
        <v>38569.682321630084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167135.290060397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7298.5398143640314</v>
      </c>
      <c r="N50" s="272">
        <f>K50*M50</f>
        <v>14597.079628728063</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VLOOKUP(A51,MATERIALES!A6:D636,2,FALSE)</f>
        <v>u</v>
      </c>
      <c r="K51" s="397">
        <v>0.5</v>
      </c>
      <c r="L51" s="421"/>
      <c r="M51" s="402">
        <f>VLOOKUP(A51,MATERIALES!A6:D392,4,FALSE)</f>
        <v>71676.080336906234</v>
      </c>
      <c r="N51" s="272">
        <f>K51*M51</f>
        <v>35838.040168453117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83886.980481665654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103773.21884080977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20754.643768161957</v>
      </c>
      <c r="M84" s="861"/>
      <c r="N84" s="51"/>
    </row>
    <row r="85" spans="1:14">
      <c r="B85" s="89" t="s">
        <v>973</v>
      </c>
      <c r="C85" s="90"/>
      <c r="D85" s="90"/>
      <c r="E85" s="90"/>
      <c r="F85" s="90"/>
      <c r="G85" s="90"/>
      <c r="H85" s="90"/>
      <c r="I85" s="87"/>
      <c r="J85" s="88"/>
      <c r="K85" s="304">
        <v>0.05</v>
      </c>
      <c r="L85" s="860">
        <f>N79*K85</f>
        <v>5188.6609420404893</v>
      </c>
      <c r="M85" s="861"/>
      <c r="N85" s="51"/>
    </row>
    <row r="86" spans="1:14" ht="15.75" thickBot="1">
      <c r="B86" s="91" t="s">
        <v>974</v>
      </c>
      <c r="C86" s="92"/>
      <c r="D86" s="92"/>
      <c r="E86" s="92"/>
      <c r="F86" s="92"/>
      <c r="G86" s="92"/>
      <c r="H86" s="92"/>
      <c r="I86" s="93"/>
      <c r="J86" s="94"/>
      <c r="K86" s="305">
        <v>0.05</v>
      </c>
      <c r="L86" s="862">
        <f>N79*K86</f>
        <v>5188.6609420404893</v>
      </c>
      <c r="M86" s="863"/>
      <c r="N86" s="51"/>
    </row>
    <row r="87" spans="1:14" ht="15.75" thickBot="1">
      <c r="B87" s="825" t="s">
        <v>953</v>
      </c>
      <c r="C87" s="826"/>
      <c r="D87" s="826"/>
      <c r="E87" s="826"/>
      <c r="F87" s="826"/>
      <c r="G87" s="826"/>
      <c r="H87" s="826"/>
      <c r="I87" s="826"/>
      <c r="J87" s="826"/>
      <c r="K87" s="826"/>
      <c r="L87" s="826"/>
      <c r="M87" s="827"/>
      <c r="N87" s="52">
        <f>L84+L85+L86</f>
        <v>31131.965652242936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134905.18449305271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7298.5398143640314</v>
      </c>
      <c r="N50" s="272">
        <f>K50*M50</f>
        <v>14597.079628728063</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VLOOKUP(A51,MATERIALES!A6:D636,2,FALSE)</f>
        <v>u</v>
      </c>
      <c r="K51" s="397">
        <v>0.5</v>
      </c>
      <c r="L51" s="421"/>
      <c r="M51" s="402">
        <f>VLOOKUP(A51,MATERIALES!A6:D392,4,FALSE)</f>
        <v>132125.6674392462</v>
      </c>
      <c r="N51" s="272">
        <f>K51*M51</f>
        <v>66062.8337196231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114111.77403283564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133998.01239197975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26799.602478395951</v>
      </c>
      <c r="M84" s="861"/>
      <c r="N84" s="51"/>
    </row>
    <row r="85" spans="1:14">
      <c r="B85" s="89" t="s">
        <v>973</v>
      </c>
      <c r="C85" s="90"/>
      <c r="D85" s="90"/>
      <c r="E85" s="90"/>
      <c r="F85" s="90"/>
      <c r="G85" s="90"/>
      <c r="H85" s="90"/>
      <c r="I85" s="87"/>
      <c r="J85" s="88"/>
      <c r="K85" s="304">
        <v>0.05</v>
      </c>
      <c r="L85" s="860">
        <f>N79*K85</f>
        <v>6699.9006195989878</v>
      </c>
      <c r="M85" s="861"/>
      <c r="N85" s="51"/>
    </row>
    <row r="86" spans="1:14" ht="15.75" thickBot="1">
      <c r="B86" s="91" t="s">
        <v>974</v>
      </c>
      <c r="C86" s="92"/>
      <c r="D86" s="92"/>
      <c r="E86" s="92"/>
      <c r="F86" s="92"/>
      <c r="G86" s="92"/>
      <c r="H86" s="92"/>
      <c r="I86" s="93"/>
      <c r="J86" s="94"/>
      <c r="K86" s="305">
        <v>0.05</v>
      </c>
      <c r="L86" s="862">
        <f>N79*K86</f>
        <v>6699.9006195989878</v>
      </c>
      <c r="M86" s="863"/>
      <c r="N86" s="51"/>
    </row>
    <row r="87" spans="1:14" ht="15.75" thickBot="1">
      <c r="B87" s="825" t="s">
        <v>953</v>
      </c>
      <c r="C87" s="826"/>
      <c r="D87" s="826"/>
      <c r="E87" s="826"/>
      <c r="F87" s="826"/>
      <c r="G87" s="826"/>
      <c r="H87" s="826"/>
      <c r="I87" s="826"/>
      <c r="J87" s="826"/>
      <c r="K87" s="826"/>
      <c r="L87" s="826"/>
      <c r="M87" s="827"/>
      <c r="N87" s="52">
        <f>L84+L85+L86</f>
        <v>40199.403717593923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174197.41610957368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5313.1259109536632</v>
      </c>
      <c r="N49" s="272">
        <f>K49*M49</f>
        <v>6110.0947975967119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7298.5398143640314</v>
      </c>
      <c r="N50" s="272">
        <f>K50*M50</f>
        <v>14597.079628728063</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VLOOKUP(A51,MATERIALES!A6:D636,2,FALSE)</f>
        <v>u</v>
      </c>
      <c r="K51" s="397">
        <v>0.5</v>
      </c>
      <c r="L51" s="421"/>
      <c r="M51" s="402">
        <f>VLOOKUP(A51,MATERIALES!A6:D392,4,FALSE)</f>
        <v>136671.45176405343</v>
      </c>
      <c r="N51" s="272">
        <f>K51*M51</f>
        <v>68335.725882026716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116384.66619523926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136270.90455438336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27254.180910876676</v>
      </c>
      <c r="M84" s="861"/>
      <c r="N84" s="51"/>
    </row>
    <row r="85" spans="1:14">
      <c r="B85" s="89" t="s">
        <v>973</v>
      </c>
      <c r="C85" s="90"/>
      <c r="D85" s="90"/>
      <c r="E85" s="90"/>
      <c r="F85" s="90"/>
      <c r="G85" s="90"/>
      <c r="H85" s="90"/>
      <c r="I85" s="87"/>
      <c r="J85" s="88"/>
      <c r="K85" s="304">
        <v>0.05</v>
      </c>
      <c r="L85" s="860">
        <f>N79*K85</f>
        <v>6813.5452277191689</v>
      </c>
      <c r="M85" s="861"/>
      <c r="N85" s="51"/>
    </row>
    <row r="86" spans="1:14" ht="15.75" thickBot="1">
      <c r="B86" s="91" t="s">
        <v>974</v>
      </c>
      <c r="C86" s="92"/>
      <c r="D86" s="92"/>
      <c r="E86" s="92"/>
      <c r="F86" s="92"/>
      <c r="G86" s="92"/>
      <c r="H86" s="92"/>
      <c r="I86" s="93"/>
      <c r="J86" s="94"/>
      <c r="K86" s="305">
        <v>0.05</v>
      </c>
      <c r="L86" s="862">
        <f>N79*K86</f>
        <v>6813.5452277191689</v>
      </c>
      <c r="M86" s="863"/>
      <c r="N86" s="51"/>
    </row>
    <row r="87" spans="1:14" ht="15.75" thickBot="1">
      <c r="B87" s="825" t="s">
        <v>953</v>
      </c>
      <c r="C87" s="826"/>
      <c r="D87" s="826"/>
      <c r="E87" s="826"/>
      <c r="F87" s="826"/>
      <c r="G87" s="826"/>
      <c r="H87" s="826"/>
      <c r="I87" s="826"/>
      <c r="J87" s="826"/>
      <c r="K87" s="826"/>
      <c r="L87" s="826"/>
      <c r="M87" s="827"/>
      <c r="N87" s="52">
        <f>L84+L85+L86</f>
        <v>40881.271366315006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177152.17592069838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5313.1259109536632</v>
      </c>
      <c r="N49" s="272">
        <f>K49*M49</f>
        <v>2656.5629554768316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7298.5398143640314</v>
      </c>
      <c r="N50" s="272">
        <f>K50*M50</f>
        <v>7298.5398143640314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88986.339098312485</v>
      </c>
      <c r="N51" s="272">
        <f>K51*M51</f>
        <v>88986.339098312485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126283.2077550411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146169.44611418521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29233.889222837042</v>
      </c>
      <c r="M84" s="861"/>
      <c r="N84" s="51"/>
    </row>
    <row r="85" spans="1:14">
      <c r="B85" s="89" t="s">
        <v>973</v>
      </c>
      <c r="C85" s="90"/>
      <c r="D85" s="90"/>
      <c r="E85" s="90"/>
      <c r="F85" s="90"/>
      <c r="G85" s="90"/>
      <c r="H85" s="90"/>
      <c r="I85" s="87"/>
      <c r="J85" s="88"/>
      <c r="K85" s="304">
        <v>0.05</v>
      </c>
      <c r="L85" s="860">
        <f>N79*K85</f>
        <v>7308.4723057092606</v>
      </c>
      <c r="M85" s="861"/>
      <c r="N85" s="51"/>
    </row>
    <row r="86" spans="1:14" ht="15.75" thickBot="1">
      <c r="B86" s="91" t="s">
        <v>974</v>
      </c>
      <c r="C86" s="92"/>
      <c r="D86" s="92"/>
      <c r="E86" s="92"/>
      <c r="F86" s="92"/>
      <c r="G86" s="92"/>
      <c r="H86" s="92"/>
      <c r="I86" s="93"/>
      <c r="J86" s="94"/>
      <c r="K86" s="305">
        <v>0.05</v>
      </c>
      <c r="L86" s="862">
        <f>N79*K86</f>
        <v>7308.4723057092606</v>
      </c>
      <c r="M86" s="863"/>
      <c r="N86" s="51"/>
    </row>
    <row r="87" spans="1:14" ht="15.75" thickBot="1">
      <c r="B87" s="825" t="s">
        <v>953</v>
      </c>
      <c r="C87" s="826"/>
      <c r="D87" s="826"/>
      <c r="E87" s="826"/>
      <c r="F87" s="826"/>
      <c r="G87" s="826"/>
      <c r="H87" s="826"/>
      <c r="I87" s="826"/>
      <c r="J87" s="826"/>
      <c r="K87" s="826"/>
      <c r="L87" s="826"/>
      <c r="M87" s="827"/>
      <c r="N87" s="52">
        <f>L84+L85+L86</f>
        <v>43850.833834255565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190020.27994844079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5313.1259109536632</v>
      </c>
      <c r="N49" s="272">
        <f>K49*M49</f>
        <v>2656.5629554768316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7298.5398143640314</v>
      </c>
      <c r="N50" s="272">
        <f>K50*M50</f>
        <v>7298.5398143640314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88986.339098312485</v>
      </c>
      <c r="N51" s="272">
        <f>K51*M51</f>
        <v>88986.339098312485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126283.2077550411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146169.44611418521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29233.889222837042</v>
      </c>
      <c r="M84" s="861"/>
      <c r="N84" s="51"/>
    </row>
    <row r="85" spans="1:14">
      <c r="B85" s="89" t="s">
        <v>973</v>
      </c>
      <c r="C85" s="90"/>
      <c r="D85" s="90"/>
      <c r="E85" s="90"/>
      <c r="F85" s="90"/>
      <c r="G85" s="90"/>
      <c r="H85" s="90"/>
      <c r="I85" s="87"/>
      <c r="J85" s="88"/>
      <c r="K85" s="304">
        <v>0.05</v>
      </c>
      <c r="L85" s="860">
        <f>N79*K85</f>
        <v>7308.4723057092606</v>
      </c>
      <c r="M85" s="861"/>
      <c r="N85" s="51"/>
    </row>
    <row r="86" spans="1:14" ht="15.75" thickBot="1">
      <c r="B86" s="91" t="s">
        <v>974</v>
      </c>
      <c r="C86" s="92"/>
      <c r="D86" s="92"/>
      <c r="E86" s="92"/>
      <c r="F86" s="92"/>
      <c r="G86" s="92"/>
      <c r="H86" s="92"/>
      <c r="I86" s="93"/>
      <c r="J86" s="94"/>
      <c r="K86" s="305">
        <v>0.05</v>
      </c>
      <c r="L86" s="862">
        <f>N79*K86</f>
        <v>7308.4723057092606</v>
      </c>
      <c r="M86" s="863"/>
      <c r="N86" s="51"/>
    </row>
    <row r="87" spans="1:14" ht="15.75" thickBot="1">
      <c r="B87" s="825" t="s">
        <v>953</v>
      </c>
      <c r="C87" s="826"/>
      <c r="D87" s="826"/>
      <c r="E87" s="826"/>
      <c r="F87" s="826"/>
      <c r="G87" s="826"/>
      <c r="H87" s="826"/>
      <c r="I87" s="826"/>
      <c r="J87" s="826"/>
      <c r="K87" s="826"/>
      <c r="L87" s="826"/>
      <c r="M87" s="827"/>
      <c r="N87" s="52">
        <f>L84+L85+L86</f>
        <v>43850.833834255565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190020.27994844079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5313.1259109536632</v>
      </c>
      <c r="N49" s="272">
        <f>K49*M49</f>
        <v>2656.5629554768316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7298.5398143640314</v>
      </c>
      <c r="N50" s="272">
        <f>K50*M50</f>
        <v>7298.5398143640314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88986.339098312485</v>
      </c>
      <c r="N51" s="272">
        <f>K51*M51</f>
        <v>88986.339098312485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126283.2077550411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146169.44611418521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29233.889222837042</v>
      </c>
      <c r="M84" s="861"/>
      <c r="N84" s="51"/>
    </row>
    <row r="85" spans="1:14">
      <c r="B85" s="89" t="s">
        <v>973</v>
      </c>
      <c r="C85" s="90"/>
      <c r="D85" s="90"/>
      <c r="E85" s="90"/>
      <c r="F85" s="90"/>
      <c r="G85" s="90"/>
      <c r="H85" s="90"/>
      <c r="I85" s="87"/>
      <c r="J85" s="88"/>
      <c r="K85" s="304">
        <v>0.05</v>
      </c>
      <c r="L85" s="860">
        <f>N79*K85</f>
        <v>7308.4723057092606</v>
      </c>
      <c r="M85" s="861"/>
      <c r="N85" s="51"/>
    </row>
    <row r="86" spans="1:14" ht="15.75" thickBot="1">
      <c r="B86" s="91" t="s">
        <v>974</v>
      </c>
      <c r="C86" s="92"/>
      <c r="D86" s="92"/>
      <c r="E86" s="92"/>
      <c r="F86" s="92"/>
      <c r="G86" s="92"/>
      <c r="H86" s="92"/>
      <c r="I86" s="93"/>
      <c r="J86" s="94"/>
      <c r="K86" s="305">
        <v>0.05</v>
      </c>
      <c r="L86" s="862">
        <f>N79*K86</f>
        <v>7308.4723057092606</v>
      </c>
      <c r="M86" s="863"/>
      <c r="N86" s="51"/>
    </row>
    <row r="87" spans="1:14" ht="15.75" thickBot="1">
      <c r="B87" s="825" t="s">
        <v>953</v>
      </c>
      <c r="C87" s="826"/>
      <c r="D87" s="826"/>
      <c r="E87" s="826"/>
      <c r="F87" s="826"/>
      <c r="G87" s="826"/>
      <c r="H87" s="826"/>
      <c r="I87" s="826"/>
      <c r="J87" s="826"/>
      <c r="K87" s="826"/>
      <c r="L87" s="826"/>
      <c r="M87" s="827"/>
      <c r="N87" s="52">
        <f>L84+L85+L86</f>
        <v>43850.833834255565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190020.27994844079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892.62055903601981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24856.150806261601</v>
      </c>
      <c r="N48" s="272">
        <f>K48*M48</f>
        <v>27341.765886887762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5313.1259109536632</v>
      </c>
      <c r="N49" s="272">
        <f>K49*M49</f>
        <v>2656.5629554768316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7298.5398143640314</v>
      </c>
      <c r="N50" s="272">
        <f>K50*M50</f>
        <v>7298.5398143640314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88986.339098312485</v>
      </c>
      <c r="N51" s="272">
        <f>K51*M51</f>
        <v>88986.339098312485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126283.2077550411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1037.4605630797244</v>
      </c>
      <c r="M60" s="913"/>
      <c r="N60" s="287">
        <f>K60*L60</f>
        <v>1141.2066193876969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1141.2066193876969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146169.44611418521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29233.889222837042</v>
      </c>
      <c r="M84" s="861"/>
      <c r="N84" s="51"/>
    </row>
    <row r="85" spans="1:14">
      <c r="B85" s="89" t="s">
        <v>973</v>
      </c>
      <c r="C85" s="90"/>
      <c r="D85" s="90"/>
      <c r="E85" s="90"/>
      <c r="F85" s="90"/>
      <c r="G85" s="90"/>
      <c r="H85" s="90"/>
      <c r="I85" s="87"/>
      <c r="J85" s="88"/>
      <c r="K85" s="304">
        <v>0.05</v>
      </c>
      <c r="L85" s="860">
        <f>N79*K85</f>
        <v>7308.4723057092606</v>
      </c>
      <c r="M85" s="861"/>
      <c r="N85" s="51"/>
    </row>
    <row r="86" spans="1:14" ht="15.75" thickBot="1">
      <c r="B86" s="91" t="s">
        <v>974</v>
      </c>
      <c r="C86" s="92"/>
      <c r="D86" s="92"/>
      <c r="E86" s="92"/>
      <c r="F86" s="92"/>
      <c r="G86" s="92"/>
      <c r="H86" s="92"/>
      <c r="I86" s="93"/>
      <c r="J86" s="94"/>
      <c r="K86" s="305">
        <v>0.05</v>
      </c>
      <c r="L86" s="862">
        <f>N79*K86</f>
        <v>7308.4723057092606</v>
      </c>
      <c r="M86" s="863"/>
      <c r="N86" s="51"/>
    </row>
    <row r="87" spans="1:14" ht="15.75" thickBot="1">
      <c r="B87" s="825" t="s">
        <v>953</v>
      </c>
      <c r="C87" s="826"/>
      <c r="D87" s="826"/>
      <c r="E87" s="826"/>
      <c r="F87" s="826"/>
      <c r="G87" s="826"/>
      <c r="H87" s="826"/>
      <c r="I87" s="826"/>
      <c r="J87" s="826"/>
      <c r="K87" s="826"/>
      <c r="L87" s="826"/>
      <c r="M87" s="827"/>
      <c r="N87" s="52">
        <f>L84+L85+L86</f>
        <v>43850.833834255565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190020.27994844079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4668.9107684295905</v>
      </c>
      <c r="N48" s="272">
        <f>K48*M48</f>
        <v>6069.5839989584674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6069.5839989584674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7854.8251170305075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1570.9650234061016</v>
      </c>
      <c r="M84" s="861"/>
      <c r="N84" s="51"/>
    </row>
    <row r="85" spans="1:14">
      <c r="B85" s="89" t="s">
        <v>973</v>
      </c>
      <c r="C85" s="90"/>
      <c r="D85" s="90"/>
      <c r="E85" s="90"/>
      <c r="F85" s="90"/>
      <c r="G85" s="90"/>
      <c r="H85" s="90"/>
      <c r="I85" s="87"/>
      <c r="J85" s="88"/>
      <c r="K85" s="304">
        <v>0.05</v>
      </c>
      <c r="L85" s="860">
        <f>N79*K85</f>
        <v>392.74125585152541</v>
      </c>
      <c r="M85" s="861"/>
      <c r="N85" s="51"/>
    </row>
    <row r="86" spans="1:14" ht="15.75" thickBot="1">
      <c r="B86" s="91" t="s">
        <v>974</v>
      </c>
      <c r="C86" s="92"/>
      <c r="D86" s="92"/>
      <c r="E86" s="92"/>
      <c r="F86" s="92"/>
      <c r="G86" s="92"/>
      <c r="H86" s="92"/>
      <c r="I86" s="93"/>
      <c r="J86" s="94"/>
      <c r="K86" s="305">
        <v>0.05</v>
      </c>
      <c r="L86" s="862">
        <f>N79*K86</f>
        <v>392.74125585152541</v>
      </c>
      <c r="M86" s="863"/>
      <c r="N86" s="51"/>
    </row>
    <row r="87" spans="1:14" ht="15.75" thickBot="1">
      <c r="B87" s="825" t="s">
        <v>953</v>
      </c>
      <c r="C87" s="826"/>
      <c r="D87" s="826"/>
      <c r="E87" s="826"/>
      <c r="F87" s="826"/>
      <c r="G87" s="826"/>
      <c r="H87" s="826"/>
      <c r="I87" s="826"/>
      <c r="J87" s="826"/>
      <c r="K87" s="826"/>
      <c r="L87" s="826"/>
      <c r="M87" s="827"/>
      <c r="N87" s="52">
        <f>L84+L85+L86</f>
        <v>2356.4475351091523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10211.27265213966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10163.428315076892</v>
      </c>
      <c r="N48" s="272">
        <f>K48*M48</f>
        <v>13212.45680959996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13212.45680959996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14997.697927671999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2999.5395855344</v>
      </c>
      <c r="M84" s="861"/>
      <c r="N84" s="51"/>
    </row>
    <row r="85" spans="1:14">
      <c r="B85" s="89" t="s">
        <v>973</v>
      </c>
      <c r="C85" s="90"/>
      <c r="D85" s="90"/>
      <c r="E85" s="90"/>
      <c r="F85" s="90"/>
      <c r="G85" s="90"/>
      <c r="H85" s="90"/>
      <c r="I85" s="87"/>
      <c r="J85" s="88"/>
      <c r="K85" s="304">
        <v>0.05</v>
      </c>
      <c r="L85" s="860">
        <f>N79*K85</f>
        <v>749.88489638359999</v>
      </c>
      <c r="M85" s="861"/>
      <c r="N85" s="51"/>
    </row>
    <row r="86" spans="1:14" ht="15.75" thickBot="1">
      <c r="B86" s="91" t="s">
        <v>974</v>
      </c>
      <c r="C86" s="92"/>
      <c r="D86" s="92"/>
      <c r="E86" s="92"/>
      <c r="F86" s="92"/>
      <c r="G86" s="92"/>
      <c r="H86" s="92"/>
      <c r="I86" s="93"/>
      <c r="J86" s="94"/>
      <c r="K86" s="305">
        <v>0.05</v>
      </c>
      <c r="L86" s="862">
        <f>N79*K86</f>
        <v>749.88489638359999</v>
      </c>
      <c r="M86" s="863"/>
      <c r="N86" s="51"/>
    </row>
    <row r="87" spans="1:14" ht="15.75" thickBot="1">
      <c r="B87" s="825" t="s">
        <v>953</v>
      </c>
      <c r="C87" s="826"/>
      <c r="D87" s="826"/>
      <c r="E87" s="826"/>
      <c r="F87" s="826"/>
      <c r="G87" s="826"/>
      <c r="H87" s="826"/>
      <c r="I87" s="826"/>
      <c r="J87" s="826"/>
      <c r="K87" s="826"/>
      <c r="L87" s="826"/>
      <c r="M87" s="827"/>
      <c r="N87" s="52">
        <f>L84+L85+L86</f>
        <v>4499.3093783016002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19497.007305973599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4668.9107684295905</v>
      </c>
      <c r="N48" s="272">
        <f>K48*M48</f>
        <v>6069.5839989584674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6069.5839989584674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7854.8251170305075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1570.9650234061016</v>
      </c>
      <c r="M84" s="861"/>
      <c r="N84" s="51"/>
    </row>
    <row r="85" spans="1:14">
      <c r="B85" s="89" t="s">
        <v>973</v>
      </c>
      <c r="C85" s="90"/>
      <c r="D85" s="90"/>
      <c r="E85" s="90"/>
      <c r="F85" s="90"/>
      <c r="G85" s="90"/>
      <c r="H85" s="90"/>
      <c r="I85" s="87"/>
      <c r="J85" s="88"/>
      <c r="K85" s="304">
        <v>0.05</v>
      </c>
      <c r="L85" s="860">
        <f>N79*K85</f>
        <v>392.74125585152541</v>
      </c>
      <c r="M85" s="861"/>
      <c r="N85" s="51"/>
    </row>
    <row r="86" spans="1:14" ht="15.75" thickBot="1">
      <c r="B86" s="91" t="s">
        <v>974</v>
      </c>
      <c r="C86" s="92"/>
      <c r="D86" s="92"/>
      <c r="E86" s="92"/>
      <c r="F86" s="92"/>
      <c r="G86" s="92"/>
      <c r="H86" s="92"/>
      <c r="I86" s="93"/>
      <c r="J86" s="94"/>
      <c r="K86" s="305">
        <v>0.05</v>
      </c>
      <c r="L86" s="862">
        <f>N79*K86</f>
        <v>392.74125585152541</v>
      </c>
      <c r="M86" s="863"/>
      <c r="N86" s="51"/>
    </row>
    <row r="87" spans="1:14" ht="15.75" thickBot="1">
      <c r="B87" s="825" t="s">
        <v>953</v>
      </c>
      <c r="C87" s="826"/>
      <c r="D87" s="826"/>
      <c r="E87" s="826"/>
      <c r="F87" s="826"/>
      <c r="G87" s="826"/>
      <c r="H87" s="826"/>
      <c r="I87" s="826"/>
      <c r="J87" s="826"/>
      <c r="K87" s="826"/>
      <c r="L87" s="826"/>
      <c r="M87" s="827"/>
      <c r="N87" s="52">
        <f>L84+L85+L86</f>
        <v>2356.4475351091523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10211.27265213966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10163.428315076892</v>
      </c>
      <c r="N48" s="272">
        <f>K48*M48</f>
        <v>13212.45680959996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13212.45680959996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14997.697927671999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2999.5395855344</v>
      </c>
      <c r="M84" s="861"/>
      <c r="N84" s="51"/>
    </row>
    <row r="85" spans="1:14">
      <c r="B85" s="89" t="s">
        <v>973</v>
      </c>
      <c r="C85" s="90"/>
      <c r="D85" s="90"/>
      <c r="E85" s="90"/>
      <c r="F85" s="90"/>
      <c r="G85" s="90"/>
      <c r="H85" s="90"/>
      <c r="I85" s="87"/>
      <c r="J85" s="88"/>
      <c r="K85" s="304">
        <v>0.05</v>
      </c>
      <c r="L85" s="860">
        <f>N79*K85</f>
        <v>749.88489638359999</v>
      </c>
      <c r="M85" s="861"/>
      <c r="N85" s="51"/>
    </row>
    <row r="86" spans="1:14" ht="15.75" thickBot="1">
      <c r="B86" s="91" t="s">
        <v>974</v>
      </c>
      <c r="C86" s="92"/>
      <c r="D86" s="92"/>
      <c r="E86" s="92"/>
      <c r="F86" s="92"/>
      <c r="G86" s="92"/>
      <c r="H86" s="92"/>
      <c r="I86" s="93"/>
      <c r="J86" s="94"/>
      <c r="K86" s="305">
        <v>0.05</v>
      </c>
      <c r="L86" s="862">
        <f>N79*K86</f>
        <v>749.88489638359999</v>
      </c>
      <c r="M86" s="863"/>
      <c r="N86" s="51"/>
    </row>
    <row r="87" spans="1:14" ht="15.75" thickBot="1">
      <c r="B87" s="825" t="s">
        <v>953</v>
      </c>
      <c r="C87" s="826"/>
      <c r="D87" s="826"/>
      <c r="E87" s="826"/>
      <c r="F87" s="826"/>
      <c r="G87" s="826"/>
      <c r="H87" s="826"/>
      <c r="I87" s="826"/>
      <c r="J87" s="826"/>
      <c r="K87" s="826"/>
      <c r="L87" s="826"/>
      <c r="M87" s="827"/>
      <c r="N87" s="52">
        <f>L84+L85+L86</f>
        <v>4499.3093783016002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19497.007305973599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83739.183355285451</v>
      </c>
      <c r="L36" s="270"/>
      <c r="M36" s="336">
        <v>15</v>
      </c>
      <c r="N36" s="272">
        <f>K36/M36</f>
        <v>5582.6122236856963</v>
      </c>
    </row>
    <row r="37" spans="1:14">
      <c r="A37" s="113" t="s">
        <v>174</v>
      </c>
      <c r="B37" s="874" t="str">
        <f>VLOOKUP(A37,EQUIPOS!A7:D154,3,FALSE)</f>
        <v>Compactador vibratorio tipo DD-20</v>
      </c>
      <c r="C37" s="875"/>
      <c r="D37" s="875"/>
      <c r="E37" s="875"/>
      <c r="F37" s="875"/>
      <c r="G37" s="875"/>
      <c r="H37" s="876"/>
      <c r="I37" s="421"/>
      <c r="J37" s="422"/>
      <c r="K37" s="269">
        <f>VLOOKUP(A37,EQUIPOS!A7:D164,4,FALSE)</f>
        <v>96330.001455536782</v>
      </c>
      <c r="L37" s="335"/>
      <c r="M37" s="336">
        <v>15</v>
      </c>
      <c r="N37" s="272">
        <f>K37/M37</f>
        <v>6422.0000970357851</v>
      </c>
    </row>
    <row r="38" spans="1:14">
      <c r="A38" s="113" t="s">
        <v>269</v>
      </c>
      <c r="B38" s="874" t="str">
        <f>VLOOKUP(A38,EQUIPOS!A8:D154,3,FALSE)</f>
        <v>Motoniveladora  potencia 215 HP, ancho de cuchilla 4,27 m, peso 18 ton.</v>
      </c>
      <c r="C38" s="875"/>
      <c r="D38" s="875"/>
      <c r="E38" s="875"/>
      <c r="F38" s="875"/>
      <c r="G38" s="875"/>
      <c r="H38" s="876"/>
      <c r="I38" s="328"/>
      <c r="J38" s="330"/>
      <c r="K38" s="269">
        <f>VLOOKUP(A38,EQUIPOS!A8:D165,4,FALSE)</f>
        <v>167995.35292784439</v>
      </c>
      <c r="L38" s="423"/>
      <c r="M38" s="424">
        <v>15</v>
      </c>
      <c r="N38" s="272">
        <f>K38/M38</f>
        <v>11199.690195189625</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N75*M41</f>
        <v>49.076288102401321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23253.378804013508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23547.932342774147</v>
      </c>
      <c r="N48" s="272">
        <f>K48*M48</f>
        <v>30612.312045606392</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VLOOKUP(A49,MATERIALES!A6:D390,4,FALSE)</f>
        <v>65.960594797686682</v>
      </c>
      <c r="N49" s="272">
        <f>K49*M49</f>
        <v>1978.8178439306005</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4" t="s">
        <v>953</v>
      </c>
      <c r="C53" s="868"/>
      <c r="D53" s="868"/>
      <c r="E53" s="868"/>
      <c r="F53" s="868"/>
      <c r="G53" s="868"/>
      <c r="H53" s="868"/>
      <c r="I53" s="868"/>
      <c r="J53" s="868"/>
      <c r="K53" s="868"/>
      <c r="L53" s="868"/>
      <c r="M53" s="869"/>
      <c r="N53" s="104">
        <f>SUM(N48:N52)</f>
        <v>32591.129889536991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2">
        <f>VLOOKUP(A58,TRANSPORTE!A1:D117,4,FALSE)</f>
        <v>1037.4605630797244</v>
      </c>
      <c r="M58" s="913"/>
      <c r="N58" s="287">
        <f>K58*L58</f>
        <v>1348.6987320036417</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1348.6987320036417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2453.8144051200661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59647.021830674203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11929.404366134841</v>
      </c>
      <c r="M82" s="861"/>
      <c r="N82" s="51"/>
    </row>
    <row r="83" spans="1:14">
      <c r="B83" s="89" t="s">
        <v>973</v>
      </c>
      <c r="C83" s="90"/>
      <c r="D83" s="90"/>
      <c r="E83" s="90"/>
      <c r="F83" s="90"/>
      <c r="G83" s="90"/>
      <c r="H83" s="90"/>
      <c r="I83" s="87"/>
      <c r="J83" s="88"/>
      <c r="K83" s="304">
        <v>0.05</v>
      </c>
      <c r="L83" s="860">
        <f>N77*K83</f>
        <v>2982.3510915337101</v>
      </c>
      <c r="M83" s="861"/>
      <c r="N83" s="51"/>
    </row>
    <row r="84" spans="1:14" ht="15.75" thickBot="1">
      <c r="B84" s="91" t="s">
        <v>974</v>
      </c>
      <c r="C84" s="92"/>
      <c r="D84" s="92"/>
      <c r="E84" s="92"/>
      <c r="F84" s="92"/>
      <c r="G84" s="92"/>
      <c r="H84" s="92"/>
      <c r="I84" s="93"/>
      <c r="J84" s="94"/>
      <c r="K84" s="305">
        <v>0.05</v>
      </c>
      <c r="L84" s="862">
        <f>N77*K84</f>
        <v>2982.3510915337101</v>
      </c>
      <c r="M84" s="863"/>
      <c r="N84" s="51"/>
    </row>
    <row r="85" spans="1:14" ht="15.75" thickBot="1">
      <c r="B85" s="825" t="s">
        <v>953</v>
      </c>
      <c r="C85" s="826"/>
      <c r="D85" s="826"/>
      <c r="E85" s="826"/>
      <c r="F85" s="826"/>
      <c r="G85" s="826"/>
      <c r="H85" s="826"/>
      <c r="I85" s="826"/>
      <c r="J85" s="826"/>
      <c r="K85" s="826"/>
      <c r="L85" s="826"/>
      <c r="M85" s="827"/>
      <c r="N85" s="52">
        <f>L82+L83+L84</f>
        <v>17894.106549202261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77541.128379876463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106.68624361440799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VLOOKUP(A48,MATERIALES!A4:D633,2,FALSE)</f>
        <v>kg</v>
      </c>
      <c r="K48" s="442">
        <v>0.7</v>
      </c>
      <c r="L48" s="267"/>
      <c r="M48" s="402">
        <f>VLOOKUP(A48,MATERIALES!A5:D389,4,FALSE)</f>
        <v>15920.688897668311</v>
      </c>
      <c r="N48" s="272">
        <f>K48*M48</f>
        <v>11144.482228367817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11144.482228367817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13384.893344270384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2676.9786688540771</v>
      </c>
      <c r="M84" s="861"/>
      <c r="N84" s="51"/>
    </row>
    <row r="85" spans="1:14">
      <c r="B85" s="89" t="s">
        <v>973</v>
      </c>
      <c r="C85" s="90"/>
      <c r="D85" s="90"/>
      <c r="E85" s="90"/>
      <c r="F85" s="90"/>
      <c r="G85" s="90"/>
      <c r="H85" s="90"/>
      <c r="I85" s="87"/>
      <c r="J85" s="88"/>
      <c r="K85" s="304">
        <v>0.05</v>
      </c>
      <c r="L85" s="860">
        <f>N79*K85</f>
        <v>669.24466721351928</v>
      </c>
      <c r="M85" s="861"/>
      <c r="N85" s="51"/>
    </row>
    <row r="86" spans="1:14" ht="15.75" thickBot="1">
      <c r="B86" s="91" t="s">
        <v>974</v>
      </c>
      <c r="C86" s="92"/>
      <c r="D86" s="92"/>
      <c r="E86" s="92"/>
      <c r="F86" s="92"/>
      <c r="G86" s="92"/>
      <c r="H86" s="92"/>
      <c r="I86" s="93"/>
      <c r="J86" s="94"/>
      <c r="K86" s="305">
        <v>0.05</v>
      </c>
      <c r="L86" s="862">
        <f>N79*K86</f>
        <v>669.24466721351928</v>
      </c>
      <c r="M86" s="863"/>
      <c r="N86" s="51"/>
    </row>
    <row r="87" spans="1:14" ht="15.75" thickBot="1">
      <c r="B87" s="825" t="s">
        <v>953</v>
      </c>
      <c r="C87" s="826"/>
      <c r="D87" s="826"/>
      <c r="E87" s="826"/>
      <c r="F87" s="826"/>
      <c r="G87" s="826"/>
      <c r="H87" s="826"/>
      <c r="I87" s="826"/>
      <c r="J87" s="826"/>
      <c r="K87" s="826"/>
      <c r="L87" s="826"/>
      <c r="M87" s="827"/>
      <c r="N87" s="52">
        <f>L84+L85+L86</f>
        <v>4015.4680032811157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17400.361347551501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579.66808403601988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VLOOKUP(A48,MATERIALES!A4:D633,2,FALSE)</f>
        <v>kg</v>
      </c>
      <c r="K48" s="443">
        <v>0.2</v>
      </c>
      <c r="L48" s="267"/>
      <c r="M48" s="402">
        <f>VLOOKUP(A48,MATERIALES!A5:D389,4,FALSE)</f>
        <v>12696.315155308059</v>
      </c>
      <c r="N48" s="272">
        <f>K48*M48</f>
        <v>2539.2630310616119</v>
      </c>
    </row>
    <row r="49" spans="1:14">
      <c r="A49" s="166" t="s">
        <v>481</v>
      </c>
      <c r="B49" s="43" t="str">
        <f>VLOOKUP(A49,MATERIALES!A6:D372,3,FALSE)</f>
        <v>Láminas impermeabilizantes</v>
      </c>
      <c r="C49" s="425"/>
      <c r="D49" s="425"/>
      <c r="E49" s="425"/>
      <c r="F49" s="425"/>
      <c r="G49" s="425"/>
      <c r="H49" s="425"/>
      <c r="I49" s="425"/>
      <c r="J49" s="50" t="str">
        <f>VLOOKUP(A49,MATERIALES!A5:D634,2,FALSE)</f>
        <v>m2</v>
      </c>
      <c r="K49" s="397">
        <v>1.05</v>
      </c>
      <c r="L49" s="421"/>
      <c r="M49" s="402">
        <f>VLOOKUP(A49,MATERIALES!A6:D390,4,FALSE)</f>
        <v>2942.9418712234547</v>
      </c>
      <c r="N49" s="272">
        <f>K49*M49</f>
        <v>3090.0889647846275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5629.3519958462393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11593.361680720398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17802.381760602657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3560.4763521205314</v>
      </c>
      <c r="M84" s="861"/>
      <c r="N84" s="51"/>
    </row>
    <row r="85" spans="1:14">
      <c r="B85" s="89" t="s">
        <v>973</v>
      </c>
      <c r="C85" s="90"/>
      <c r="D85" s="90"/>
      <c r="E85" s="90"/>
      <c r="F85" s="90"/>
      <c r="G85" s="90"/>
      <c r="H85" s="90"/>
      <c r="I85" s="87"/>
      <c r="J85" s="88"/>
      <c r="K85" s="304">
        <v>0.05</v>
      </c>
      <c r="L85" s="860">
        <f>N79*K85</f>
        <v>890.11908803013284</v>
      </c>
      <c r="M85" s="861"/>
      <c r="N85" s="51"/>
    </row>
    <row r="86" spans="1:14" ht="15.75" thickBot="1">
      <c r="B86" s="91" t="s">
        <v>974</v>
      </c>
      <c r="C86" s="92"/>
      <c r="D86" s="92"/>
      <c r="E86" s="92"/>
      <c r="F86" s="92"/>
      <c r="G86" s="92"/>
      <c r="H86" s="92"/>
      <c r="I86" s="93"/>
      <c r="J86" s="94"/>
      <c r="K86" s="305">
        <v>0.05</v>
      </c>
      <c r="L86" s="862">
        <f>N79*K86</f>
        <v>890.11908803013284</v>
      </c>
      <c r="M86" s="863"/>
      <c r="N86" s="51"/>
    </row>
    <row r="87" spans="1:14" ht="15.75" thickBot="1">
      <c r="B87" s="825" t="s">
        <v>953</v>
      </c>
      <c r="C87" s="826"/>
      <c r="D87" s="826"/>
      <c r="E87" s="826"/>
      <c r="F87" s="826"/>
      <c r="G87" s="826"/>
      <c r="H87" s="826"/>
      <c r="I87" s="826"/>
      <c r="J87" s="826"/>
      <c r="K87" s="826"/>
      <c r="L87" s="826"/>
      <c r="M87" s="827"/>
      <c r="N87" s="52">
        <f>L84+L85+L86</f>
        <v>5340.7145281807971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23143.096288783454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1500</v>
      </c>
      <c r="N36" s="272">
        <f>K36/M36</f>
        <v>36.761341398523051</v>
      </c>
    </row>
    <row r="37" spans="1:14">
      <c r="A37" s="113" t="s">
        <v>361</v>
      </c>
      <c r="B37" s="874" t="str">
        <f>VLOOKUP(A37,EQUIPOS!A7:D154,3,FALSE)</f>
        <v>Vehículo delineador</v>
      </c>
      <c r="C37" s="875"/>
      <c r="D37" s="875"/>
      <c r="E37" s="875"/>
      <c r="F37" s="875"/>
      <c r="G37" s="875"/>
      <c r="H37" s="876"/>
      <c r="I37" s="421"/>
      <c r="J37" s="422"/>
      <c r="K37" s="269">
        <f>VLOOKUP(A37,EQUIPOS!A7:D164,4,FALSE)</f>
        <v>131081.69809165082</v>
      </c>
      <c r="L37" s="335"/>
      <c r="M37" s="336">
        <v>1500</v>
      </c>
      <c r="N37" s="272">
        <f>K37/M37</f>
        <v>87.387798727767219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0.24538144051200664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124.39452156680227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4.5999999999999999E-2</v>
      </c>
      <c r="L48" s="267"/>
      <c r="M48" s="402">
        <f>VLOOKUP(A48,MATERIALES!A5:D389,4,FALSE)</f>
        <v>5315.3245974469191</v>
      </c>
      <c r="N48" s="272">
        <f>K48*M48</f>
        <v>244.50493148255828</v>
      </c>
    </row>
    <row r="49" spans="1:14">
      <c r="A49" s="166" t="s">
        <v>605</v>
      </c>
      <c r="B49" s="43" t="str">
        <f>VLOOKUP(A49,MATERIALES!A6:D372,3,FALSE)</f>
        <v>Pintura acrílica pura para tráfico</v>
      </c>
      <c r="C49" s="425"/>
      <c r="D49" s="425"/>
      <c r="E49" s="425"/>
      <c r="F49" s="425"/>
      <c r="G49" s="425"/>
      <c r="H49" s="425"/>
      <c r="I49" s="425"/>
      <c r="J49" s="312" t="str">
        <f>VLOOKUP(A49,MATERIALES!A5:D634,2,FALSE)</f>
        <v>gal</v>
      </c>
      <c r="K49" s="397">
        <v>1.4E-2</v>
      </c>
      <c r="L49" s="421"/>
      <c r="M49" s="402">
        <f>VLOOKUP(A49,MATERIALES!A6:D390,4,FALSE)</f>
        <v>71365.332645859366</v>
      </c>
      <c r="N49" s="272">
        <f>K49*M49</f>
        <v>999.11465704203113</v>
      </c>
    </row>
    <row r="50" spans="1:14">
      <c r="A50" s="166" t="s">
        <v>841</v>
      </c>
      <c r="B50" s="43" t="str">
        <f>VLOOKUP(A50,MATERIALES!A6:D372,3,FALSE)</f>
        <v>Disolvente para pintura Trafico (acrílico)</v>
      </c>
      <c r="C50" s="425"/>
      <c r="D50" s="425"/>
      <c r="E50" s="425"/>
      <c r="F50" s="425"/>
      <c r="G50" s="425"/>
      <c r="H50" s="425"/>
      <c r="I50" s="425"/>
      <c r="J50" s="312" t="str">
        <f>VLOOKUP(A50,MATERIALES!A6:D635,2,FALSE)</f>
        <v>gal</v>
      </c>
      <c r="K50" s="444">
        <v>4.2999999999999999E-4</v>
      </c>
      <c r="L50" s="421"/>
      <c r="M50" s="402">
        <f>VLOOKUP(A50,MATERIALES!A6:D391,4,FALSE)</f>
        <v>35583.542206858714</v>
      </c>
      <c r="N50" s="272">
        <f>K50*M50</f>
        <v>15.300923148949247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1258.9205116735386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24.538144051200664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1407.8531772915414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281.57063545830829</v>
      </c>
      <c r="M84" s="861"/>
      <c r="N84" s="51"/>
    </row>
    <row r="85" spans="1:14">
      <c r="B85" s="89" t="s">
        <v>973</v>
      </c>
      <c r="C85" s="90"/>
      <c r="D85" s="90"/>
      <c r="E85" s="90"/>
      <c r="F85" s="90"/>
      <c r="G85" s="90"/>
      <c r="H85" s="90"/>
      <c r="I85" s="87"/>
      <c r="J85" s="88"/>
      <c r="K85" s="304">
        <v>0.05</v>
      </c>
      <c r="L85" s="860">
        <f>N79*K85</f>
        <v>70.392658864577072</v>
      </c>
      <c r="M85" s="861"/>
      <c r="N85" s="51"/>
    </row>
    <row r="86" spans="1:14" ht="15.75" thickBot="1">
      <c r="B86" s="91" t="s">
        <v>974</v>
      </c>
      <c r="C86" s="92"/>
      <c r="D86" s="92"/>
      <c r="E86" s="92"/>
      <c r="F86" s="92"/>
      <c r="G86" s="92"/>
      <c r="H86" s="92"/>
      <c r="I86" s="93"/>
      <c r="J86" s="94"/>
      <c r="K86" s="305">
        <v>0.05</v>
      </c>
      <c r="L86" s="862">
        <f>N79*K86</f>
        <v>70.392658864577072</v>
      </c>
      <c r="M86" s="863"/>
      <c r="N86" s="51"/>
    </row>
    <row r="87" spans="1:14" ht="15.75" thickBot="1">
      <c r="B87" s="825" t="s">
        <v>953</v>
      </c>
      <c r="C87" s="826"/>
      <c r="D87" s="826"/>
      <c r="E87" s="826"/>
      <c r="F87" s="826"/>
      <c r="G87" s="826"/>
      <c r="H87" s="826"/>
      <c r="I87" s="826"/>
      <c r="J87" s="826"/>
      <c r="K87" s="826"/>
      <c r="L87" s="826"/>
      <c r="M87" s="827"/>
      <c r="N87" s="52">
        <f>L84+L85+L86</f>
        <v>422.35595318746243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1830.2091304790038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1200</v>
      </c>
      <c r="N36" s="272">
        <f>K36/M36</f>
        <v>45.951676748153808</v>
      </c>
    </row>
    <row r="37" spans="1:14">
      <c r="A37" s="113" t="s">
        <v>201</v>
      </c>
      <c r="B37" s="874" t="str">
        <f>VLOOKUP(A37,EQUIPOS!A7:D154,3,FALSE)</f>
        <v>Equipo autopropulsado para pintura termoplástica</v>
      </c>
      <c r="C37" s="875"/>
      <c r="D37" s="875"/>
      <c r="E37" s="875"/>
      <c r="F37" s="875"/>
      <c r="G37" s="875"/>
      <c r="H37" s="876"/>
      <c r="I37" s="421"/>
      <c r="J37" s="422"/>
      <c r="K37" s="269">
        <f>VLOOKUP(A37,EQUIPOS!A7:D164,4,FALSE)</f>
        <v>208091.84967588607</v>
      </c>
      <c r="L37" s="335"/>
      <c r="M37" s="336">
        <v>1200</v>
      </c>
      <c r="N37" s="272">
        <f>K37/M37</f>
        <v>173.40987472990506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0.43712366522334167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219.7986751432822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0.108</v>
      </c>
      <c r="L48" s="267"/>
      <c r="M48" s="402">
        <f>VLOOKUP(A48,MATERIALES!A5:D389,4,FALSE)</f>
        <v>5315.3245974469191</v>
      </c>
      <c r="N48" s="272">
        <f>K48*M48</f>
        <v>574.05505652426723</v>
      </c>
    </row>
    <row r="49" spans="1:14">
      <c r="A49" s="166" t="s">
        <v>626</v>
      </c>
      <c r="B49" s="43" t="str">
        <f>VLOOKUP(A49,MATERIALES!A6:D372,3,FALSE)</f>
        <v xml:space="preserve">Resina termoplástica </v>
      </c>
      <c r="C49" s="425"/>
      <c r="D49" s="425"/>
      <c r="E49" s="425"/>
      <c r="F49" s="425"/>
      <c r="G49" s="425"/>
      <c r="H49" s="425"/>
      <c r="I49" s="425"/>
      <c r="J49" s="312" t="str">
        <f>VLOOKUP(A49,MATERIALES!A5:D634,2,FALSE)</f>
        <v>kg</v>
      </c>
      <c r="K49" s="397">
        <v>7.8E-2</v>
      </c>
      <c r="L49" s="421"/>
      <c r="M49" s="402">
        <f>VLOOKUP(A49,MATERIALES!A6:D390,4,FALSE)</f>
        <v>9069.5817846819209</v>
      </c>
      <c r="N49" s="272">
        <f>K49*M49</f>
        <v>707.42737920518982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1281.4824357294569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43.712366522334165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1544.9934773950733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308.99869547901471</v>
      </c>
      <c r="M84" s="861"/>
      <c r="N84" s="51"/>
    </row>
    <row r="85" spans="1:14">
      <c r="B85" s="89" t="s">
        <v>973</v>
      </c>
      <c r="C85" s="90"/>
      <c r="D85" s="90"/>
      <c r="E85" s="90"/>
      <c r="F85" s="90"/>
      <c r="G85" s="90"/>
      <c r="H85" s="90"/>
      <c r="I85" s="87"/>
      <c r="J85" s="88"/>
      <c r="K85" s="304">
        <v>0.05</v>
      </c>
      <c r="L85" s="860">
        <f>N79*K85</f>
        <v>77.249673869753678</v>
      </c>
      <c r="M85" s="861"/>
      <c r="N85" s="51"/>
    </row>
    <row r="86" spans="1:14" ht="15.75" thickBot="1">
      <c r="B86" s="91" t="s">
        <v>974</v>
      </c>
      <c r="C86" s="92"/>
      <c r="D86" s="92"/>
      <c r="E86" s="92"/>
      <c r="F86" s="92"/>
      <c r="G86" s="92"/>
      <c r="H86" s="92"/>
      <c r="I86" s="93"/>
      <c r="J86" s="94"/>
      <c r="K86" s="305">
        <v>0.05</v>
      </c>
      <c r="L86" s="862">
        <f>N79*K86</f>
        <v>77.249673869753678</v>
      </c>
      <c r="M86" s="863"/>
      <c r="N86" s="51"/>
    </row>
    <row r="87" spans="1:14" ht="15.75" thickBot="1">
      <c r="B87" s="825" t="s">
        <v>953</v>
      </c>
      <c r="C87" s="826"/>
      <c r="D87" s="826"/>
      <c r="E87" s="826"/>
      <c r="F87" s="826"/>
      <c r="G87" s="826"/>
      <c r="H87" s="826"/>
      <c r="I87" s="826"/>
      <c r="J87" s="826"/>
      <c r="K87" s="826"/>
      <c r="L87" s="826"/>
      <c r="M87" s="827"/>
      <c r="N87" s="52">
        <f>L84+L85+L86</f>
        <v>463.49804321852207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2008.4915206135954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199</v>
      </c>
      <c r="B36" s="874" t="str">
        <f>VLOOKUP(A36,EQUIPOS!A6:D154,3,FALSE)</f>
        <v xml:space="preserve">Equipo de pintura (Compresor), Presión máxima de trabajo 3300 psi.
</v>
      </c>
      <c r="C36" s="875"/>
      <c r="D36" s="875"/>
      <c r="E36" s="875"/>
      <c r="F36" s="875"/>
      <c r="G36" s="875"/>
      <c r="H36" s="876"/>
      <c r="I36" s="267"/>
      <c r="J36" s="268"/>
      <c r="K36" s="269">
        <f>VLOOKUP(A36,EQUIPOS!A6:D163,4,FALSE)</f>
        <v>17889.551603642689</v>
      </c>
      <c r="L36" s="270"/>
      <c r="M36" s="336">
        <v>6.1</v>
      </c>
      <c r="N36" s="272">
        <f>K36/M36</f>
        <v>2932.7133776463425</v>
      </c>
    </row>
    <row r="37" spans="1:14">
      <c r="A37" s="113" t="s">
        <v>138</v>
      </c>
      <c r="B37" s="874" t="str">
        <f>VLOOKUP(A37,EQUIPOS!A7:D154,3,FALSE)</f>
        <v>Camioneta D-300</v>
      </c>
      <c r="C37" s="875"/>
      <c r="D37" s="875"/>
      <c r="E37" s="875"/>
      <c r="F37" s="875"/>
      <c r="G37" s="875"/>
      <c r="H37" s="876"/>
      <c r="I37" s="421"/>
      <c r="J37" s="422"/>
      <c r="K37" s="269">
        <f>VLOOKUP(A37,EQUIPOS!A7:D164,4,FALSE)</f>
        <v>55142.012097784573</v>
      </c>
      <c r="L37" s="335"/>
      <c r="M37" s="336">
        <v>6.1</v>
      </c>
      <c r="N37" s="272">
        <f>K37/M37</f>
        <v>9039.6741143909148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85.991540699673777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12058.379032736932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0.38200000000000001</v>
      </c>
      <c r="L48" s="267"/>
      <c r="M48" s="402">
        <f>VLOOKUP(A48,MATERIALES!A5:D389,4,FALSE)</f>
        <v>5315.3245974469191</v>
      </c>
      <c r="N48" s="272">
        <f>K48*M48</f>
        <v>2030.4539962247231</v>
      </c>
    </row>
    <row r="49" spans="1:14">
      <c r="A49" s="166" t="s">
        <v>841</v>
      </c>
      <c r="B49" s="43" t="str">
        <f>VLOOKUP(A49,MATERIALES!A6:D372,3,FALSE)</f>
        <v>Disolvente para pintura Trafico (acrílico)</v>
      </c>
      <c r="C49" s="425"/>
      <c r="D49" s="425"/>
      <c r="E49" s="425"/>
      <c r="F49" s="425"/>
      <c r="G49" s="425"/>
      <c r="H49" s="425"/>
      <c r="I49" s="425"/>
      <c r="J49" s="312" t="str">
        <f>VLOOKUP(A49,MATERIALES!A5:D634,2,FALSE)</f>
        <v>gal</v>
      </c>
      <c r="K49" s="397">
        <v>0.05</v>
      </c>
      <c r="L49" s="421"/>
      <c r="M49" s="402">
        <f>VLOOKUP(A49,MATERIALES!A6:D390,4,FALSE)</f>
        <v>35583.542206858714</v>
      </c>
      <c r="N49" s="272">
        <f>K49*M49</f>
        <v>1779.1771103429357</v>
      </c>
    </row>
    <row r="50" spans="1:14">
      <c r="A50" s="166" t="s">
        <v>605</v>
      </c>
      <c r="B50" s="43" t="str">
        <f>VLOOKUP(A50,MATERIALES!A6:D372,3,FALSE)</f>
        <v>Pintura acrílica pura para tráfico</v>
      </c>
      <c r="C50" s="425"/>
      <c r="D50" s="425"/>
      <c r="E50" s="425"/>
      <c r="F50" s="425"/>
      <c r="G50" s="425"/>
      <c r="H50" s="425"/>
      <c r="I50" s="425"/>
      <c r="J50" s="312" t="str">
        <f>VLOOKUP(A50,MATERIALES!A6:D635,2,FALSE)</f>
        <v>gal</v>
      </c>
      <c r="K50" s="397">
        <v>0.12</v>
      </c>
      <c r="L50" s="421"/>
      <c r="M50" s="402">
        <f>VLOOKUP(A50,MATERIALES!A6:D391,4,FALSE)</f>
        <v>71365.332645859366</v>
      </c>
      <c r="N50" s="272">
        <f>K50*M50</f>
        <v>8563.8399175031227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12373.471024070783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8599.1540699673769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33031.004126775093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6606.2008253550193</v>
      </c>
      <c r="M84" s="861"/>
      <c r="N84" s="51"/>
    </row>
    <row r="85" spans="1:14">
      <c r="B85" s="89" t="s">
        <v>973</v>
      </c>
      <c r="C85" s="90"/>
      <c r="D85" s="90"/>
      <c r="E85" s="90"/>
      <c r="F85" s="90"/>
      <c r="G85" s="90"/>
      <c r="H85" s="90"/>
      <c r="I85" s="87"/>
      <c r="J85" s="88"/>
      <c r="K85" s="304">
        <v>0.05</v>
      </c>
      <c r="L85" s="860">
        <f>N79*K85</f>
        <v>1651.5502063387548</v>
      </c>
      <c r="M85" s="861"/>
      <c r="N85" s="51"/>
    </row>
    <row r="86" spans="1:14" ht="15.75" thickBot="1">
      <c r="B86" s="91" t="s">
        <v>974</v>
      </c>
      <c r="C86" s="92"/>
      <c r="D86" s="92"/>
      <c r="E86" s="92"/>
      <c r="F86" s="92"/>
      <c r="G86" s="92"/>
      <c r="H86" s="92"/>
      <c r="I86" s="93"/>
      <c r="J86" s="94"/>
      <c r="K86" s="305">
        <v>0.05</v>
      </c>
      <c r="L86" s="862">
        <f>N79*K86</f>
        <v>1651.5502063387548</v>
      </c>
      <c r="M86" s="863"/>
      <c r="N86" s="51"/>
    </row>
    <row r="87" spans="1:14" ht="15.75" thickBot="1">
      <c r="B87" s="825" t="s">
        <v>953</v>
      </c>
      <c r="C87" s="826"/>
      <c r="D87" s="826"/>
      <c r="E87" s="826"/>
      <c r="F87" s="826"/>
      <c r="G87" s="826"/>
      <c r="H87" s="826"/>
      <c r="I87" s="826"/>
      <c r="J87" s="826"/>
      <c r="K87" s="826"/>
      <c r="L87" s="826"/>
      <c r="M87" s="827"/>
      <c r="N87" s="52">
        <f>L84+L85+L86</f>
        <v>9909.3012380325272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42940.305364807617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6</v>
      </c>
      <c r="N36" s="272">
        <f>K36/M36</f>
        <v>9190.3353496307627</v>
      </c>
    </row>
    <row r="37" spans="1:14">
      <c r="A37" s="113" t="s">
        <v>1711</v>
      </c>
      <c r="B37" s="874" t="str">
        <f>VLOOKUP(A37,EQUIPOS!A7:D154,3,FALSE)</f>
        <v>Caldera para pintura termoplástica</v>
      </c>
      <c r="C37" s="875"/>
      <c r="D37" s="875"/>
      <c r="E37" s="875"/>
      <c r="F37" s="875"/>
      <c r="G37" s="875"/>
      <c r="H37" s="876"/>
      <c r="I37" s="421"/>
      <c r="J37" s="422"/>
      <c r="K37" s="269">
        <f>VLOOKUP(A37,EQUIPOS!A7:D164,4,FALSE)</f>
        <v>100618.31145515115</v>
      </c>
      <c r="L37" s="335"/>
      <c r="M37" s="336">
        <v>6</v>
      </c>
      <c r="N37" s="272">
        <f>K37/M37</f>
        <v>16769.718575858526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100.46441950300166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26060.518344992288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VLOOKUP(A48,MATERIALES!A5:D372,3,FALSE)</f>
        <v>Esferas reflectivas</v>
      </c>
      <c r="C48" s="281"/>
      <c r="D48" s="281"/>
      <c r="E48" s="281"/>
      <c r="F48" s="281"/>
      <c r="G48" s="281"/>
      <c r="H48" s="281"/>
      <c r="I48" s="268"/>
      <c r="J48" s="224" t="str">
        <f>VLOOKUP(A48,MATERIALES!A4:D633,2,FALSE)</f>
        <v>kg</v>
      </c>
      <c r="K48" s="282">
        <v>0.9</v>
      </c>
      <c r="L48" s="267"/>
      <c r="M48" s="402">
        <f>VLOOKUP(A48,MATERIALES!A5:D389,4,FALSE)</f>
        <v>5315.3245974469191</v>
      </c>
      <c r="N48" s="272">
        <f>K48*M48</f>
        <v>4783.7921377022276</v>
      </c>
    </row>
    <row r="49" spans="1:14">
      <c r="A49" s="166" t="s">
        <v>626</v>
      </c>
      <c r="B49" s="43" t="str">
        <f>VLOOKUP(A49,MATERIALES!A6:D372,3,FALSE)</f>
        <v xml:space="preserve">Resina termoplástica </v>
      </c>
      <c r="C49" s="425"/>
      <c r="D49" s="425"/>
      <c r="E49" s="425"/>
      <c r="F49" s="425"/>
      <c r="G49" s="425"/>
      <c r="H49" s="425"/>
      <c r="I49" s="425"/>
      <c r="J49" s="311" t="str">
        <f>VLOOKUP(A49,MATERIALES!A5:D634,2,FALSE)</f>
        <v>kg</v>
      </c>
      <c r="K49" s="397">
        <v>0.65</v>
      </c>
      <c r="L49" s="421"/>
      <c r="M49" s="402">
        <f>VLOOKUP(A49,MATERIALES!A6:D390,4,FALSE)</f>
        <v>9069.5817846819209</v>
      </c>
      <c r="N49" s="272">
        <f>K49*M49</f>
        <v>5895.2281600432489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10679.020297745476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10046.441950300166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46785.980593037937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9357.1961186075878</v>
      </c>
      <c r="M84" s="861"/>
      <c r="N84" s="51"/>
    </row>
    <row r="85" spans="1:14">
      <c r="B85" s="89" t="s">
        <v>973</v>
      </c>
      <c r="C85" s="90"/>
      <c r="D85" s="90"/>
      <c r="E85" s="90"/>
      <c r="F85" s="90"/>
      <c r="G85" s="90"/>
      <c r="H85" s="90"/>
      <c r="I85" s="87"/>
      <c r="J85" s="88"/>
      <c r="K85" s="304">
        <v>0.05</v>
      </c>
      <c r="L85" s="860">
        <f>N79*K85</f>
        <v>2339.2990296518969</v>
      </c>
      <c r="M85" s="861"/>
      <c r="N85" s="51"/>
    </row>
    <row r="86" spans="1:14" ht="15.75" thickBot="1">
      <c r="B86" s="91" t="s">
        <v>974</v>
      </c>
      <c r="C86" s="92"/>
      <c r="D86" s="92"/>
      <c r="E86" s="92"/>
      <c r="F86" s="92"/>
      <c r="G86" s="92"/>
      <c r="H86" s="92"/>
      <c r="I86" s="93"/>
      <c r="J86" s="94"/>
      <c r="K86" s="305">
        <v>0.05</v>
      </c>
      <c r="L86" s="862">
        <f>N79*K86</f>
        <v>2339.2990296518969</v>
      </c>
      <c r="M86" s="863"/>
      <c r="N86" s="51"/>
    </row>
    <row r="87" spans="1:14" ht="15.75" thickBot="1">
      <c r="B87" s="825" t="s">
        <v>953</v>
      </c>
      <c r="C87" s="826"/>
      <c r="D87" s="826"/>
      <c r="E87" s="826"/>
      <c r="F87" s="826"/>
      <c r="G87" s="826"/>
      <c r="H87" s="826"/>
      <c r="I87" s="826"/>
      <c r="J87" s="826"/>
      <c r="K87" s="826"/>
      <c r="L87" s="826"/>
      <c r="M87" s="827"/>
      <c r="N87" s="52">
        <f>L84+L85+L86</f>
        <v>14035.794177911381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60821.77477094932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250</v>
      </c>
      <c r="N36" s="272">
        <f>K36/M36</f>
        <v>220.56804839113829</v>
      </c>
    </row>
    <row r="37" spans="1:14">
      <c r="A37" s="113" t="s">
        <v>251</v>
      </c>
      <c r="B37" s="874" t="str">
        <f>VLOOKUP(A37,EQUIPOS!A7:D154,3,FALSE)</f>
        <v>Maquina térmica pegatachas</v>
      </c>
      <c r="C37" s="875"/>
      <c r="D37" s="875"/>
      <c r="E37" s="875"/>
      <c r="F37" s="875"/>
      <c r="G37" s="875"/>
      <c r="H37" s="876"/>
      <c r="I37" s="421"/>
      <c r="J37" s="422"/>
      <c r="K37" s="269">
        <f>VLOOKUP(A37,EQUIPOS!A7:D164,4,FALSE)</f>
        <v>54624.110539920097</v>
      </c>
      <c r="L37" s="335"/>
      <c r="M37" s="336">
        <v>250</v>
      </c>
      <c r="N37" s="272">
        <f>K37/M37</f>
        <v>218.49644215968038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1.15933616807204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440.22382671889073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VLOOKUP(A48,MATERIALES!A4:D633,2,FALSE)</f>
        <v>kg</v>
      </c>
      <c r="K48" s="282">
        <v>0.08</v>
      </c>
      <c r="L48" s="267"/>
      <c r="M48" s="402">
        <f>VLOOKUP(A48,MATERIALES!A5:D389,4,FALSE)</f>
        <v>9069.5817846819209</v>
      </c>
      <c r="N48" s="272">
        <f>K48*M48</f>
        <v>725.56654277455368</v>
      </c>
    </row>
    <row r="49" spans="1:14">
      <c r="A49" s="166" t="s">
        <v>681</v>
      </c>
      <c r="B49" s="43" t="str">
        <f>VLOOKUP(A49,MATERIALES!A6:D372,3,FALSE)</f>
        <v>Tacha reflectiva</v>
      </c>
      <c r="C49" s="425"/>
      <c r="D49" s="425"/>
      <c r="E49" s="425"/>
      <c r="F49" s="425"/>
      <c r="G49" s="425"/>
      <c r="H49" s="425"/>
      <c r="I49" s="422"/>
      <c r="J49" s="224" t="str">
        <f>VLOOKUP(A49,MATERIALES!A5:D634,2,FALSE)</f>
        <v>u</v>
      </c>
      <c r="K49" s="397">
        <v>1</v>
      </c>
      <c r="L49" s="421"/>
      <c r="M49" s="402">
        <f>VLOOKUP(A49,MATERIALES!A6:D390,4,FALSE)</f>
        <v>7310.6325900769416</v>
      </c>
      <c r="N49" s="272">
        <f>K49*M49</f>
        <v>7310.6325900769416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8036.1991328514951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115.93361680720399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8592.3565763775896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1718.471315275518</v>
      </c>
      <c r="M84" s="861"/>
      <c r="N84" s="51"/>
    </row>
    <row r="85" spans="1:14">
      <c r="B85" s="89" t="s">
        <v>973</v>
      </c>
      <c r="C85" s="90"/>
      <c r="D85" s="90"/>
      <c r="E85" s="90"/>
      <c r="F85" s="90"/>
      <c r="G85" s="90"/>
      <c r="H85" s="90"/>
      <c r="I85" s="87"/>
      <c r="J85" s="88"/>
      <c r="K85" s="304">
        <v>0.05</v>
      </c>
      <c r="L85" s="860">
        <f>N79*K85</f>
        <v>429.6178288188795</v>
      </c>
      <c r="M85" s="861"/>
      <c r="N85" s="51"/>
    </row>
    <row r="86" spans="1:14" ht="15.75" thickBot="1">
      <c r="B86" s="91" t="s">
        <v>974</v>
      </c>
      <c r="C86" s="92"/>
      <c r="D86" s="92"/>
      <c r="E86" s="92"/>
      <c r="F86" s="92"/>
      <c r="G86" s="92"/>
      <c r="H86" s="92"/>
      <c r="I86" s="93"/>
      <c r="J86" s="94"/>
      <c r="K86" s="305">
        <v>0.05</v>
      </c>
      <c r="L86" s="862">
        <f>N79*K86</f>
        <v>429.6178288188795</v>
      </c>
      <c r="M86" s="863"/>
      <c r="N86" s="51"/>
    </row>
    <row r="87" spans="1:14" ht="15.75" thickBot="1">
      <c r="B87" s="825" t="s">
        <v>953</v>
      </c>
      <c r="C87" s="826"/>
      <c r="D87" s="826"/>
      <c r="E87" s="826"/>
      <c r="F87" s="826"/>
      <c r="G87" s="826"/>
      <c r="H87" s="826"/>
      <c r="I87" s="826"/>
      <c r="J87" s="826"/>
      <c r="K87" s="826"/>
      <c r="L87" s="826"/>
      <c r="M87" s="827"/>
      <c r="N87" s="52">
        <f>L84+L85+L86</f>
        <v>2577.7069729132768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11170.063549290866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3.75</v>
      </c>
      <c r="N36" s="272">
        <f>K36/M36</f>
        <v>14704.53655940922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98.152576204802642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14802.689135614022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132470.86121868741</v>
      </c>
      <c r="N48" s="272">
        <f>K48*M48</f>
        <v>132470.86121868741</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VLOOKUP(A49,MATERIALES!A5:D634,2,FALSE)</f>
        <v>u</v>
      </c>
      <c r="K49" s="397">
        <v>1</v>
      </c>
      <c r="L49" s="421"/>
      <c r="M49" s="402">
        <f>VLOOKUP(A49,MATERIALES!A6:D390,4,FALSE)</f>
        <v>231411.75341521745</v>
      </c>
      <c r="N49" s="272">
        <f>K49*M49</f>
        <v>231411.75341521745</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280332.52789016842</v>
      </c>
      <c r="N50" s="272">
        <f>K50*M50</f>
        <v>8409.9758367050526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372292.59047060995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396910.53722670424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79382.107445340851</v>
      </c>
      <c r="M84" s="861"/>
      <c r="N84" s="51"/>
    </row>
    <row r="85" spans="1:14">
      <c r="B85" s="89" t="s">
        <v>973</v>
      </c>
      <c r="C85" s="90"/>
      <c r="D85" s="90"/>
      <c r="E85" s="90"/>
      <c r="F85" s="90"/>
      <c r="G85" s="90"/>
      <c r="H85" s="90"/>
      <c r="I85" s="87"/>
      <c r="J85" s="88"/>
      <c r="K85" s="304">
        <v>0.05</v>
      </c>
      <c r="L85" s="860">
        <f>N79*K85</f>
        <v>19845.526861335213</v>
      </c>
      <c r="M85" s="861"/>
      <c r="N85" s="51"/>
    </row>
    <row r="86" spans="1:14" ht="15.75" thickBot="1">
      <c r="B86" s="91" t="s">
        <v>974</v>
      </c>
      <c r="C86" s="92"/>
      <c r="D86" s="92"/>
      <c r="E86" s="92"/>
      <c r="F86" s="92"/>
      <c r="G86" s="92"/>
      <c r="H86" s="92"/>
      <c r="I86" s="93"/>
      <c r="J86" s="94"/>
      <c r="K86" s="305">
        <v>0.05</v>
      </c>
      <c r="L86" s="862">
        <f>N79*K86</f>
        <v>19845.526861335213</v>
      </c>
      <c r="M86" s="863"/>
      <c r="N86" s="51"/>
    </row>
    <row r="87" spans="1:14" ht="15.75" thickBot="1">
      <c r="B87" s="825" t="s">
        <v>953</v>
      </c>
      <c r="C87" s="826"/>
      <c r="D87" s="826"/>
      <c r="E87" s="826"/>
      <c r="F87" s="826"/>
      <c r="G87" s="826"/>
      <c r="H87" s="826"/>
      <c r="I87" s="826"/>
      <c r="J87" s="826"/>
      <c r="K87" s="826"/>
      <c r="L87" s="826"/>
      <c r="M87" s="827"/>
      <c r="N87" s="52">
        <f>L84+L85+L86</f>
        <v>119073.16116801127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515983.69839471549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8.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3.75</v>
      </c>
      <c r="N36" s="272">
        <f>K36/M36</f>
        <v>14704.53655940922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98.152576204802642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14802.689135614022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132470.86121868741</v>
      </c>
      <c r="N48" s="272">
        <f>K48*M48</f>
        <v>132470.86121868741</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VLOOKUP(A49,MATERIALES!A5:D634,2,FALSE)</f>
        <v>u</v>
      </c>
      <c r="K49" s="397">
        <v>1</v>
      </c>
      <c r="L49" s="421"/>
      <c r="M49" s="402">
        <f>VLOOKUP(A49,MATERIALES!A6:D390,4,FALSE)</f>
        <v>242405.18588149856</v>
      </c>
      <c r="N49" s="272">
        <f>K49*M49</f>
        <v>242405.18588149856</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280332.52789016842</v>
      </c>
      <c r="N50" s="272">
        <f>K50*M50</f>
        <v>8409.9758367050526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383286.02293689107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407903.96969298535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81580.793938597082</v>
      </c>
      <c r="M84" s="861"/>
      <c r="N84" s="51"/>
    </row>
    <row r="85" spans="1:14">
      <c r="B85" s="89" t="s">
        <v>973</v>
      </c>
      <c r="C85" s="90"/>
      <c r="D85" s="90"/>
      <c r="E85" s="90"/>
      <c r="F85" s="90"/>
      <c r="G85" s="90"/>
      <c r="H85" s="90"/>
      <c r="I85" s="87"/>
      <c r="J85" s="88"/>
      <c r="K85" s="304">
        <v>0.05</v>
      </c>
      <c r="L85" s="860">
        <f>N79*K85</f>
        <v>20395.198484649271</v>
      </c>
      <c r="M85" s="861"/>
      <c r="N85" s="51"/>
    </row>
    <row r="86" spans="1:14" ht="15.75" thickBot="1">
      <c r="B86" s="91" t="s">
        <v>974</v>
      </c>
      <c r="C86" s="92"/>
      <c r="D86" s="92"/>
      <c r="E86" s="92"/>
      <c r="F86" s="92"/>
      <c r="G86" s="92"/>
      <c r="H86" s="92"/>
      <c r="I86" s="93"/>
      <c r="J86" s="94"/>
      <c r="K86" s="305">
        <v>0.05</v>
      </c>
      <c r="L86" s="862">
        <f>N79*K86</f>
        <v>20395.198484649271</v>
      </c>
      <c r="M86" s="863"/>
      <c r="N86" s="51"/>
    </row>
    <row r="87" spans="1:14" ht="15.75" thickBot="1">
      <c r="B87" s="825" t="s">
        <v>953</v>
      </c>
      <c r="C87" s="826"/>
      <c r="D87" s="826"/>
      <c r="E87" s="826"/>
      <c r="F87" s="826"/>
      <c r="G87" s="826"/>
      <c r="H87" s="826"/>
      <c r="I87" s="826"/>
      <c r="J87" s="826"/>
      <c r="K87" s="826"/>
      <c r="L87" s="826"/>
      <c r="M87" s="827"/>
      <c r="N87" s="52">
        <f>L84+L85+L86</f>
        <v>122371.19090789562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530275.16060088098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3</v>
      </c>
      <c r="N36" s="272">
        <f>K36/M36</f>
        <v>18380.670699261525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52.158745833333334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18432.82944509486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616</v>
      </c>
      <c r="B48" s="43" t="str">
        <f>VLOOKUP(A48,MATERIALES!A5:D372,3,FALSE)</f>
        <v>Poste kilometraje</v>
      </c>
      <c r="C48" s="281"/>
      <c r="D48" s="281"/>
      <c r="E48" s="281"/>
      <c r="F48" s="281"/>
      <c r="G48" s="281"/>
      <c r="H48" s="281"/>
      <c r="I48" s="281"/>
      <c r="J48" s="311" t="str">
        <f>VLOOKUP(A48,MATERIALES!A4:D633,2,FALSE)</f>
        <v>u</v>
      </c>
      <c r="K48" s="282">
        <v>1</v>
      </c>
      <c r="L48" s="267"/>
      <c r="M48" s="402">
        <f>VLOOKUP(A48,MATERIALES!A5:D389,4,FALSE)</f>
        <v>239611.75469181655</v>
      </c>
      <c r="N48" s="272">
        <f>K48*M48</f>
        <v>239611.75469181655</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0.06</v>
      </c>
      <c r="L49" s="421"/>
      <c r="M49" s="402">
        <f>VLOOKUP(A49,MATERIALES!A6:D390,4,FALSE)</f>
        <v>280332.52789016842</v>
      </c>
      <c r="N49" s="272">
        <f>K49*M49</f>
        <v>16819.951673410105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256431.70636522665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280080.41039365483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56016.082078730971</v>
      </c>
      <c r="M84" s="861"/>
      <c r="N84" s="51"/>
    </row>
    <row r="85" spans="1:14">
      <c r="B85" s="89" t="s">
        <v>973</v>
      </c>
      <c r="C85" s="90"/>
      <c r="D85" s="90"/>
      <c r="E85" s="90"/>
      <c r="F85" s="90"/>
      <c r="G85" s="90"/>
      <c r="H85" s="90"/>
      <c r="I85" s="87"/>
      <c r="J85" s="88"/>
      <c r="K85" s="304">
        <v>0.05</v>
      </c>
      <c r="L85" s="860">
        <f>N79*K85</f>
        <v>14004.020519682743</v>
      </c>
      <c r="M85" s="861"/>
      <c r="N85" s="51"/>
    </row>
    <row r="86" spans="1:14" ht="15.75" thickBot="1">
      <c r="B86" s="91" t="s">
        <v>974</v>
      </c>
      <c r="C86" s="92"/>
      <c r="D86" s="92"/>
      <c r="E86" s="92"/>
      <c r="F86" s="92"/>
      <c r="G86" s="92"/>
      <c r="H86" s="92"/>
      <c r="I86" s="93"/>
      <c r="J86" s="94"/>
      <c r="K86" s="305">
        <v>0.05</v>
      </c>
      <c r="L86" s="862">
        <f>N79*K86</f>
        <v>14004.020519682743</v>
      </c>
      <c r="M86" s="863"/>
      <c r="N86" s="51"/>
    </row>
    <row r="87" spans="1:14" ht="15.75" thickBot="1">
      <c r="B87" s="825" t="s">
        <v>953</v>
      </c>
      <c r="C87" s="826"/>
      <c r="D87" s="826"/>
      <c r="E87" s="826"/>
      <c r="F87" s="826"/>
      <c r="G87" s="826"/>
      <c r="H87" s="826"/>
      <c r="I87" s="826"/>
      <c r="J87" s="826"/>
      <c r="K87" s="826"/>
      <c r="L87" s="826"/>
      <c r="M87" s="827"/>
      <c r="N87" s="52">
        <f>L84+L85+L86</f>
        <v>84024.123118096453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364104.53351175127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135</v>
      </c>
      <c r="B36" s="874" t="str">
        <f>VLOOKUP(A36,EQUIPOS!A6:D154,3,FALSE)</f>
        <v>Camión 350</v>
      </c>
      <c r="C36" s="875"/>
      <c r="D36" s="875"/>
      <c r="E36" s="875"/>
      <c r="F36" s="875"/>
      <c r="G36" s="875"/>
      <c r="H36" s="876"/>
      <c r="I36" s="267"/>
      <c r="J36" s="268"/>
      <c r="K36" s="269">
        <f>VLOOKUP(A36,EQUIPOS!A6:D163,4,FALSE)</f>
        <v>61654.8227743522</v>
      </c>
      <c r="L36" s="270"/>
      <c r="M36" s="336">
        <v>6.25</v>
      </c>
      <c r="N36" s="272">
        <f>K36/M36</f>
        <v>9864.7716438963525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357.04822361440802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10221.81986751076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VLOOKUP(A48,MATERIALES!A4:D633,2,FALSE)</f>
        <v>u</v>
      </c>
      <c r="K48" s="282">
        <v>0.25</v>
      </c>
      <c r="L48" s="267"/>
      <c r="M48" s="402">
        <f>VLOOKUP(A48,MATERIALES!A5:D389,4,FALSE)</f>
        <v>142272.05593400035</v>
      </c>
      <c r="N48" s="272">
        <f>K48*M48</f>
        <v>35568.013983500088</v>
      </c>
    </row>
    <row r="49" spans="1:14">
      <c r="A49" s="166" t="s">
        <v>438</v>
      </c>
      <c r="B49" s="43" t="str">
        <f>VLOOKUP(A49,MATERIALES!A6:D372,3,FALSE)</f>
        <v>Defensa Metálica De 4,13 M Galvanizada</v>
      </c>
      <c r="C49" s="425"/>
      <c r="D49" s="425"/>
      <c r="E49" s="425"/>
      <c r="F49" s="425"/>
      <c r="G49" s="425"/>
      <c r="H49" s="425"/>
      <c r="I49" s="425"/>
      <c r="J49" s="312" t="str">
        <f>VLOOKUP(A49,MATERIALES!A5:D634,2,FALSE)</f>
        <v>u</v>
      </c>
      <c r="K49" s="397">
        <v>0.24213075060532688</v>
      </c>
      <c r="L49" s="421"/>
      <c r="M49" s="402">
        <f>VLOOKUP(A49,MATERIALES!A6:D390,4,FALSE)</f>
        <v>223144.69220057406</v>
      </c>
      <c r="N49" s="272">
        <f>K49*M49</f>
        <v>54030.19181611963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89598.205799619725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7140.9644722881594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106960.99013941865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21392.198027883729</v>
      </c>
      <c r="M84" s="861"/>
      <c r="N84" s="51"/>
    </row>
    <row r="85" spans="1:14">
      <c r="B85" s="89" t="s">
        <v>973</v>
      </c>
      <c r="C85" s="90"/>
      <c r="D85" s="90"/>
      <c r="E85" s="90"/>
      <c r="F85" s="90"/>
      <c r="G85" s="90"/>
      <c r="H85" s="90"/>
      <c r="I85" s="87"/>
      <c r="J85" s="88"/>
      <c r="K85" s="304">
        <v>0.05</v>
      </c>
      <c r="L85" s="860">
        <f>N79*K85</f>
        <v>5348.0495069709323</v>
      </c>
      <c r="M85" s="861"/>
      <c r="N85" s="51"/>
    </row>
    <row r="86" spans="1:14" ht="15.75" thickBot="1">
      <c r="B86" s="91" t="s">
        <v>974</v>
      </c>
      <c r="C86" s="92"/>
      <c r="D86" s="92"/>
      <c r="E86" s="92"/>
      <c r="F86" s="92"/>
      <c r="G86" s="92"/>
      <c r="H86" s="92"/>
      <c r="I86" s="93"/>
      <c r="J86" s="94"/>
      <c r="K86" s="305">
        <v>0.05</v>
      </c>
      <c r="L86" s="862">
        <f>N79*K86</f>
        <v>5348.0495069709323</v>
      </c>
      <c r="M86" s="863"/>
      <c r="N86" s="51"/>
    </row>
    <row r="87" spans="1:14" ht="15.75" thickBot="1">
      <c r="B87" s="825" t="s">
        <v>953</v>
      </c>
      <c r="C87" s="826"/>
      <c r="D87" s="826"/>
      <c r="E87" s="826"/>
      <c r="F87" s="826"/>
      <c r="G87" s="826"/>
      <c r="H87" s="826"/>
      <c r="I87" s="826"/>
      <c r="J87" s="826"/>
      <c r="K87" s="826"/>
      <c r="L87" s="826"/>
      <c r="M87" s="827"/>
      <c r="N87" s="52">
        <f>L84+L85+L86</f>
        <v>32088.297041825594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139049.28718124423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41.726996666666665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VLOOKUP(A48,MATERIALES!A4:D633,2,FALSE)</f>
        <v>u</v>
      </c>
      <c r="K48" s="282">
        <v>1</v>
      </c>
      <c r="L48" s="267"/>
      <c r="M48" s="402">
        <f>VLOOKUP(A48,MATERIALES!A5:D389,4,FALSE)</f>
        <v>69258.624537571028</v>
      </c>
      <c r="N48" s="272">
        <f>K48*M48</f>
        <v>69258.624537571028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69258.624537571028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4172.6996666666664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73473.05120090436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14694.610240180873</v>
      </c>
      <c r="M84" s="861"/>
      <c r="N84" s="51"/>
    </row>
    <row r="85" spans="1:14">
      <c r="B85" s="89" t="s">
        <v>973</v>
      </c>
      <c r="C85" s="90"/>
      <c r="D85" s="90"/>
      <c r="E85" s="90"/>
      <c r="F85" s="90"/>
      <c r="G85" s="90"/>
      <c r="H85" s="90"/>
      <c r="I85" s="87"/>
      <c r="J85" s="88"/>
      <c r="K85" s="304">
        <v>0.05</v>
      </c>
      <c r="L85" s="860">
        <f>N79*K85</f>
        <v>3673.6525600452183</v>
      </c>
      <c r="M85" s="861"/>
      <c r="N85" s="51"/>
    </row>
    <row r="86" spans="1:14" ht="15.75" thickBot="1">
      <c r="B86" s="91" t="s">
        <v>974</v>
      </c>
      <c r="C86" s="92"/>
      <c r="D86" s="92"/>
      <c r="E86" s="92"/>
      <c r="F86" s="92"/>
      <c r="G86" s="92"/>
      <c r="H86" s="92"/>
      <c r="I86" s="93"/>
      <c r="J86" s="94"/>
      <c r="K86" s="305">
        <v>0.05</v>
      </c>
      <c r="L86" s="862">
        <f>N79*K86</f>
        <v>3673.6525600452183</v>
      </c>
      <c r="M86" s="863"/>
      <c r="N86" s="51"/>
    </row>
    <row r="87" spans="1:14" ht="15.75" thickBot="1">
      <c r="B87" s="825" t="s">
        <v>953</v>
      </c>
      <c r="C87" s="826"/>
      <c r="D87" s="826"/>
      <c r="E87" s="826"/>
      <c r="F87" s="826"/>
      <c r="G87" s="826"/>
      <c r="H87" s="826"/>
      <c r="I87" s="826"/>
      <c r="J87" s="826"/>
      <c r="K87" s="826"/>
      <c r="L87" s="826"/>
      <c r="M87" s="827"/>
      <c r="N87" s="52">
        <f>L84+L85+L86</f>
        <v>22041.915360271309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95514.966561175665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43.165858620689654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2" t="s">
        <v>631</v>
      </c>
      <c r="B48" s="43" t="str">
        <f>VLOOKUP(A48,MATERIALES!A5:D372,3,FALSE)</f>
        <v>Sección tope</v>
      </c>
      <c r="C48" s="281"/>
      <c r="D48" s="281"/>
      <c r="E48" s="281"/>
      <c r="F48" s="281"/>
      <c r="G48" s="281"/>
      <c r="H48" s="281"/>
      <c r="I48" s="268"/>
      <c r="J48" s="224" t="str">
        <f>VLOOKUP(A48,MATERIALES!A4:D633,2,FALSE)</f>
        <v>u</v>
      </c>
      <c r="K48" s="282">
        <v>1</v>
      </c>
      <c r="L48" s="267"/>
      <c r="M48" s="402">
        <f>VLOOKUP(A48,MATERIALES!A5:D389,4,FALSE)</f>
        <v>71677.179680152869</v>
      </c>
      <c r="N48" s="272">
        <f>K48*M48</f>
        <v>71677.179680152869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71677.179680152869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76036.931400842528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15207.386280168506</v>
      </c>
      <c r="M84" s="861"/>
      <c r="N84" s="51"/>
    </row>
    <row r="85" spans="1:14">
      <c r="B85" s="89" t="s">
        <v>973</v>
      </c>
      <c r="C85" s="90"/>
      <c r="D85" s="90"/>
      <c r="E85" s="90"/>
      <c r="F85" s="90"/>
      <c r="G85" s="90"/>
      <c r="H85" s="90"/>
      <c r="I85" s="87"/>
      <c r="J85" s="88"/>
      <c r="K85" s="304">
        <v>0.05</v>
      </c>
      <c r="L85" s="860">
        <f>N79*K85</f>
        <v>3801.8465700421266</v>
      </c>
      <c r="M85" s="861"/>
      <c r="N85" s="51"/>
    </row>
    <row r="86" spans="1:14" ht="15.75" thickBot="1">
      <c r="B86" s="91" t="s">
        <v>974</v>
      </c>
      <c r="C86" s="92"/>
      <c r="D86" s="92"/>
      <c r="E86" s="92"/>
      <c r="F86" s="92"/>
      <c r="G86" s="92"/>
      <c r="H86" s="92"/>
      <c r="I86" s="93"/>
      <c r="J86" s="94"/>
      <c r="K86" s="305">
        <v>0.05</v>
      </c>
      <c r="L86" s="862">
        <f>N79*K86</f>
        <v>3801.8465700421266</v>
      </c>
      <c r="M86" s="863"/>
      <c r="N86" s="51"/>
    </row>
    <row r="87" spans="1:14" ht="15.75" thickBot="1">
      <c r="B87" s="825" t="s">
        <v>953</v>
      </c>
      <c r="C87" s="826"/>
      <c r="D87" s="826"/>
      <c r="E87" s="826"/>
      <c r="F87" s="826"/>
      <c r="G87" s="826"/>
      <c r="H87" s="826"/>
      <c r="I87" s="826"/>
      <c r="J87" s="826"/>
      <c r="K87" s="826"/>
      <c r="L87" s="826"/>
      <c r="M87" s="827"/>
      <c r="N87" s="52">
        <f>L84+L85+L86</f>
        <v>22811.079420252758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98848.010821095289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43.165858620689654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VLOOKUP(A48,MATERIALES!A4:D633,2,FALSE)</f>
        <v>u</v>
      </c>
      <c r="K48" s="282">
        <v>1</v>
      </c>
      <c r="L48" s="267"/>
      <c r="M48" s="402">
        <f>VLOOKUP(A48,MATERIALES!A5:D389,4,FALSE)</f>
        <v>28582.924412330896</v>
      </c>
      <c r="N48" s="272">
        <f>K48*M48</f>
        <v>28582.924412330896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28582.924412330896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32942.676133020548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6588.53522660411</v>
      </c>
      <c r="M84" s="861"/>
      <c r="N84" s="51"/>
    </row>
    <row r="85" spans="1:14">
      <c r="B85" s="89" t="s">
        <v>973</v>
      </c>
      <c r="C85" s="90"/>
      <c r="D85" s="90"/>
      <c r="E85" s="90"/>
      <c r="F85" s="90"/>
      <c r="G85" s="90"/>
      <c r="H85" s="90"/>
      <c r="I85" s="87"/>
      <c r="J85" s="88"/>
      <c r="K85" s="304">
        <v>0.05</v>
      </c>
      <c r="L85" s="860">
        <f>N79*K85</f>
        <v>1647.1338066510275</v>
      </c>
      <c r="M85" s="861"/>
      <c r="N85" s="51"/>
    </row>
    <row r="86" spans="1:14" ht="15.75" thickBot="1">
      <c r="B86" s="91" t="s">
        <v>974</v>
      </c>
      <c r="C86" s="92"/>
      <c r="D86" s="92"/>
      <c r="E86" s="92"/>
      <c r="F86" s="92"/>
      <c r="G86" s="92"/>
      <c r="H86" s="92"/>
      <c r="I86" s="93"/>
      <c r="J86" s="94"/>
      <c r="K86" s="305">
        <v>0.05</v>
      </c>
      <c r="L86" s="862">
        <f>N79*K86</f>
        <v>1647.1338066510275</v>
      </c>
      <c r="M86" s="863"/>
      <c r="N86" s="51"/>
    </row>
    <row r="87" spans="1:14" ht="15.75" thickBot="1">
      <c r="B87" s="825" t="s">
        <v>953</v>
      </c>
      <c r="C87" s="826"/>
      <c r="D87" s="826"/>
      <c r="E87" s="826"/>
      <c r="F87" s="826"/>
      <c r="G87" s="826"/>
      <c r="H87" s="826"/>
      <c r="I87" s="826"/>
      <c r="J87" s="826"/>
      <c r="K87" s="826"/>
      <c r="L87" s="826"/>
      <c r="M87" s="827"/>
      <c r="N87" s="52">
        <f>L84+L85+L86</f>
        <v>9882.8028399061641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42825.478972926714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4933.9151161697364</v>
      </c>
      <c r="L36" s="270"/>
      <c r="M36" s="336">
        <v>1.25</v>
      </c>
      <c r="N36" s="272">
        <f>K36/M36</f>
        <v>3947.1320929357889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N77*M41</f>
        <v>588.91545722881597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4536.0475501646051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745</v>
      </c>
      <c r="B48" s="43" t="str">
        <f>VLOOKUP(A48,MATERIALES!A5:D372,3,FALSE)</f>
        <v>Acero PDR-60</v>
      </c>
      <c r="C48" s="281"/>
      <c r="D48" s="281"/>
      <c r="E48" s="281"/>
      <c r="F48" s="281"/>
      <c r="G48" s="281"/>
      <c r="H48" s="281"/>
      <c r="I48" s="281"/>
      <c r="J48" s="311" t="str">
        <f>VLOOKUP(A48,MATERIALES!A4:D633,2,FALSE)</f>
        <v>kg</v>
      </c>
      <c r="K48" s="282">
        <v>9.6</v>
      </c>
      <c r="L48" s="267"/>
      <c r="M48" s="402">
        <f>VLOOKUP(A48,MATERIALES!A5:D389,4,FALSE)</f>
        <v>3610.243221926718</v>
      </c>
      <c r="N48" s="272">
        <f>K48*M48</f>
        <v>34658.334930496494</v>
      </c>
    </row>
    <row r="49" spans="1:14">
      <c r="A49" s="166" t="s">
        <v>832</v>
      </c>
      <c r="B49" s="43" t="str">
        <f>VLOOKUP(A49,MATERIALES!A6:D372,3,FALSE)</f>
        <v>Concreto Resistencia  21 (Mpa)</v>
      </c>
      <c r="C49" s="425"/>
      <c r="D49" s="425"/>
      <c r="E49" s="425"/>
      <c r="F49" s="425"/>
      <c r="G49" s="425"/>
      <c r="H49" s="425"/>
      <c r="I49" s="425"/>
      <c r="J49" s="312" t="str">
        <f>VLOOKUP(A49,MATERIALES!A5:D634,2,FALSE)</f>
        <v>m3</v>
      </c>
      <c r="K49" s="397">
        <v>0.12</v>
      </c>
      <c r="L49" s="421"/>
      <c r="M49" s="402">
        <f>VLOOKUP(A49,MATERIALES!A6:D390,4,FALSE)</f>
        <v>296822.67658959009</v>
      </c>
      <c r="N49" s="272">
        <f>K49*M49</f>
        <v>35618.72119075081</v>
      </c>
    </row>
    <row r="50" spans="1:14">
      <c r="A50" s="166" t="s">
        <v>869</v>
      </c>
      <c r="B50" s="43" t="str">
        <f>VLOOKUP(A50,MATERIALES!A6:D372,3,FALSE)</f>
        <v>Formaleta para baranda de concreto</v>
      </c>
      <c r="C50" s="425"/>
      <c r="D50" s="425"/>
      <c r="E50" s="425"/>
      <c r="F50" s="425"/>
      <c r="G50" s="425"/>
      <c r="H50" s="425"/>
      <c r="I50" s="425"/>
      <c r="J50" s="312" t="str">
        <f>VLOOKUP(A50,MATERIALES!A6:D635,2,FALSE)</f>
        <v>m</v>
      </c>
      <c r="K50" s="397">
        <v>0.5</v>
      </c>
      <c r="L50" s="421"/>
      <c r="M50" s="402">
        <f>VLOOKUP(A50,MATERIALES!A6:D391,4,FALSE)</f>
        <v>29000.674846049584</v>
      </c>
      <c r="N50" s="272">
        <f>K50*M50</f>
        <v>14500.337423024792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84777.393544272083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118759.21395587748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23751.842791175499</v>
      </c>
      <c r="M84" s="861"/>
      <c r="N84" s="51"/>
    </row>
    <row r="85" spans="1:14">
      <c r="B85" s="89" t="s">
        <v>973</v>
      </c>
      <c r="C85" s="90"/>
      <c r="D85" s="90"/>
      <c r="E85" s="90"/>
      <c r="F85" s="90"/>
      <c r="G85" s="90"/>
      <c r="H85" s="90"/>
      <c r="I85" s="87"/>
      <c r="J85" s="88"/>
      <c r="K85" s="304">
        <v>0.05</v>
      </c>
      <c r="L85" s="860">
        <f>N79*K85</f>
        <v>5937.9606977938747</v>
      </c>
      <c r="M85" s="861"/>
      <c r="N85" s="51"/>
    </row>
    <row r="86" spans="1:14" ht="15.75" thickBot="1">
      <c r="B86" s="91" t="s">
        <v>974</v>
      </c>
      <c r="C86" s="92"/>
      <c r="D86" s="92"/>
      <c r="E86" s="92"/>
      <c r="F86" s="92"/>
      <c r="G86" s="92"/>
      <c r="H86" s="92"/>
      <c r="I86" s="93"/>
      <c r="J86" s="94"/>
      <c r="K86" s="305">
        <v>0.05</v>
      </c>
      <c r="L86" s="862">
        <f>N79*K86</f>
        <v>5937.9606977938747</v>
      </c>
      <c r="M86" s="863"/>
      <c r="N86" s="51"/>
    </row>
    <row r="87" spans="1:14" ht="15.75" thickBot="1">
      <c r="B87" s="825" t="s">
        <v>953</v>
      </c>
      <c r="C87" s="826"/>
      <c r="D87" s="826"/>
      <c r="E87" s="826"/>
      <c r="F87" s="826"/>
      <c r="G87" s="826"/>
      <c r="H87" s="826"/>
      <c r="I87" s="826"/>
      <c r="J87" s="826"/>
      <c r="K87" s="826"/>
      <c r="L87" s="826"/>
      <c r="M87" s="827"/>
      <c r="N87" s="52">
        <f>L84+L85+L86</f>
        <v>35627.764186763248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154386.97814264073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8.9414992857142845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408</v>
      </c>
      <c r="B48" s="43" t="str">
        <f>VLOOKUP(A48,MATERIALES!A5:D372,3,FALSE)</f>
        <v>Captafaro, Incluye Tornillos</v>
      </c>
      <c r="C48" s="281"/>
      <c r="D48" s="281"/>
      <c r="E48" s="281"/>
      <c r="F48" s="281"/>
      <c r="G48" s="281"/>
      <c r="H48" s="281"/>
      <c r="I48" s="268"/>
      <c r="J48" s="224" t="str">
        <f>VLOOKUP(A48,MATERIALES!A4:D633,2,FALSE)</f>
        <v>u</v>
      </c>
      <c r="K48" s="282">
        <v>1</v>
      </c>
      <c r="L48" s="267"/>
      <c r="M48" s="402">
        <f>VLOOKUP(A48,MATERIALES!A5:D389,4,FALSE)</f>
        <v>9289.4504340075418</v>
      </c>
      <c r="N48" s="272">
        <f>K48*M48</f>
        <v>9289.4504340075418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9289.4504340075418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894.14992857142852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10192.541861864685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2038.5083723729372</v>
      </c>
      <c r="M84" s="861"/>
      <c r="N84" s="51"/>
    </row>
    <row r="85" spans="1:14">
      <c r="B85" s="89" t="s">
        <v>973</v>
      </c>
      <c r="C85" s="90"/>
      <c r="D85" s="90"/>
      <c r="E85" s="90"/>
      <c r="F85" s="90"/>
      <c r="G85" s="90"/>
      <c r="H85" s="90"/>
      <c r="I85" s="87"/>
      <c r="J85" s="88"/>
      <c r="K85" s="304">
        <v>0.05</v>
      </c>
      <c r="L85" s="860">
        <f>N79*K85</f>
        <v>509.62709309323429</v>
      </c>
      <c r="M85" s="861"/>
      <c r="N85" s="51"/>
    </row>
    <row r="86" spans="1:14" ht="15.75" thickBot="1">
      <c r="B86" s="91" t="s">
        <v>974</v>
      </c>
      <c r="C86" s="92"/>
      <c r="D86" s="92"/>
      <c r="E86" s="92"/>
      <c r="F86" s="92"/>
      <c r="G86" s="92"/>
      <c r="H86" s="92"/>
      <c r="I86" s="93"/>
      <c r="J86" s="94"/>
      <c r="K86" s="305">
        <v>0.05</v>
      </c>
      <c r="L86" s="862">
        <f>N79*K86</f>
        <v>509.62709309323429</v>
      </c>
      <c r="M86" s="863"/>
      <c r="N86" s="51"/>
    </row>
    <row r="87" spans="1:14" ht="15.75" thickBot="1">
      <c r="B87" s="825" t="s">
        <v>953</v>
      </c>
      <c r="C87" s="826"/>
      <c r="D87" s="826"/>
      <c r="E87" s="826"/>
      <c r="F87" s="826"/>
      <c r="G87" s="826"/>
      <c r="H87" s="826"/>
      <c r="I87" s="826"/>
      <c r="J87" s="826"/>
      <c r="K87" s="826"/>
      <c r="L87" s="826"/>
      <c r="M87" s="827"/>
      <c r="N87" s="52">
        <f>L84+L85+L86</f>
        <v>3057.7625585594055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13250.30442042409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933</v>
      </c>
      <c r="L1" s="936" t="s">
        <v>2198</v>
      </c>
      <c r="M1" s="937"/>
      <c r="N1" s="938"/>
    </row>
    <row r="2" spans="2:14" ht="24.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160</v>
      </c>
      <c r="N36" s="272">
        <f>K36/M36</f>
        <v>344.63757561115358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21.159592326800993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365.79716793795455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VLOOKUP(A48,MATERIALES!A4:D633,2,FALSE)</f>
        <v>u</v>
      </c>
      <c r="K48" s="282">
        <v>1</v>
      </c>
      <c r="L48" s="267"/>
      <c r="M48" s="402">
        <f>VLOOKUP(A48,MATERIALES!A5:D389,4,FALSE)</f>
        <v>108395.24411753179</v>
      </c>
      <c r="N48" s="272">
        <f>K48*M48</f>
        <v>108395.24411753179</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0.03</v>
      </c>
      <c r="L49" s="421"/>
      <c r="M49" s="402">
        <f>VLOOKUP(A49,MATERIALES!A6:D390,4,FALSE)</f>
        <v>280332.52789016842</v>
      </c>
      <c r="N49" s="272">
        <f>K49*M49</f>
        <v>8409.9758367050526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116805.21995423685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2115.9592326800994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119286.97635485491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23857.395270970985</v>
      </c>
      <c r="M84" s="861"/>
      <c r="N84" s="51"/>
    </row>
    <row r="85" spans="1:14">
      <c r="B85" s="89" t="s">
        <v>973</v>
      </c>
      <c r="C85" s="90"/>
      <c r="D85" s="90"/>
      <c r="E85" s="90"/>
      <c r="F85" s="90"/>
      <c r="G85" s="90"/>
      <c r="H85" s="90"/>
      <c r="I85" s="87"/>
      <c r="J85" s="88"/>
      <c r="K85" s="304">
        <v>0.05</v>
      </c>
      <c r="L85" s="860">
        <f>N79*K85</f>
        <v>5964.3488177427462</v>
      </c>
      <c r="M85" s="861"/>
      <c r="N85" s="51"/>
    </row>
    <row r="86" spans="1:14" ht="15.75" thickBot="1">
      <c r="B86" s="91" t="s">
        <v>974</v>
      </c>
      <c r="C86" s="92"/>
      <c r="D86" s="92"/>
      <c r="E86" s="92"/>
      <c r="F86" s="92"/>
      <c r="G86" s="92"/>
      <c r="H86" s="92"/>
      <c r="I86" s="93"/>
      <c r="J86" s="94"/>
      <c r="K86" s="305">
        <v>0.05</v>
      </c>
      <c r="L86" s="862">
        <f>N79*K86</f>
        <v>5964.3488177427462</v>
      </c>
      <c r="M86" s="863"/>
      <c r="N86" s="51"/>
    </row>
    <row r="87" spans="1:14" ht="15.75" thickBot="1">
      <c r="B87" s="825" t="s">
        <v>953</v>
      </c>
      <c r="C87" s="826"/>
      <c r="D87" s="826"/>
      <c r="E87" s="826"/>
      <c r="F87" s="826"/>
      <c r="G87" s="826"/>
      <c r="H87" s="826"/>
      <c r="I87" s="826"/>
      <c r="J87" s="826"/>
      <c r="K87" s="826"/>
      <c r="L87" s="826"/>
      <c r="M87" s="827"/>
      <c r="N87" s="52">
        <f>L84+L85+L86</f>
        <v>35786.092906456477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155073.06926131138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83.453993333333329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0.04</v>
      </c>
      <c r="L48" s="267"/>
      <c r="M48" s="402">
        <f>VLOOKUP(A48,MATERIALES!A5:D389,4,FALSE)</f>
        <v>7585.4684017339687</v>
      </c>
      <c r="N48" s="272">
        <f>K48*M48</f>
        <v>303.41873606935877</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9127.8469767532097</v>
      </c>
      <c r="N49" s="272">
        <f>K49*M49</f>
        <v>3651.1387907012841</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638.71842629093283</v>
      </c>
      <c r="N50" s="272">
        <f>K50*M50</f>
        <v>1916.1552788727986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5870.7128056434412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6788.7067323101082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1357.7413464620217</v>
      </c>
      <c r="M84" s="861"/>
      <c r="N84" s="51"/>
    </row>
    <row r="85" spans="1:14">
      <c r="B85" s="89" t="s">
        <v>973</v>
      </c>
      <c r="C85" s="90"/>
      <c r="D85" s="90"/>
      <c r="E85" s="90"/>
      <c r="F85" s="90"/>
      <c r="G85" s="90"/>
      <c r="H85" s="90"/>
      <c r="I85" s="87"/>
      <c r="J85" s="88"/>
      <c r="K85" s="304">
        <v>0.05</v>
      </c>
      <c r="L85" s="860">
        <f>N79*K85</f>
        <v>339.43533661550543</v>
      </c>
      <c r="M85" s="861"/>
      <c r="N85" s="51"/>
    </row>
    <row r="86" spans="1:14" ht="15.75" thickBot="1">
      <c r="B86" s="91" t="s">
        <v>974</v>
      </c>
      <c r="C86" s="92"/>
      <c r="D86" s="92"/>
      <c r="E86" s="92"/>
      <c r="F86" s="92"/>
      <c r="G86" s="92"/>
      <c r="H86" s="92"/>
      <c r="I86" s="93"/>
      <c r="J86" s="94"/>
      <c r="K86" s="305">
        <v>0.05</v>
      </c>
      <c r="L86" s="862">
        <f>N79*K86</f>
        <v>339.43533661550543</v>
      </c>
      <c r="M86" s="863"/>
      <c r="N86" s="51"/>
    </row>
    <row r="87" spans="1:14" ht="15.75" thickBot="1">
      <c r="B87" s="825" t="s">
        <v>953</v>
      </c>
      <c r="C87" s="826"/>
      <c r="D87" s="826"/>
      <c r="E87" s="826"/>
      <c r="F87" s="826"/>
      <c r="G87" s="826"/>
      <c r="H87" s="826"/>
      <c r="I87" s="826"/>
      <c r="J87" s="826"/>
      <c r="K87" s="826"/>
      <c r="L87" s="826"/>
      <c r="M87" s="827"/>
      <c r="N87" s="52">
        <f>L84+L85+L86</f>
        <v>2036.6120196930328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8825.3187520031406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83.453993333333329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22820.167113506337</v>
      </c>
      <c r="N48" s="272">
        <f>K48*M48</f>
        <v>9128.0668454025345</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638.71842629093283</v>
      </c>
      <c r="N49" s="272">
        <f>K49*M49</f>
        <v>1916.1552788727986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11044.222124275333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11962.216050941999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2392.4432101883999</v>
      </c>
      <c r="M84" s="861"/>
      <c r="N84" s="51"/>
    </row>
    <row r="85" spans="1:14">
      <c r="B85" s="89" t="s">
        <v>973</v>
      </c>
      <c r="C85" s="90"/>
      <c r="D85" s="90"/>
      <c r="E85" s="90"/>
      <c r="F85" s="90"/>
      <c r="G85" s="90"/>
      <c r="H85" s="90"/>
      <c r="I85" s="87"/>
      <c r="J85" s="88"/>
      <c r="K85" s="304">
        <v>0.05</v>
      </c>
      <c r="L85" s="860">
        <f>N79*K85</f>
        <v>598.11080254709998</v>
      </c>
      <c r="M85" s="861"/>
      <c r="N85" s="51"/>
    </row>
    <row r="86" spans="1:14" ht="15.75" thickBot="1">
      <c r="B86" s="91" t="s">
        <v>974</v>
      </c>
      <c r="C86" s="92"/>
      <c r="D86" s="92"/>
      <c r="E86" s="92"/>
      <c r="F86" s="92"/>
      <c r="G86" s="92"/>
      <c r="H86" s="92"/>
      <c r="I86" s="93"/>
      <c r="J86" s="94"/>
      <c r="K86" s="305">
        <v>0.05</v>
      </c>
      <c r="L86" s="862">
        <f>N79*K86</f>
        <v>598.11080254709998</v>
      </c>
      <c r="M86" s="863"/>
      <c r="N86" s="51"/>
    </row>
    <row r="87" spans="1:14" ht="15.75" thickBot="1">
      <c r="B87" s="825" t="s">
        <v>953</v>
      </c>
      <c r="C87" s="826"/>
      <c r="D87" s="826"/>
      <c r="E87" s="826"/>
      <c r="F87" s="826"/>
      <c r="G87" s="826"/>
      <c r="H87" s="826"/>
      <c r="I87" s="826"/>
      <c r="J87" s="826"/>
      <c r="K87" s="826"/>
      <c r="L87" s="826"/>
      <c r="M87" s="827"/>
      <c r="N87" s="52">
        <f>L84+L85+L86</f>
        <v>3588.6648152825996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15550.880866224599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309.15631148587727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0.08</v>
      </c>
      <c r="L48" s="267"/>
      <c r="M48" s="402">
        <f>VLOOKUP(A48,MATERIALES!A5:D389,4,FALSE)</f>
        <v>7585.4684017339687</v>
      </c>
      <c r="N48" s="272">
        <f>K48*M48</f>
        <v>606.83747213871754</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9127.8469767532097</v>
      </c>
      <c r="N49" s="272">
        <f>K49*M49</f>
        <v>3651.1387907012841</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638.71842629093283</v>
      </c>
      <c r="N50" s="272">
        <f>K50*M50</f>
        <v>1916.1552788727986</v>
      </c>
    </row>
    <row r="51" spans="1:14">
      <c r="A51" s="166" t="s">
        <v>920</v>
      </c>
      <c r="B51" s="43" t="str">
        <f>VLOOKUP(A51,MATERIALES!A6:D372,3,FALSE)</f>
        <v>Malla eslabonada, calibre 10, 6 ojos</v>
      </c>
      <c r="C51" s="425"/>
      <c r="D51" s="425"/>
      <c r="E51" s="425"/>
      <c r="F51" s="425"/>
      <c r="G51" s="425"/>
      <c r="H51" s="425"/>
      <c r="I51" s="425"/>
      <c r="J51" s="312" t="str">
        <f>VLOOKUP(A51,MATERIALES!A6:D636,2,FALSE)</f>
        <v>m2</v>
      </c>
      <c r="K51" s="397">
        <v>1.5</v>
      </c>
      <c r="L51" s="421"/>
      <c r="M51" s="402">
        <f>VLOOKUP(A51,MATERIALES!A6:D392,4,FALSE)</f>
        <v>18255.693953506419</v>
      </c>
      <c r="N51" s="272">
        <f>K51*M51</f>
        <v>27383.540930259631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33557.67247197243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36958.391898317081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7391.6783796634163</v>
      </c>
      <c r="M84" s="861"/>
      <c r="N84" s="51"/>
    </row>
    <row r="85" spans="1:14">
      <c r="B85" s="89" t="s">
        <v>973</v>
      </c>
      <c r="C85" s="90"/>
      <c r="D85" s="90"/>
      <c r="E85" s="90"/>
      <c r="F85" s="90"/>
      <c r="G85" s="90"/>
      <c r="H85" s="90"/>
      <c r="I85" s="87"/>
      <c r="J85" s="88"/>
      <c r="K85" s="304">
        <v>0.05</v>
      </c>
      <c r="L85" s="860">
        <f>N79*K85</f>
        <v>1847.9195949158541</v>
      </c>
      <c r="M85" s="861"/>
      <c r="N85" s="51"/>
    </row>
    <row r="86" spans="1:14" ht="15.75" thickBot="1">
      <c r="B86" s="91" t="s">
        <v>974</v>
      </c>
      <c r="C86" s="92"/>
      <c r="D86" s="92"/>
      <c r="E86" s="92"/>
      <c r="F86" s="92"/>
      <c r="G86" s="92"/>
      <c r="H86" s="92"/>
      <c r="I86" s="93"/>
      <c r="J86" s="94"/>
      <c r="K86" s="305">
        <v>0.05</v>
      </c>
      <c r="L86" s="862">
        <f>N79*K86</f>
        <v>1847.9195949158541</v>
      </c>
      <c r="M86" s="863"/>
      <c r="N86" s="51"/>
    </row>
    <row r="87" spans="1:14" ht="15.75" thickBot="1">
      <c r="B87" s="825" t="s">
        <v>953</v>
      </c>
      <c r="C87" s="826"/>
      <c r="D87" s="826"/>
      <c r="E87" s="826"/>
      <c r="F87" s="826"/>
      <c r="G87" s="826"/>
      <c r="H87" s="826"/>
      <c r="I87" s="826"/>
      <c r="J87" s="826"/>
      <c r="K87" s="826"/>
      <c r="L87" s="826"/>
      <c r="M87" s="827"/>
      <c r="N87" s="52">
        <f>L84+L85+L86</f>
        <v>11087.517569495125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48045.909467812206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309.15631148587727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22820.167113506337</v>
      </c>
      <c r="N48" s="272">
        <f>K48*M48</f>
        <v>9128.0668454025345</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638.71842629093283</v>
      </c>
      <c r="N49" s="272">
        <f>K49*M49</f>
        <v>1916.1552788727986</v>
      </c>
    </row>
    <row r="50" spans="1:14">
      <c r="A50" s="166" t="s">
        <v>920</v>
      </c>
      <c r="B50" s="43" t="str">
        <f>VLOOKUP(A50,MATERIALES!A6:D372,3,FALSE)</f>
        <v>Malla eslabonada, calibre 10, 6 ojos</v>
      </c>
      <c r="C50" s="425"/>
      <c r="D50" s="425"/>
      <c r="E50" s="425"/>
      <c r="F50" s="425"/>
      <c r="G50" s="425"/>
      <c r="H50" s="425"/>
      <c r="I50" s="425"/>
      <c r="J50" s="312" t="str">
        <f>VLOOKUP(A50,MATERIALES!A6:D635,2,FALSE)</f>
        <v>m2</v>
      </c>
      <c r="K50" s="397">
        <v>1.5</v>
      </c>
      <c r="L50" s="421"/>
      <c r="M50" s="402">
        <f>VLOOKUP(A50,MATERIALES!A6:D391,4,FALSE)</f>
        <v>18255.693953506419</v>
      </c>
      <c r="N50" s="272">
        <f>K50*M50</f>
        <v>27383.540930259631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38427.763054534968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41828.482480879618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8365.696496175924</v>
      </c>
      <c r="M84" s="861"/>
      <c r="N84" s="51"/>
    </row>
    <row r="85" spans="1:14">
      <c r="B85" s="89" t="s">
        <v>973</v>
      </c>
      <c r="C85" s="90"/>
      <c r="D85" s="90"/>
      <c r="E85" s="90"/>
      <c r="F85" s="90"/>
      <c r="G85" s="90"/>
      <c r="H85" s="90"/>
      <c r="I85" s="87"/>
      <c r="J85" s="88"/>
      <c r="K85" s="304">
        <v>0.05</v>
      </c>
      <c r="L85" s="860">
        <f>N79*K85</f>
        <v>2091.424124043981</v>
      </c>
      <c r="M85" s="861"/>
      <c r="N85" s="51"/>
    </row>
    <row r="86" spans="1:14" ht="15.75" thickBot="1">
      <c r="B86" s="91" t="s">
        <v>974</v>
      </c>
      <c r="C86" s="92"/>
      <c r="D86" s="92"/>
      <c r="E86" s="92"/>
      <c r="F86" s="92"/>
      <c r="G86" s="92"/>
      <c r="H86" s="92"/>
      <c r="I86" s="93"/>
      <c r="J86" s="94"/>
      <c r="K86" s="305">
        <v>0.05</v>
      </c>
      <c r="L86" s="862">
        <f>N79*K86</f>
        <v>2091.424124043981</v>
      </c>
      <c r="M86" s="863"/>
      <c r="N86" s="51"/>
    </row>
    <row r="87" spans="1:14" ht="15.75" thickBot="1">
      <c r="B87" s="825" t="s">
        <v>953</v>
      </c>
      <c r="C87" s="826"/>
      <c r="D87" s="826"/>
      <c r="E87" s="826"/>
      <c r="F87" s="826"/>
      <c r="G87" s="826"/>
      <c r="H87" s="826"/>
      <c r="I87" s="826"/>
      <c r="J87" s="826"/>
      <c r="K87" s="826"/>
      <c r="L87" s="826"/>
      <c r="M87" s="827"/>
      <c r="N87" s="52">
        <f>L84+L85+L86</f>
        <v>12548.544744263885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54377.027225143502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241</v>
      </c>
      <c r="B36" s="874" t="str">
        <f>VLOOKUP(A36,EQUIPOS!A6:D154,3,FALSE)</f>
        <v>Grúa (capacidad 15 ton)</v>
      </c>
      <c r="C36" s="875"/>
      <c r="D36" s="875"/>
      <c r="E36" s="875"/>
      <c r="F36" s="875"/>
      <c r="G36" s="875"/>
      <c r="H36" s="876"/>
      <c r="I36" s="267"/>
      <c r="J36" s="268"/>
      <c r="K36" s="269">
        <f>VLOOKUP(A36,EQUIPOS!A6:D163,4,FALSE)</f>
        <v>193014.50541596825</v>
      </c>
      <c r="L36" s="270"/>
      <c r="M36" s="336">
        <v>0.75</v>
      </c>
      <c r="N36" s="272">
        <f>K36/M36</f>
        <v>257352.67388795767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9815.2576204802663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267167.93150843796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16369.220942292579</v>
      </c>
      <c r="N48" s="272">
        <f>K48*M48</f>
        <v>16369.220942292579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16369.220942292579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49076.288102401333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332613.44055313186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66522.688110626375</v>
      </c>
      <c r="M84" s="861"/>
      <c r="N84" s="51"/>
    </row>
    <row r="85" spans="1:14">
      <c r="B85" s="89" t="s">
        <v>973</v>
      </c>
      <c r="C85" s="90"/>
      <c r="D85" s="90"/>
      <c r="E85" s="90"/>
      <c r="F85" s="90"/>
      <c r="G85" s="90"/>
      <c r="H85" s="90"/>
      <c r="I85" s="87"/>
      <c r="J85" s="88"/>
      <c r="K85" s="304">
        <v>0.05</v>
      </c>
      <c r="L85" s="860">
        <f>N79*K85</f>
        <v>16630.672027656594</v>
      </c>
      <c r="M85" s="861"/>
      <c r="N85" s="51"/>
    </row>
    <row r="86" spans="1:14" ht="15.75" thickBot="1">
      <c r="B86" s="91" t="s">
        <v>974</v>
      </c>
      <c r="C86" s="92"/>
      <c r="D86" s="92"/>
      <c r="E86" s="92"/>
      <c r="F86" s="92"/>
      <c r="G86" s="92"/>
      <c r="H86" s="92"/>
      <c r="I86" s="93"/>
      <c r="J86" s="94"/>
      <c r="K86" s="305">
        <v>0.05</v>
      </c>
      <c r="L86" s="862">
        <f>N79*K86</f>
        <v>16630.672027656594</v>
      </c>
      <c r="M86" s="863"/>
      <c r="N86" s="51"/>
    </row>
    <row r="87" spans="1:14" ht="15.75" thickBot="1">
      <c r="B87" s="825" t="s">
        <v>953</v>
      </c>
      <c r="C87" s="826"/>
      <c r="D87" s="826"/>
      <c r="E87" s="826"/>
      <c r="F87" s="826"/>
      <c r="G87" s="826"/>
      <c r="H87" s="826"/>
      <c r="I87" s="826"/>
      <c r="J87" s="826"/>
      <c r="K87" s="826"/>
      <c r="L87" s="826"/>
      <c r="M87" s="827"/>
      <c r="N87" s="52">
        <f>L84+L85+L86</f>
        <v>99784.032165939556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432397.47271907143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7361.4432153601992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16369.220942292579</v>
      </c>
      <c r="N48" s="272">
        <f>K48*M48</f>
        <v>16369.220942292579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16369.220942292579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60537.880234453769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12107.576046890754</v>
      </c>
      <c r="M84" s="861"/>
      <c r="N84" s="51"/>
    </row>
    <row r="85" spans="1:14">
      <c r="B85" s="89" t="s">
        <v>973</v>
      </c>
      <c r="C85" s="90"/>
      <c r="D85" s="90"/>
      <c r="E85" s="90"/>
      <c r="F85" s="90"/>
      <c r="G85" s="90"/>
      <c r="H85" s="90"/>
      <c r="I85" s="87"/>
      <c r="J85" s="88"/>
      <c r="K85" s="304">
        <v>0.05</v>
      </c>
      <c r="L85" s="860">
        <f>N79*K85</f>
        <v>3026.8940117226884</v>
      </c>
      <c r="M85" s="861"/>
      <c r="N85" s="51"/>
    </row>
    <row r="86" spans="1:14" ht="15.75" thickBot="1">
      <c r="B86" s="91" t="s">
        <v>974</v>
      </c>
      <c r="C86" s="92"/>
      <c r="D86" s="92"/>
      <c r="E86" s="92"/>
      <c r="F86" s="92"/>
      <c r="G86" s="92"/>
      <c r="H86" s="92"/>
      <c r="I86" s="93"/>
      <c r="J86" s="94"/>
      <c r="K86" s="305">
        <v>0.05</v>
      </c>
      <c r="L86" s="862">
        <f>N79*K86</f>
        <v>3026.8940117226884</v>
      </c>
      <c r="M86" s="863"/>
      <c r="N86" s="51"/>
    </row>
    <row r="87" spans="1:14" ht="15.75" thickBot="1">
      <c r="B87" s="825" t="s">
        <v>953</v>
      </c>
      <c r="C87" s="826"/>
      <c r="D87" s="826"/>
      <c r="E87" s="826"/>
      <c r="F87" s="826"/>
      <c r="G87" s="826"/>
      <c r="H87" s="826"/>
      <c r="I87" s="826"/>
      <c r="J87" s="826"/>
      <c r="K87" s="826"/>
      <c r="L87" s="826"/>
      <c r="M87" s="827"/>
      <c r="N87" s="52">
        <f>L84+L85+L86</f>
        <v>18161.364070336131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78699.2443047899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2898.3404201801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16369.220942292579</v>
      </c>
      <c r="N48" s="272">
        <f>K48*M48</f>
        <v>16369.220942292579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16369.220942292579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19322.269467867332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38589.830830340012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7717.9661660680031</v>
      </c>
      <c r="M84" s="861"/>
      <c r="N84" s="51"/>
    </row>
    <row r="85" spans="1:14">
      <c r="B85" s="89" t="s">
        <v>973</v>
      </c>
      <c r="C85" s="90"/>
      <c r="D85" s="90"/>
      <c r="E85" s="90"/>
      <c r="F85" s="90"/>
      <c r="G85" s="90"/>
      <c r="H85" s="90"/>
      <c r="I85" s="87"/>
      <c r="J85" s="88"/>
      <c r="K85" s="304">
        <v>0.05</v>
      </c>
      <c r="L85" s="860">
        <f>N79*K85</f>
        <v>1929.4915415170008</v>
      </c>
      <c r="M85" s="861"/>
      <c r="N85" s="51"/>
    </row>
    <row r="86" spans="1:14" ht="15.75" thickBot="1">
      <c r="B86" s="91" t="s">
        <v>974</v>
      </c>
      <c r="C86" s="92"/>
      <c r="D86" s="92"/>
      <c r="E86" s="92"/>
      <c r="F86" s="92"/>
      <c r="G86" s="92"/>
      <c r="H86" s="92"/>
      <c r="I86" s="93"/>
      <c r="J86" s="94"/>
      <c r="K86" s="305">
        <v>0.05</v>
      </c>
      <c r="L86" s="862">
        <f>N79*K86</f>
        <v>1929.4915415170008</v>
      </c>
      <c r="M86" s="863"/>
      <c r="N86" s="51"/>
    </row>
    <row r="87" spans="1:14" ht="15.75" thickBot="1">
      <c r="B87" s="825" t="s">
        <v>953</v>
      </c>
      <c r="C87" s="826"/>
      <c r="D87" s="826"/>
      <c r="E87" s="826"/>
      <c r="F87" s="826"/>
      <c r="G87" s="826"/>
      <c r="H87" s="826"/>
      <c r="I87" s="826"/>
      <c r="J87" s="826"/>
      <c r="K87" s="826"/>
      <c r="L87" s="826"/>
      <c r="M87" s="827"/>
      <c r="N87" s="52">
        <f>L84+L85+L86</f>
        <v>11576.949249102003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50166.780079442018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2173.7553151350749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VLOOKUP(A48,MATERIALES!A4:D633,2,FALSE)</f>
        <v>kg</v>
      </c>
      <c r="K48" s="282">
        <v>1</v>
      </c>
      <c r="L48" s="267"/>
      <c r="M48" s="402">
        <f>VLOOKUP(A48,MATERIALES!A5:D389,4,FALSE)</f>
        <v>16369.220942292579</v>
      </c>
      <c r="N48" s="272">
        <f>K48*M48</f>
        <v>16369.220942292579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16369.220942292579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14491.702100900498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33034.67835832815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6606.9356716656303</v>
      </c>
      <c r="M84" s="861"/>
      <c r="N84" s="51"/>
    </row>
    <row r="85" spans="1:14">
      <c r="B85" s="89" t="s">
        <v>973</v>
      </c>
      <c r="C85" s="90"/>
      <c r="D85" s="90"/>
      <c r="E85" s="90"/>
      <c r="F85" s="90"/>
      <c r="G85" s="90"/>
      <c r="H85" s="90"/>
      <c r="I85" s="87"/>
      <c r="J85" s="88"/>
      <c r="K85" s="304">
        <v>0.05</v>
      </c>
      <c r="L85" s="860">
        <f>N79*K85</f>
        <v>1651.7339179164076</v>
      </c>
      <c r="M85" s="861"/>
      <c r="N85" s="51"/>
    </row>
    <row r="86" spans="1:14" ht="15.75" thickBot="1">
      <c r="B86" s="91" t="s">
        <v>974</v>
      </c>
      <c r="C86" s="92"/>
      <c r="D86" s="92"/>
      <c r="E86" s="92"/>
      <c r="F86" s="92"/>
      <c r="G86" s="92"/>
      <c r="H86" s="92"/>
      <c r="I86" s="93"/>
      <c r="J86" s="94"/>
      <c r="K86" s="305">
        <v>0.05</v>
      </c>
      <c r="L86" s="862">
        <f>N79*K86</f>
        <v>1651.7339179164076</v>
      </c>
      <c r="M86" s="863"/>
      <c r="N86" s="51"/>
    </row>
    <row r="87" spans="1:14" ht="15.75" thickBot="1">
      <c r="B87" s="825" t="s">
        <v>953</v>
      </c>
      <c r="C87" s="826"/>
      <c r="D87" s="826"/>
      <c r="E87" s="826"/>
      <c r="F87" s="826"/>
      <c r="G87" s="826"/>
      <c r="H87" s="826"/>
      <c r="I87" s="826"/>
      <c r="J87" s="826"/>
      <c r="K87" s="826"/>
      <c r="L87" s="826"/>
      <c r="M87" s="827"/>
      <c r="N87" s="52">
        <f>L84+L85+L86</f>
        <v>9910.4035074984458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42945.081865826593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12372.173471193613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2.1</v>
      </c>
      <c r="L48" s="267"/>
      <c r="M48" s="402">
        <f>VLOOKUP(A48,MATERIALES!A5:D389,4,FALSE)</f>
        <v>54967.162331405576</v>
      </c>
      <c r="N48" s="272">
        <f>K48*M48</f>
        <v>115431.04089595171</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16369.220942292579</v>
      </c>
      <c r="N49" s="272">
        <f>K49*M49</f>
        <v>16369.220942292579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131800.26183824427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226653.59178406198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45330.718356812402</v>
      </c>
      <c r="M84" s="861"/>
      <c r="N84" s="51"/>
    </row>
    <row r="85" spans="1:14">
      <c r="B85" s="89" t="s">
        <v>973</v>
      </c>
      <c r="C85" s="90"/>
      <c r="D85" s="90"/>
      <c r="E85" s="90"/>
      <c r="F85" s="90"/>
      <c r="G85" s="90"/>
      <c r="H85" s="90"/>
      <c r="I85" s="87"/>
      <c r="J85" s="88"/>
      <c r="K85" s="304">
        <v>0.05</v>
      </c>
      <c r="L85" s="860">
        <f>N79*K85</f>
        <v>11332.6795892031</v>
      </c>
      <c r="M85" s="861"/>
      <c r="N85" s="51"/>
    </row>
    <row r="86" spans="1:14" ht="15.75" thickBot="1">
      <c r="B86" s="91" t="s">
        <v>974</v>
      </c>
      <c r="C86" s="92"/>
      <c r="D86" s="92"/>
      <c r="E86" s="92"/>
      <c r="F86" s="92"/>
      <c r="G86" s="92"/>
      <c r="H86" s="92"/>
      <c r="I86" s="93"/>
      <c r="J86" s="94"/>
      <c r="K86" s="305">
        <v>0.05</v>
      </c>
      <c r="L86" s="862">
        <f>N79*K86</f>
        <v>11332.6795892031</v>
      </c>
      <c r="M86" s="863"/>
      <c r="N86" s="51"/>
    </row>
    <row r="87" spans="1:14" ht="15.75" thickBot="1">
      <c r="B87" s="825" t="s">
        <v>953</v>
      </c>
      <c r="C87" s="826"/>
      <c r="D87" s="826"/>
      <c r="E87" s="826"/>
      <c r="F87" s="826"/>
      <c r="G87" s="826"/>
      <c r="H87" s="826"/>
      <c r="I87" s="826"/>
      <c r="J87" s="826"/>
      <c r="K87" s="826"/>
      <c r="L87" s="826"/>
      <c r="M87" s="827"/>
      <c r="N87" s="52">
        <f>L84+L85+L86</f>
        <v>67996.077535218603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294649.6693192806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12372.173471193613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v>
      </c>
      <c r="L48" s="267"/>
      <c r="M48" s="402">
        <f>VLOOKUP(A48,MATERIALES!A5:D389,4,FALSE)</f>
        <v>54967.162331405576</v>
      </c>
      <c r="N48" s="272">
        <f>K48*M48</f>
        <v>109934.32466281115</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16369.220942292579</v>
      </c>
      <c r="N49" s="272">
        <f>K49*M49</f>
        <v>16369.220942292579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126303.54560510373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221156.87555092142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44231.375110184286</v>
      </c>
      <c r="M84" s="861"/>
      <c r="N84" s="51"/>
    </row>
    <row r="85" spans="1:14">
      <c r="B85" s="89" t="s">
        <v>973</v>
      </c>
      <c r="C85" s="90"/>
      <c r="D85" s="90"/>
      <c r="E85" s="90"/>
      <c r="F85" s="90"/>
      <c r="G85" s="90"/>
      <c r="H85" s="90"/>
      <c r="I85" s="87"/>
      <c r="J85" s="88"/>
      <c r="K85" s="304">
        <v>0.05</v>
      </c>
      <c r="L85" s="860">
        <f>N79*K85</f>
        <v>11057.843777546072</v>
      </c>
      <c r="M85" s="861"/>
      <c r="N85" s="51"/>
    </row>
    <row r="86" spans="1:14" ht="15.75" thickBot="1">
      <c r="B86" s="91" t="s">
        <v>974</v>
      </c>
      <c r="C86" s="92"/>
      <c r="D86" s="92"/>
      <c r="E86" s="92"/>
      <c r="F86" s="92"/>
      <c r="G86" s="92"/>
      <c r="H86" s="92"/>
      <c r="I86" s="93"/>
      <c r="J86" s="94"/>
      <c r="K86" s="305">
        <v>0.05</v>
      </c>
      <c r="L86" s="862">
        <f>N79*K86</f>
        <v>11057.843777546072</v>
      </c>
      <c r="M86" s="863"/>
      <c r="N86" s="51"/>
    </row>
    <row r="87" spans="1:14" ht="15.75" thickBot="1">
      <c r="B87" s="825" t="s">
        <v>953</v>
      </c>
      <c r="C87" s="826"/>
      <c r="D87" s="826"/>
      <c r="E87" s="826"/>
      <c r="F87" s="826"/>
      <c r="G87" s="826"/>
      <c r="H87" s="826"/>
      <c r="I87" s="826"/>
      <c r="J87" s="826"/>
      <c r="K87" s="826"/>
      <c r="L87" s="826"/>
      <c r="M87" s="827"/>
      <c r="N87" s="52">
        <f>L84+L85+L86</f>
        <v>66347.062665276433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287503.93821619789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5165.9250634106666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1.31</v>
      </c>
      <c r="L48" s="267"/>
      <c r="M48" s="402">
        <f>VLOOKUP(A48,MATERIALES!A5:D389,4,FALSE)</f>
        <v>54967.162331405576</v>
      </c>
      <c r="N48" s="272">
        <f>K48*M48</f>
        <v>72006.982654141306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16369.220942292579</v>
      </c>
      <c r="N49" s="272">
        <f>K49*M49</f>
        <v>16369.220942292579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88376.203596433887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51659.250634106662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145201.37929395121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29040.275858790243</v>
      </c>
      <c r="M84" s="861"/>
      <c r="N84" s="51"/>
    </row>
    <row r="85" spans="1:14">
      <c r="B85" s="89" t="s">
        <v>973</v>
      </c>
      <c r="C85" s="90"/>
      <c r="D85" s="90"/>
      <c r="E85" s="90"/>
      <c r="F85" s="90"/>
      <c r="G85" s="90"/>
      <c r="H85" s="90"/>
      <c r="I85" s="87"/>
      <c r="J85" s="88"/>
      <c r="K85" s="304">
        <v>0.05</v>
      </c>
      <c r="L85" s="860">
        <f>N79*K85</f>
        <v>7260.0689646975607</v>
      </c>
      <c r="M85" s="861"/>
      <c r="N85" s="51"/>
    </row>
    <row r="86" spans="1:14" ht="15.75" thickBot="1">
      <c r="B86" s="91" t="s">
        <v>974</v>
      </c>
      <c r="C86" s="92"/>
      <c r="D86" s="92"/>
      <c r="E86" s="92"/>
      <c r="F86" s="92"/>
      <c r="G86" s="92"/>
      <c r="H86" s="92"/>
      <c r="I86" s="93"/>
      <c r="J86" s="94"/>
      <c r="K86" s="305">
        <v>0.05</v>
      </c>
      <c r="L86" s="862">
        <f>N79*K86</f>
        <v>7260.0689646975607</v>
      </c>
      <c r="M86" s="863"/>
      <c r="N86" s="51"/>
    </row>
    <row r="87" spans="1:14" ht="15.75" thickBot="1">
      <c r="B87" s="825" t="s">
        <v>953</v>
      </c>
      <c r="C87" s="826"/>
      <c r="D87" s="826"/>
      <c r="E87" s="826"/>
      <c r="F87" s="826"/>
      <c r="G87" s="826"/>
      <c r="H87" s="826"/>
      <c r="I87" s="826"/>
      <c r="J87" s="826"/>
      <c r="K87" s="826"/>
      <c r="L87" s="826"/>
      <c r="M87" s="827"/>
      <c r="N87" s="52">
        <f>L84+L85+L86</f>
        <v>43560.41378818536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188761.79308213657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4330.2607149177647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1.1000000000000001</v>
      </c>
      <c r="L48" s="267"/>
      <c r="M48" s="402">
        <f>VLOOKUP(A48,MATERIALES!A5:D389,4,FALSE)</f>
        <v>54967.162331405576</v>
      </c>
      <c r="N48" s="272">
        <f>K48*M48</f>
        <v>60463.878564546139</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16369.220942292579</v>
      </c>
      <c r="N49" s="272">
        <f>K49*M49</f>
        <v>16369.220942292579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76833.099506838713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43302.607149177646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124465.96737093412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24893.193474186824</v>
      </c>
      <c r="M84" s="861"/>
      <c r="N84" s="51"/>
    </row>
    <row r="85" spans="1:14">
      <c r="B85" s="89" t="s">
        <v>973</v>
      </c>
      <c r="C85" s="90"/>
      <c r="D85" s="90"/>
      <c r="E85" s="90"/>
      <c r="F85" s="90"/>
      <c r="G85" s="90"/>
      <c r="H85" s="90"/>
      <c r="I85" s="87"/>
      <c r="J85" s="88"/>
      <c r="K85" s="304">
        <v>0.05</v>
      </c>
      <c r="L85" s="860">
        <f>N79*K85</f>
        <v>6223.2983685467061</v>
      </c>
      <c r="M85" s="861"/>
      <c r="N85" s="51"/>
    </row>
    <row r="86" spans="1:14" ht="15.75" thickBot="1">
      <c r="B86" s="91" t="s">
        <v>974</v>
      </c>
      <c r="C86" s="92"/>
      <c r="D86" s="92"/>
      <c r="E86" s="92"/>
      <c r="F86" s="92"/>
      <c r="G86" s="92"/>
      <c r="H86" s="92"/>
      <c r="I86" s="93"/>
      <c r="J86" s="94"/>
      <c r="K86" s="305">
        <v>0.05</v>
      </c>
      <c r="L86" s="862">
        <f>N79*K86</f>
        <v>6223.2983685467061</v>
      </c>
      <c r="M86" s="863"/>
      <c r="N86" s="51"/>
    </row>
    <row r="87" spans="1:14" ht="15.75" thickBot="1">
      <c r="B87" s="825" t="s">
        <v>953</v>
      </c>
      <c r="C87" s="826"/>
      <c r="D87" s="826"/>
      <c r="E87" s="826"/>
      <c r="F87" s="826"/>
      <c r="G87" s="826"/>
      <c r="H87" s="826"/>
      <c r="I87" s="826"/>
      <c r="J87" s="826"/>
      <c r="K87" s="826"/>
      <c r="L87" s="826"/>
      <c r="M87" s="827"/>
      <c r="N87" s="52">
        <f>L84+L85+L86</f>
        <v>37339.790211280233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161805.75758221434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294.45772861440798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0.05</v>
      </c>
      <c r="L48" s="267"/>
      <c r="M48" s="402">
        <f>VLOOKUP(A48,MATERIALES!A5:D389,4,FALSE)</f>
        <v>54967.162331405576</v>
      </c>
      <c r="N48" s="272">
        <f>K48*M48</f>
        <v>2748.358116570279</v>
      </c>
    </row>
    <row r="49" spans="1:14">
      <c r="A49" s="170" t="s">
        <v>774</v>
      </c>
      <c r="B49" s="43" t="str">
        <f>VLOOKUP(A49,MATERIALES!A6:D372,3,FALSE)</f>
        <v>Agua</v>
      </c>
      <c r="C49" s="425"/>
      <c r="D49" s="425"/>
      <c r="E49" s="425"/>
      <c r="F49" s="425"/>
      <c r="G49" s="425"/>
      <c r="H49" s="425"/>
      <c r="I49" s="425"/>
      <c r="J49" s="312" t="str">
        <f>VLOOKUP(A49,MATERIALES!A5:D634,2,FALSE)</f>
        <v>lt</v>
      </c>
      <c r="K49" s="397">
        <v>5</v>
      </c>
      <c r="L49" s="421"/>
      <c r="M49" s="402">
        <f>VLOOKUP(A49,MATERIALES!A6:D390,4,FALSE)</f>
        <v>65.960594797686682</v>
      </c>
      <c r="N49" s="272">
        <f>K49*M49</f>
        <v>329.80297398843339</v>
      </c>
    </row>
    <row r="50" spans="1:14">
      <c r="A50" s="170" t="s">
        <v>915</v>
      </c>
      <c r="B50" s="43" t="str">
        <f>VLOOKUP(A50,MATERIALES!A6:D372,3,FALSE)</f>
        <v>Cespedones</v>
      </c>
      <c r="C50" s="425"/>
      <c r="D50" s="425"/>
      <c r="E50" s="425"/>
      <c r="F50" s="425"/>
      <c r="G50" s="425"/>
      <c r="H50" s="425"/>
      <c r="I50" s="425"/>
      <c r="J50" s="312" t="str">
        <f>VLOOKUP(A50,MATERIALES!A6:D635,2,FALSE)</f>
        <v>m2</v>
      </c>
      <c r="K50" s="397">
        <v>1</v>
      </c>
      <c r="L50" s="421"/>
      <c r="M50" s="402">
        <f>VLOOKUP(A50,MATERIALES!A6:D391,4,FALSE)</f>
        <v>16490.148699421672</v>
      </c>
      <c r="N50" s="272">
        <f>K50*M50</f>
        <v>16490.148699421672</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19568.309789980383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22807.34480473887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4561.4689609477746</v>
      </c>
      <c r="M84" s="861"/>
      <c r="N84" s="51"/>
    </row>
    <row r="85" spans="1:14">
      <c r="B85" s="89" t="s">
        <v>973</v>
      </c>
      <c r="C85" s="90"/>
      <c r="D85" s="90"/>
      <c r="E85" s="90"/>
      <c r="F85" s="90"/>
      <c r="G85" s="90"/>
      <c r="H85" s="90"/>
      <c r="I85" s="87"/>
      <c r="J85" s="88"/>
      <c r="K85" s="304">
        <v>0.05</v>
      </c>
      <c r="L85" s="860">
        <f>N79*K85</f>
        <v>1140.3672402369436</v>
      </c>
      <c r="M85" s="861"/>
      <c r="N85" s="51"/>
    </row>
    <row r="86" spans="1:14" ht="15.75" thickBot="1">
      <c r="B86" s="91" t="s">
        <v>974</v>
      </c>
      <c r="C86" s="92"/>
      <c r="D86" s="92"/>
      <c r="E86" s="92"/>
      <c r="F86" s="92"/>
      <c r="G86" s="92"/>
      <c r="H86" s="92"/>
      <c r="I86" s="93"/>
      <c r="J86" s="94"/>
      <c r="K86" s="305">
        <v>0.05</v>
      </c>
      <c r="L86" s="862">
        <f>N79*K86</f>
        <v>1140.3672402369436</v>
      </c>
      <c r="M86" s="863"/>
      <c r="N86" s="51"/>
    </row>
    <row r="87" spans="1:14" ht="15.75" thickBot="1">
      <c r="B87" s="825" t="s">
        <v>953</v>
      </c>
      <c r="C87" s="826"/>
      <c r="D87" s="826"/>
      <c r="E87" s="826"/>
      <c r="F87" s="826"/>
      <c r="G87" s="826"/>
      <c r="H87" s="826"/>
      <c r="I87" s="826"/>
      <c r="J87" s="826"/>
      <c r="K87" s="826"/>
      <c r="L87" s="826"/>
      <c r="M87" s="827"/>
      <c r="N87" s="52">
        <f>L84+L85+L86</f>
        <v>6842.2034414216623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29649.548246160532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125.18099000000001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650</v>
      </c>
      <c r="B49" s="43" t="str">
        <f>VLOOKUP(A49,MATERIALES!A6:D372,3,FALSE)</f>
        <v>Semillas para empradizar</v>
      </c>
      <c r="C49" s="425"/>
      <c r="D49" s="425"/>
      <c r="E49" s="425"/>
      <c r="F49" s="425"/>
      <c r="G49" s="425"/>
      <c r="H49" s="425"/>
      <c r="I49" s="425"/>
      <c r="J49" s="312" t="str">
        <f>VLOOKUP(A49,MATERIALES!A5:D634,2,FALSE)</f>
        <v>kg</v>
      </c>
      <c r="K49" s="397">
        <v>0.05</v>
      </c>
      <c r="L49" s="421"/>
      <c r="M49" s="402">
        <f>VLOOKUP(A49,MATERIALES!A6:D390,4,FALSE)</f>
        <v>35178.983892099568</v>
      </c>
      <c r="N49" s="272">
        <f>K49*M49</f>
        <v>1758.9491946049784</v>
      </c>
    </row>
    <row r="50" spans="1:14">
      <c r="A50" s="170" t="s">
        <v>686</v>
      </c>
      <c r="B50" s="43" t="str">
        <f>VLOOKUP(A50,MATERIALES!A6:D372,3,FALSE)</f>
        <v xml:space="preserve">Tierra abonada </v>
      </c>
      <c r="C50" s="425"/>
      <c r="D50" s="425"/>
      <c r="E50" s="425"/>
      <c r="F50" s="425"/>
      <c r="G50" s="425"/>
      <c r="H50" s="425"/>
      <c r="I50" s="425"/>
      <c r="J50" s="312" t="str">
        <f>VLOOKUP(A50,MATERIALES!A6:D635,2,FALSE)</f>
        <v>m3</v>
      </c>
      <c r="K50" s="397">
        <v>7.4999999999999997E-2</v>
      </c>
      <c r="L50" s="421"/>
      <c r="M50" s="402">
        <f>VLOOKUP(A50,MATERIALES!A6:D391,4,FALSE)</f>
        <v>54967.162331405576</v>
      </c>
      <c r="N50" s="272">
        <f>K50*M50</f>
        <v>4122.537174855418</v>
      </c>
    </row>
    <row r="51" spans="1:14">
      <c r="A51" s="170" t="s">
        <v>774</v>
      </c>
      <c r="B51" s="43" t="str">
        <f>VLOOKUP(A51,MATERIALES!A6:D372,3,FALSE)</f>
        <v>Agua</v>
      </c>
      <c r="C51" s="425"/>
      <c r="D51" s="425"/>
      <c r="E51" s="425"/>
      <c r="F51" s="425"/>
      <c r="G51" s="425"/>
      <c r="H51" s="425"/>
      <c r="I51" s="425"/>
      <c r="J51" s="312" t="str">
        <f>VLOOKUP(A51,MATERIALES!A6:D636,2,FALSE)</f>
        <v>lt</v>
      </c>
      <c r="K51" s="397">
        <v>5</v>
      </c>
      <c r="L51" s="421"/>
      <c r="M51" s="402">
        <f>VLOOKUP(A51,MATERIALES!A6:D392,4,FALSE)</f>
        <v>65.960594797686682</v>
      </c>
      <c r="N51" s="272">
        <f>K51*M51</f>
        <v>329.80297398843339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6211.2893434488296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1251.8099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7588.2802334488297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1517.6560466897661</v>
      </c>
      <c r="M84" s="861"/>
      <c r="N84" s="51"/>
    </row>
    <row r="85" spans="1:14">
      <c r="B85" s="89" t="s">
        <v>973</v>
      </c>
      <c r="C85" s="90"/>
      <c r="D85" s="90"/>
      <c r="E85" s="90"/>
      <c r="F85" s="90"/>
      <c r="G85" s="90"/>
      <c r="H85" s="90"/>
      <c r="I85" s="87"/>
      <c r="J85" s="88"/>
      <c r="K85" s="304">
        <v>0.05</v>
      </c>
      <c r="L85" s="860">
        <f>N79*K85</f>
        <v>379.41401167244152</v>
      </c>
      <c r="M85" s="861"/>
      <c r="N85" s="51"/>
    </row>
    <row r="86" spans="1:14" ht="15.75" thickBot="1">
      <c r="B86" s="91" t="s">
        <v>974</v>
      </c>
      <c r="C86" s="92"/>
      <c r="D86" s="92"/>
      <c r="E86" s="92"/>
      <c r="F86" s="92"/>
      <c r="G86" s="92"/>
      <c r="H86" s="92"/>
      <c r="I86" s="93"/>
      <c r="J86" s="94"/>
      <c r="K86" s="305">
        <v>0.05</v>
      </c>
      <c r="L86" s="862">
        <f>N79*K86</f>
        <v>379.41401167244152</v>
      </c>
      <c r="M86" s="863"/>
      <c r="N86" s="51"/>
    </row>
    <row r="87" spans="1:14" ht="15.75" thickBot="1">
      <c r="B87" s="825" t="s">
        <v>953</v>
      </c>
      <c r="C87" s="826"/>
      <c r="D87" s="826"/>
      <c r="E87" s="826"/>
      <c r="F87" s="826"/>
      <c r="G87" s="826"/>
      <c r="H87" s="826"/>
      <c r="I87" s="826"/>
      <c r="J87" s="826"/>
      <c r="K87" s="826"/>
      <c r="L87" s="826"/>
      <c r="M87" s="827"/>
      <c r="N87" s="52">
        <f>L84+L85+L86</f>
        <v>2276.484070034649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9864.7643034834782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253</v>
      </c>
      <c r="B36" s="874" t="str">
        <f>VLOOKUP(A36,EQUIPOS!A6:D154,3,FALSE)</f>
        <v>Máquina hidrosembradora</v>
      </c>
      <c r="C36" s="875"/>
      <c r="D36" s="875"/>
      <c r="E36" s="875"/>
      <c r="F36" s="875"/>
      <c r="G36" s="875"/>
      <c r="H36" s="876"/>
      <c r="I36" s="267"/>
      <c r="J36" s="268"/>
      <c r="K36" s="269">
        <f>VLOOKUP(A36,EQUIPOS!A6:D163,4,FALSE)</f>
        <v>20712.263342040093</v>
      </c>
      <c r="L36" s="270"/>
      <c r="M36" s="336">
        <v>350</v>
      </c>
      <c r="N36" s="272">
        <f>K36/M36</f>
        <v>59.177895262971695</v>
      </c>
    </row>
    <row r="37" spans="1:14">
      <c r="A37" s="113" t="s">
        <v>138</v>
      </c>
      <c r="B37" s="874" t="str">
        <f>VLOOKUP(A37,EQUIPOS!A7:D154,3,FALSE)</f>
        <v>Camioneta D-300</v>
      </c>
      <c r="C37" s="875"/>
      <c r="D37" s="875"/>
      <c r="E37" s="875"/>
      <c r="F37" s="875"/>
      <c r="G37" s="875"/>
      <c r="H37" s="876"/>
      <c r="I37" s="421"/>
      <c r="J37" s="422"/>
      <c r="K37" s="269">
        <f>VLOOKUP(A37,EQUIPOS!A7:D164,4,FALSE)</f>
        <v>55142.012097784573</v>
      </c>
      <c r="L37" s="335"/>
      <c r="M37" s="336">
        <v>350</v>
      </c>
      <c r="N37" s="272">
        <f>K37/M37</f>
        <v>157.54860599367021</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5.2581737252572855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221.98467498189919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499</v>
      </c>
      <c r="B49" s="43" t="str">
        <f>VLOOKUP(A49,MATERIALES!A6:D372,3,FALSE)</f>
        <v>Mulch Orgánico</v>
      </c>
      <c r="C49" s="425"/>
      <c r="D49" s="425"/>
      <c r="E49" s="425"/>
      <c r="F49" s="425"/>
      <c r="G49" s="425"/>
      <c r="H49" s="425"/>
      <c r="I49" s="425"/>
      <c r="J49" s="312" t="str">
        <f>VLOOKUP(A49,MATERIALES!A5:D634,2,FALSE)</f>
        <v>kg</v>
      </c>
      <c r="K49" s="397">
        <v>0.4</v>
      </c>
      <c r="L49" s="421"/>
      <c r="M49" s="402">
        <f>VLOOKUP(A49,MATERIALES!A6:D390,4,FALSE)</f>
        <v>2639.5231351540956</v>
      </c>
      <c r="N49" s="272">
        <f>K49*M49</f>
        <v>1055.8092540616383</v>
      </c>
    </row>
    <row r="50" spans="1:14">
      <c r="A50" s="170" t="s">
        <v>774</v>
      </c>
      <c r="B50" s="43" t="str">
        <f>VLOOKUP(A50,MATERIALES!A6:D372,3,FALSE)</f>
        <v>Agua</v>
      </c>
      <c r="C50" s="425"/>
      <c r="D50" s="425"/>
      <c r="E50" s="425"/>
      <c r="F50" s="425"/>
      <c r="G50" s="425"/>
      <c r="H50" s="425"/>
      <c r="I50" s="425"/>
      <c r="J50" s="312" t="str">
        <f>VLOOKUP(A50,MATERIALES!A6:D635,2,FALSE)</f>
        <v>lt</v>
      </c>
      <c r="K50" s="397">
        <v>5</v>
      </c>
      <c r="L50" s="421"/>
      <c r="M50" s="402">
        <f>VLOOKUP(A50,MATERIALES!A6:D391,4,FALSE)</f>
        <v>65.960594797686682</v>
      </c>
      <c r="N50" s="272">
        <f>K50*M50</f>
        <v>329.80297398843339</v>
      </c>
    </row>
    <row r="51" spans="1:14">
      <c r="A51" s="170" t="s">
        <v>650</v>
      </c>
      <c r="B51" s="43" t="str">
        <f>VLOOKUP(A51,MATERIALES!A6:D372,3,FALSE)</f>
        <v>Semillas para empradizar</v>
      </c>
      <c r="C51" s="425"/>
      <c r="D51" s="425"/>
      <c r="E51" s="425"/>
      <c r="F51" s="425"/>
      <c r="G51" s="425"/>
      <c r="H51" s="425"/>
      <c r="I51" s="425"/>
      <c r="J51" s="312" t="str">
        <f>VLOOKUP(A51,MATERIALES!A6:D636,2,FALSE)</f>
        <v>kg</v>
      </c>
      <c r="K51" s="397">
        <v>0.05</v>
      </c>
      <c r="L51" s="421"/>
      <c r="M51" s="402">
        <f>VLOOKUP(A51,MATERIALES!A6:D392,4,FALSE)</f>
        <v>35178.983892099568</v>
      </c>
      <c r="N51" s="272">
        <f>K51*M51</f>
        <v>1758.9491946049784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3144.5614226550501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105.1634745051457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3471.7095721420951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694.34191442841905</v>
      </c>
      <c r="M84" s="861"/>
      <c r="N84" s="51"/>
    </row>
    <row r="85" spans="1:14">
      <c r="B85" s="89" t="s">
        <v>973</v>
      </c>
      <c r="C85" s="90"/>
      <c r="D85" s="90"/>
      <c r="E85" s="90"/>
      <c r="F85" s="90"/>
      <c r="G85" s="90"/>
      <c r="H85" s="90"/>
      <c r="I85" s="87"/>
      <c r="J85" s="88"/>
      <c r="K85" s="304">
        <v>0.05</v>
      </c>
      <c r="L85" s="860">
        <f>N79*K85</f>
        <v>173.58547860710476</v>
      </c>
      <c r="M85" s="861"/>
      <c r="N85" s="51"/>
    </row>
    <row r="86" spans="1:14" ht="15.75" thickBot="1">
      <c r="B86" s="91" t="s">
        <v>974</v>
      </c>
      <c r="C86" s="92"/>
      <c r="D86" s="92"/>
      <c r="E86" s="92"/>
      <c r="F86" s="92"/>
      <c r="G86" s="92"/>
      <c r="H86" s="92"/>
      <c r="I86" s="93"/>
      <c r="J86" s="94"/>
      <c r="K86" s="305">
        <v>0.05</v>
      </c>
      <c r="L86" s="862">
        <f>N79*K86</f>
        <v>173.58547860710476</v>
      </c>
      <c r="M86" s="863"/>
      <c r="N86" s="51"/>
    </row>
    <row r="87" spans="1:14" ht="15.75" thickBot="1">
      <c r="B87" s="825" t="s">
        <v>953</v>
      </c>
      <c r="C87" s="826"/>
      <c r="D87" s="826"/>
      <c r="E87" s="826"/>
      <c r="F87" s="826"/>
      <c r="G87" s="826"/>
      <c r="H87" s="826"/>
      <c r="I87" s="826"/>
      <c r="J87" s="826"/>
      <c r="K87" s="826"/>
      <c r="L87" s="826"/>
      <c r="M87" s="827"/>
      <c r="N87" s="52">
        <f>L84+L85+L86</f>
        <v>1041.5128716426286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4513.2224437847235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8000</v>
      </c>
      <c r="N36" s="272">
        <f>K36/M36</f>
        <v>6.8927515122230716</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29.445772861440798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36.338524373663873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VLOOKUP(A48,MATERIALES!A4:D633,2,FALSE)</f>
        <v>m2</v>
      </c>
      <c r="K48" s="486">
        <v>1.05</v>
      </c>
      <c r="L48" s="267"/>
      <c r="M48" s="402">
        <f>VLOOKUP(A48,MATERIALES!A5:D389,4,FALSE)</f>
        <v>4354.4985998939492</v>
      </c>
      <c r="N48" s="272">
        <f>K48*M48</f>
        <v>4572.2235298886471</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18584.397584248225</v>
      </c>
      <c r="N49" s="272">
        <f>K49*M49</f>
        <v>18584.397584248225</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1048.7734572832185</v>
      </c>
      <c r="N50" s="272">
        <f>K50*M50</f>
        <v>2097.546914566437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25254.168028703309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28235.08383922105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5647.0167678442103</v>
      </c>
      <c r="M84" s="861"/>
      <c r="N84" s="51"/>
    </row>
    <row r="85" spans="1:14">
      <c r="B85" s="89" t="s">
        <v>973</v>
      </c>
      <c r="C85" s="90"/>
      <c r="D85" s="90"/>
      <c r="E85" s="90"/>
      <c r="F85" s="90"/>
      <c r="G85" s="90"/>
      <c r="H85" s="90"/>
      <c r="I85" s="87"/>
      <c r="J85" s="88"/>
      <c r="K85" s="304">
        <v>0.05</v>
      </c>
      <c r="L85" s="860">
        <f>N79*K85</f>
        <v>1411.7541919610526</v>
      </c>
      <c r="M85" s="861"/>
      <c r="N85" s="51"/>
    </row>
    <row r="86" spans="1:14" ht="15.75" thickBot="1">
      <c r="B86" s="91" t="s">
        <v>974</v>
      </c>
      <c r="C86" s="92"/>
      <c r="D86" s="92"/>
      <c r="E86" s="92"/>
      <c r="F86" s="92"/>
      <c r="G86" s="92"/>
      <c r="H86" s="92"/>
      <c r="I86" s="93"/>
      <c r="J86" s="94"/>
      <c r="K86" s="305">
        <v>0.05</v>
      </c>
      <c r="L86" s="862">
        <f>N79*K86</f>
        <v>1411.7541919610526</v>
      </c>
      <c r="M86" s="863"/>
      <c r="N86" s="51"/>
    </row>
    <row r="87" spans="1:14" ht="15.75" thickBot="1">
      <c r="B87" s="825" t="s">
        <v>953</v>
      </c>
      <c r="C87" s="826"/>
      <c r="D87" s="826"/>
      <c r="E87" s="826"/>
      <c r="F87" s="826"/>
      <c r="G87" s="826"/>
      <c r="H87" s="826"/>
      <c r="I87" s="826"/>
      <c r="J87" s="826"/>
      <c r="K87" s="826"/>
      <c r="L87" s="826"/>
      <c r="M87" s="827"/>
      <c r="N87" s="52">
        <f>L84+L85+L86</f>
        <v>8470.5251517663146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36705.608990987363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55142.012097784573</v>
      </c>
      <c r="L36" s="270"/>
      <c r="M36" s="336">
        <v>8000</v>
      </c>
      <c r="N36" s="272">
        <f>K36/M36</f>
        <v>6.8927515122230716</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29.445772861440798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36.338524373663873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VLOOKUP(A48,MATERIALES!A4:D633,2,FALSE)</f>
        <v>m2</v>
      </c>
      <c r="K48" s="486">
        <v>1.05</v>
      </c>
      <c r="L48" s="267"/>
      <c r="M48" s="402">
        <f>VLOOKUP(A48,MATERIALES!A5:D389,4,FALSE)</f>
        <v>8887.0908057416527</v>
      </c>
      <c r="N48" s="272">
        <f>K48*M48</f>
        <v>9331.445346028735</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18584.397584248225</v>
      </c>
      <c r="N49" s="272">
        <f>K49*M49</f>
        <v>18584.397584248225</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1048.7734572832185</v>
      </c>
      <c r="N50" s="272">
        <f>K50*M50</f>
        <v>2097.546914566437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30013.389844843394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32994.305655361139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6598.8611310722281</v>
      </c>
      <c r="M84" s="861"/>
      <c r="N84" s="51"/>
    </row>
    <row r="85" spans="1:14">
      <c r="B85" s="89" t="s">
        <v>973</v>
      </c>
      <c r="C85" s="90"/>
      <c r="D85" s="90"/>
      <c r="E85" s="90"/>
      <c r="F85" s="90"/>
      <c r="G85" s="90"/>
      <c r="H85" s="90"/>
      <c r="I85" s="87"/>
      <c r="J85" s="88"/>
      <c r="K85" s="304">
        <v>0.05</v>
      </c>
      <c r="L85" s="860">
        <f>N79*K85</f>
        <v>1649.715282768057</v>
      </c>
      <c r="M85" s="861"/>
      <c r="N85" s="51"/>
    </row>
    <row r="86" spans="1:14" ht="15.75" thickBot="1">
      <c r="B86" s="91" t="s">
        <v>974</v>
      </c>
      <c r="C86" s="92"/>
      <c r="D86" s="92"/>
      <c r="E86" s="92"/>
      <c r="F86" s="92"/>
      <c r="G86" s="92"/>
      <c r="H86" s="92"/>
      <c r="I86" s="93"/>
      <c r="J86" s="94"/>
      <c r="K86" s="305">
        <v>0.05</v>
      </c>
      <c r="L86" s="862">
        <f>N79*K86</f>
        <v>1649.715282768057</v>
      </c>
      <c r="M86" s="863"/>
      <c r="N86" s="51"/>
    </row>
    <row r="87" spans="1:14" ht="15.75" thickBot="1">
      <c r="B87" s="825" t="s">
        <v>953</v>
      </c>
      <c r="C87" s="826"/>
      <c r="D87" s="826"/>
      <c r="E87" s="826"/>
      <c r="F87" s="826"/>
      <c r="G87" s="826"/>
      <c r="H87" s="826"/>
      <c r="I87" s="826"/>
      <c r="J87" s="826"/>
      <c r="K87" s="826"/>
      <c r="L87" s="826"/>
      <c r="M87" s="827"/>
      <c r="N87" s="52">
        <f>L84+L85+L86</f>
        <v>9898.2916966083412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42892.597351969482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119</v>
      </c>
      <c r="B36" s="874" t="str">
        <f>VLOOKUP(A36,EQUIPOS!A6:D154,3,FALSE)</f>
        <v xml:space="preserve">Bomba de concreto, Producción: 30 m3/h, POTENCIA: 67 HP, MAX PRESION DE CONCRETO: 1150 PSI
</v>
      </c>
      <c r="C36" s="875"/>
      <c r="D36" s="875"/>
      <c r="E36" s="875"/>
      <c r="F36" s="875"/>
      <c r="G36" s="875"/>
      <c r="H36" s="876"/>
      <c r="I36" s="267"/>
      <c r="J36" s="268"/>
      <c r="K36" s="269">
        <f>VLOOKUP(A36,EQUIPOS!A6:D163,4,FALSE)</f>
        <v>62346.187285471482</v>
      </c>
      <c r="L36" s="270"/>
      <c r="M36" s="336">
        <v>100</v>
      </c>
      <c r="N36" s="272">
        <f>K36/M36</f>
        <v>623.46187285471478</v>
      </c>
    </row>
    <row r="37" spans="1:14">
      <c r="A37" s="113" t="s">
        <v>138</v>
      </c>
      <c r="B37" s="874" t="str">
        <f>VLOOKUP(A37,EQUIPOS!A7:D154,3,FALSE)</f>
        <v>Camioneta D-300</v>
      </c>
      <c r="C37" s="875"/>
      <c r="D37" s="875"/>
      <c r="E37" s="875"/>
      <c r="F37" s="875"/>
      <c r="G37" s="875"/>
      <c r="H37" s="876"/>
      <c r="I37" s="421"/>
      <c r="J37" s="422"/>
      <c r="K37" s="269">
        <f>VLOOKUP(A37,EQUIPOS!A7:D164,4,FALSE)</f>
        <v>55142.012097784573</v>
      </c>
      <c r="L37" s="335"/>
      <c r="M37" s="336">
        <v>1000</v>
      </c>
      <c r="N37" s="272">
        <f>K37/M37</f>
        <v>55.142012097784573</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4.4631027951800997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683.06698774767949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585</v>
      </c>
      <c r="B48" s="43" t="str">
        <f>VLOOKUP(A48,MATERIALES!A5:D372,3,FALSE)</f>
        <v>Mortero 1:3</v>
      </c>
      <c r="C48" s="281"/>
      <c r="D48" s="281"/>
      <c r="E48" s="281"/>
      <c r="F48" s="281"/>
      <c r="G48" s="281"/>
      <c r="H48" s="281"/>
      <c r="I48" s="281"/>
      <c r="J48" s="311" t="str">
        <f>VLOOKUP(A48,MATERIALES!A4:D633,2,FALSE)</f>
        <v>m3</v>
      </c>
      <c r="K48" s="486">
        <v>0.1</v>
      </c>
      <c r="L48" s="267"/>
      <c r="M48" s="402">
        <f>VLOOKUP(A48,MATERIALES!A5:D389,4,FALSE)</f>
        <v>514063.89555577119</v>
      </c>
      <c r="N48" s="272">
        <f>K48*M48</f>
        <v>51406.389555577123</v>
      </c>
    </row>
    <row r="49" spans="1:14">
      <c r="A49" s="170" t="s">
        <v>739</v>
      </c>
      <c r="B49" s="43" t="str">
        <f>VLOOKUP(A49,MATERIALES!A6:D372,3,FALSE)</f>
        <v>Varilla 5/8</v>
      </c>
      <c r="C49" s="425"/>
      <c r="D49" s="425"/>
      <c r="E49" s="425"/>
      <c r="F49" s="425"/>
      <c r="G49" s="425"/>
      <c r="H49" s="425"/>
      <c r="I49" s="425"/>
      <c r="J49" s="312" t="str">
        <f>VLOOKUP(A49,MATERIALES!A5:D634,2,FALSE)</f>
        <v>kg</v>
      </c>
      <c r="K49" s="486">
        <v>1.1000000000000001</v>
      </c>
      <c r="L49" s="421"/>
      <c r="M49" s="402">
        <f>VLOOKUP(A49,MATERIALES!A6:D390,4,FALSE)</f>
        <v>3610.243221926718</v>
      </c>
      <c r="N49" s="272">
        <f>K49*M49</f>
        <v>3971.2675441193901</v>
      </c>
    </row>
    <row r="50" spans="1:14">
      <c r="A50" s="170" t="s">
        <v>931</v>
      </c>
      <c r="B50" s="43" t="str">
        <f>VLOOKUP(A50,MATERIALES!A6:D372,3,FALSE)</f>
        <v>Malla Electrosoldada de 5/16</v>
      </c>
      <c r="C50" s="425"/>
      <c r="D50" s="425"/>
      <c r="E50" s="425"/>
      <c r="F50" s="425"/>
      <c r="G50" s="425"/>
      <c r="H50" s="425"/>
      <c r="I50" s="425"/>
      <c r="J50" s="312" t="str">
        <f>VLOOKUP(A50,MATERIALES!A6:D635,2,FALSE)</f>
        <v>m2</v>
      </c>
      <c r="K50" s="486">
        <v>1</v>
      </c>
      <c r="L50" s="421"/>
      <c r="M50" s="402">
        <f>VLOOKUP(A50,MATERIALES!A6:D391,4,FALSE)</f>
        <v>8311.034944508523</v>
      </c>
      <c r="N50" s="272">
        <f>K50*M50</f>
        <v>8311.034944508523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63688.69204420504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446.31027951800996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64818.069311470732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12963.613862294147</v>
      </c>
      <c r="M84" s="861"/>
      <c r="N84" s="51"/>
    </row>
    <row r="85" spans="1:14">
      <c r="B85" s="89" t="s">
        <v>973</v>
      </c>
      <c r="C85" s="90"/>
      <c r="D85" s="90"/>
      <c r="E85" s="90"/>
      <c r="F85" s="90"/>
      <c r="G85" s="90"/>
      <c r="H85" s="90"/>
      <c r="I85" s="87"/>
      <c r="J85" s="88"/>
      <c r="K85" s="304">
        <v>0.05</v>
      </c>
      <c r="L85" s="860">
        <f>N79*K85</f>
        <v>3240.9034655735368</v>
      </c>
      <c r="M85" s="861"/>
      <c r="N85" s="51"/>
    </row>
    <row r="86" spans="1:14" ht="15.75" thickBot="1">
      <c r="B86" s="91" t="s">
        <v>974</v>
      </c>
      <c r="C86" s="92"/>
      <c r="D86" s="92"/>
      <c r="E86" s="92"/>
      <c r="F86" s="92"/>
      <c r="G86" s="92"/>
      <c r="H86" s="92"/>
      <c r="I86" s="93"/>
      <c r="J86" s="94"/>
      <c r="K86" s="305">
        <v>0.05</v>
      </c>
      <c r="L86" s="862">
        <f>N79*K86</f>
        <v>3240.9034655735368</v>
      </c>
      <c r="M86" s="863"/>
      <c r="N86" s="51"/>
    </row>
    <row r="87" spans="1:14" ht="15.75" thickBot="1">
      <c r="B87" s="825" t="s">
        <v>953</v>
      </c>
      <c r="C87" s="826"/>
      <c r="D87" s="826"/>
      <c r="E87" s="826"/>
      <c r="F87" s="826"/>
      <c r="G87" s="826"/>
      <c r="H87" s="826"/>
      <c r="I87" s="826"/>
      <c r="J87" s="826"/>
      <c r="K87" s="826"/>
      <c r="L87" s="826"/>
      <c r="M87" s="827"/>
      <c r="N87" s="52">
        <f>L84+L85+L86</f>
        <v>19445.420793441222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84263.490104911951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312.95247499999999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486">
        <v>0.5</v>
      </c>
      <c r="L48" s="267"/>
      <c r="M48" s="402">
        <f>VLOOKUP(A48,MATERIALES!A5:D389,4,FALSE)</f>
        <v>54967.162331405576</v>
      </c>
      <c r="N48" s="272">
        <f>K48*M48</f>
        <v>27483.581165702788</v>
      </c>
    </row>
    <row r="49" spans="1:14">
      <c r="A49" s="170" t="s">
        <v>914</v>
      </c>
      <c r="B49" s="43" t="str">
        <f>VLOOKUP(A49,MATERIALES!A6:D372,3,FALSE)</f>
        <v>Árbol de 1.2 m (Paisajístico)</v>
      </c>
      <c r="C49" s="425"/>
      <c r="D49" s="425"/>
      <c r="E49" s="425"/>
      <c r="F49" s="425"/>
      <c r="G49" s="425"/>
      <c r="H49" s="425"/>
      <c r="I49" s="425"/>
      <c r="J49" s="312" t="str">
        <f>VLOOKUP(A49,MATERIALES!A5:D634,2,FALSE)</f>
        <v>u</v>
      </c>
      <c r="K49" s="486">
        <v>1</v>
      </c>
      <c r="L49" s="421"/>
      <c r="M49" s="402">
        <f>VLOOKUP(A49,MATERIALES!A6:D390,4,FALSE)</f>
        <v>8557.2878317532195</v>
      </c>
      <c r="N49" s="272">
        <f>K49*M49</f>
        <v>8557.2878317532195</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36040.868997456011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42612.87097245601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8522.5741944912024</v>
      </c>
      <c r="M84" s="861"/>
      <c r="N84" s="51"/>
    </row>
    <row r="85" spans="1:14">
      <c r="B85" s="89" t="s">
        <v>973</v>
      </c>
      <c r="C85" s="90"/>
      <c r="D85" s="90"/>
      <c r="E85" s="90"/>
      <c r="F85" s="90"/>
      <c r="G85" s="90"/>
      <c r="H85" s="90"/>
      <c r="I85" s="87"/>
      <c r="J85" s="88"/>
      <c r="K85" s="304">
        <v>0.05</v>
      </c>
      <c r="L85" s="860">
        <f>N79*K85</f>
        <v>2130.6435486228006</v>
      </c>
      <c r="M85" s="861"/>
      <c r="N85" s="51"/>
    </row>
    <row r="86" spans="1:14" ht="15.75" thickBot="1">
      <c r="B86" s="91" t="s">
        <v>974</v>
      </c>
      <c r="C86" s="92"/>
      <c r="D86" s="92"/>
      <c r="E86" s="92"/>
      <c r="F86" s="92"/>
      <c r="G86" s="92"/>
      <c r="H86" s="92"/>
      <c r="I86" s="93"/>
      <c r="J86" s="94"/>
      <c r="K86" s="305">
        <v>0.05</v>
      </c>
      <c r="L86" s="862">
        <f>N79*K86</f>
        <v>2130.6435486228006</v>
      </c>
      <c r="M86" s="863"/>
      <c r="N86" s="51"/>
    </row>
    <row r="87" spans="1:14" ht="15.75" thickBot="1">
      <c r="B87" s="825" t="s">
        <v>953</v>
      </c>
      <c r="C87" s="826"/>
      <c r="D87" s="826"/>
      <c r="E87" s="826"/>
      <c r="F87" s="826"/>
      <c r="G87" s="826"/>
      <c r="H87" s="826"/>
      <c r="I87" s="826"/>
      <c r="J87" s="826"/>
      <c r="K87" s="826"/>
      <c r="L87" s="826"/>
      <c r="M87" s="827"/>
      <c r="N87" s="52">
        <f>L84+L85+L86</f>
        <v>12783.861291736803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55396.732264192811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N76*M41</f>
        <v>104317.49166666667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913</v>
      </c>
      <c r="B48" s="43" t="str">
        <f>VLOOKUP(A48,MATERIALES!A6:D372,3,FALSE)</f>
        <v>Árbol de 0.6 m (Protector)</v>
      </c>
      <c r="C48" s="425"/>
      <c r="D48" s="425"/>
      <c r="E48" s="425"/>
      <c r="F48" s="425"/>
      <c r="G48" s="425"/>
      <c r="H48" s="425"/>
      <c r="I48" s="425"/>
      <c r="J48" s="318" t="str">
        <f>VLOOKUP(A48,MATERIALES!A4:D633,2,FALSE)</f>
        <v>u</v>
      </c>
      <c r="K48" s="486">
        <v>1100</v>
      </c>
      <c r="L48" s="421"/>
      <c r="M48" s="402">
        <f>VLOOKUP(A48,MATERIALES!A6:D390,4,FALSE)</f>
        <v>4564.4731599999186</v>
      </c>
      <c r="N48" s="272">
        <f>K48*M48</f>
        <v>5020920.4759999104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5020920.4759999104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979"/>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7"/>
      <c r="C75" s="998"/>
      <c r="D75" s="998"/>
      <c r="E75" s="998"/>
      <c r="F75" s="998"/>
      <c r="G75" s="998"/>
      <c r="H75" s="998"/>
      <c r="I75" s="169"/>
      <c r="J75" s="169"/>
      <c r="K75" s="169"/>
      <c r="L75" s="999"/>
      <c r="M75" s="1000"/>
      <c r="N75" s="45"/>
    </row>
    <row r="76" spans="1:15" ht="15.75" thickBot="1">
      <c r="B76" s="825" t="s">
        <v>953</v>
      </c>
      <c r="C76" s="826"/>
      <c r="D76" s="826"/>
      <c r="E76" s="826"/>
      <c r="F76" s="826"/>
      <c r="G76" s="826"/>
      <c r="H76" s="826"/>
      <c r="I76" s="826"/>
      <c r="J76" s="826"/>
      <c r="K76" s="826"/>
      <c r="L76" s="826"/>
      <c r="M76" s="827"/>
      <c r="N76" s="301">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7211587.8009999096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1442317.560199982</v>
      </c>
      <c r="M83" s="861"/>
      <c r="N83" s="51"/>
    </row>
    <row r="84" spans="1:14">
      <c r="B84" s="89" t="s">
        <v>973</v>
      </c>
      <c r="C84" s="90"/>
      <c r="D84" s="90"/>
      <c r="E84" s="90"/>
      <c r="F84" s="90"/>
      <c r="G84" s="90"/>
      <c r="H84" s="90"/>
      <c r="I84" s="87"/>
      <c r="J84" s="88"/>
      <c r="K84" s="304">
        <v>0.05</v>
      </c>
      <c r="L84" s="860">
        <f>N78*K84</f>
        <v>360579.39004999551</v>
      </c>
      <c r="M84" s="861"/>
      <c r="N84" s="51"/>
    </row>
    <row r="85" spans="1:14" ht="15.75" thickBot="1">
      <c r="B85" s="91" t="s">
        <v>974</v>
      </c>
      <c r="C85" s="92"/>
      <c r="D85" s="92"/>
      <c r="E85" s="92"/>
      <c r="F85" s="92"/>
      <c r="G85" s="92"/>
      <c r="H85" s="92"/>
      <c r="I85" s="93"/>
      <c r="J85" s="94"/>
      <c r="K85" s="305">
        <v>0.05</v>
      </c>
      <c r="L85" s="862">
        <f>N78*K85</f>
        <v>360579.39004999551</v>
      </c>
      <c r="M85" s="863"/>
      <c r="N85" s="51"/>
    </row>
    <row r="86" spans="1:14" ht="15.75" thickBot="1">
      <c r="B86" s="825" t="s">
        <v>953</v>
      </c>
      <c r="C86" s="826"/>
      <c r="D86" s="826"/>
      <c r="E86" s="826"/>
      <c r="F86" s="826"/>
      <c r="G86" s="826"/>
      <c r="H86" s="826"/>
      <c r="I86" s="826"/>
      <c r="J86" s="826"/>
      <c r="K86" s="826"/>
      <c r="L86" s="826"/>
      <c r="M86" s="827"/>
      <c r="N86" s="52">
        <f>L83+L84+L85</f>
        <v>2163476.3402999728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9375064.1412998829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71" t="s">
        <v>373</v>
      </c>
      <c r="B36" s="874" t="str">
        <f>VLOOKUP(A36,EQUIPOS!A6:D154,3,FALSE)</f>
        <v>Volqueta 6 m3</v>
      </c>
      <c r="C36" s="875"/>
      <c r="D36" s="875"/>
      <c r="E36" s="875"/>
      <c r="F36" s="875"/>
      <c r="G36" s="875"/>
      <c r="H36" s="876"/>
      <c r="I36" s="267"/>
      <c r="J36" s="268"/>
      <c r="K36" s="269">
        <f>VLOOKUP(A36,EQUIPOS!A6:D161,4,FALSE)</f>
        <v>85203.103759573016</v>
      </c>
      <c r="L36" s="270"/>
      <c r="M36" s="455">
        <v>81</v>
      </c>
      <c r="N36" s="272">
        <f>K36/M36</f>
        <v>1051.8901698712718</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1051.8901698712718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1051.8901698712718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210.37803397425438</v>
      </c>
      <c r="M83" s="861"/>
      <c r="N83" s="51"/>
    </row>
    <row r="84" spans="1:14">
      <c r="B84" s="89" t="s">
        <v>973</v>
      </c>
      <c r="C84" s="90"/>
      <c r="D84" s="90"/>
      <c r="E84" s="90"/>
      <c r="F84" s="90"/>
      <c r="G84" s="90"/>
      <c r="H84" s="90"/>
      <c r="I84" s="87"/>
      <c r="J84" s="88"/>
      <c r="K84" s="304">
        <v>0.05</v>
      </c>
      <c r="L84" s="860">
        <f>N78*K84</f>
        <v>52.594508493563595</v>
      </c>
      <c r="M84" s="861"/>
      <c r="N84" s="51"/>
    </row>
    <row r="85" spans="1:14" ht="15.75" thickBot="1">
      <c r="B85" s="91" t="s">
        <v>974</v>
      </c>
      <c r="C85" s="92"/>
      <c r="D85" s="92"/>
      <c r="E85" s="92"/>
      <c r="F85" s="92"/>
      <c r="G85" s="92"/>
      <c r="H85" s="92"/>
      <c r="I85" s="93"/>
      <c r="J85" s="94"/>
      <c r="K85" s="305">
        <v>0.05</v>
      </c>
      <c r="L85" s="862">
        <f>N78*K85</f>
        <v>52.594508493563595</v>
      </c>
      <c r="M85" s="863"/>
      <c r="N85" s="51"/>
    </row>
    <row r="86" spans="1:14" ht="15.75" thickBot="1">
      <c r="B86" s="825" t="s">
        <v>953</v>
      </c>
      <c r="C86" s="826"/>
      <c r="D86" s="826"/>
      <c r="E86" s="826"/>
      <c r="F86" s="826"/>
      <c r="G86" s="826"/>
      <c r="H86" s="826"/>
      <c r="I86" s="826"/>
      <c r="J86" s="826"/>
      <c r="K86" s="826"/>
      <c r="L86" s="826"/>
      <c r="M86" s="827"/>
      <c r="N86" s="52">
        <f>L83+L84+L85</f>
        <v>315.56705096138154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1367.4572208326533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85203.103759573016</v>
      </c>
      <c r="L36" s="270"/>
      <c r="M36" s="283">
        <v>66</v>
      </c>
      <c r="N36" s="272">
        <f>K36/M36</f>
        <v>1290.9561175692882</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1290.9561175692882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1290.9561175692882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258.19122351385766</v>
      </c>
      <c r="M83" s="861"/>
      <c r="N83" s="51"/>
    </row>
    <row r="84" spans="1:14">
      <c r="B84" s="89" t="s">
        <v>973</v>
      </c>
      <c r="C84" s="90"/>
      <c r="D84" s="90"/>
      <c r="E84" s="90"/>
      <c r="F84" s="90"/>
      <c r="G84" s="90"/>
      <c r="H84" s="90"/>
      <c r="I84" s="87"/>
      <c r="J84" s="88"/>
      <c r="K84" s="304">
        <v>0.05</v>
      </c>
      <c r="L84" s="860">
        <f>N78*K84</f>
        <v>64.547805878464416</v>
      </c>
      <c r="M84" s="861"/>
      <c r="N84" s="51"/>
    </row>
    <row r="85" spans="1:14" ht="15.75" thickBot="1">
      <c r="B85" s="91" t="s">
        <v>974</v>
      </c>
      <c r="C85" s="92"/>
      <c r="D85" s="92"/>
      <c r="E85" s="92"/>
      <c r="F85" s="92"/>
      <c r="G85" s="92"/>
      <c r="H85" s="92"/>
      <c r="I85" s="93"/>
      <c r="J85" s="94"/>
      <c r="K85" s="305">
        <v>0.05</v>
      </c>
      <c r="L85" s="862">
        <f>N78*K85</f>
        <v>64.547805878464416</v>
      </c>
      <c r="M85" s="863"/>
      <c r="N85" s="51"/>
    </row>
    <row r="86" spans="1:14" ht="15.75" thickBot="1">
      <c r="B86" s="825" t="s">
        <v>953</v>
      </c>
      <c r="C86" s="826"/>
      <c r="D86" s="826"/>
      <c r="E86" s="826"/>
      <c r="F86" s="826"/>
      <c r="G86" s="826"/>
      <c r="H86" s="826"/>
      <c r="I86" s="826"/>
      <c r="J86" s="826"/>
      <c r="K86" s="826"/>
      <c r="L86" s="826"/>
      <c r="M86" s="827"/>
      <c r="N86" s="52">
        <f>L83+L84+L85</f>
        <v>387.28683527078653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1678.2429528400746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8" t="s">
        <v>944</v>
      </c>
      <c r="D29" s="1009"/>
      <c r="E29" s="1009"/>
      <c r="F29" s="1009"/>
      <c r="G29" s="1009"/>
      <c r="H29" s="1009"/>
      <c r="I29" s="1009"/>
      <c r="J29" s="72"/>
      <c r="K29" s="342" t="s">
        <v>2215</v>
      </c>
      <c r="L29" s="1006" t="s">
        <v>945</v>
      </c>
      <c r="M29" s="1007"/>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85203.103759573016</v>
      </c>
      <c r="L36" s="270"/>
      <c r="M36" s="283">
        <v>66</v>
      </c>
      <c r="N36" s="272">
        <f>K36/M36</f>
        <v>1290.9561175692882</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1290.9561175692882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1290.9561175692882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258.19122351385766</v>
      </c>
      <c r="M83" s="861"/>
      <c r="N83" s="51"/>
    </row>
    <row r="84" spans="1:14">
      <c r="B84" s="89" t="s">
        <v>973</v>
      </c>
      <c r="C84" s="90"/>
      <c r="D84" s="90"/>
      <c r="E84" s="90"/>
      <c r="F84" s="90"/>
      <c r="G84" s="90"/>
      <c r="H84" s="90"/>
      <c r="I84" s="87"/>
      <c r="J84" s="88"/>
      <c r="K84" s="304">
        <v>0.05</v>
      </c>
      <c r="L84" s="860">
        <f>N78*K84</f>
        <v>64.547805878464416</v>
      </c>
      <c r="M84" s="861"/>
      <c r="N84" s="51"/>
    </row>
    <row r="85" spans="1:14" ht="15.75" thickBot="1">
      <c r="B85" s="91" t="s">
        <v>974</v>
      </c>
      <c r="C85" s="92"/>
      <c r="D85" s="92"/>
      <c r="E85" s="92"/>
      <c r="F85" s="92"/>
      <c r="G85" s="92"/>
      <c r="H85" s="92"/>
      <c r="I85" s="93"/>
      <c r="J85" s="94"/>
      <c r="K85" s="305">
        <v>0.05</v>
      </c>
      <c r="L85" s="862">
        <f>N78*K85</f>
        <v>64.547805878464416</v>
      </c>
      <c r="M85" s="863"/>
      <c r="N85" s="51"/>
    </row>
    <row r="86" spans="1:14" ht="15.75" thickBot="1">
      <c r="B86" s="825" t="s">
        <v>953</v>
      </c>
      <c r="C86" s="826"/>
      <c r="D86" s="826"/>
      <c r="E86" s="826"/>
      <c r="F86" s="826"/>
      <c r="G86" s="826"/>
      <c r="H86" s="826"/>
      <c r="I86" s="826"/>
      <c r="J86" s="826"/>
      <c r="K86" s="826"/>
      <c r="L86" s="826"/>
      <c r="M86" s="827"/>
      <c r="N86" s="52">
        <f>L83+L84+L85</f>
        <v>387.28683527078653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1678.2429528400746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CD5D0E91-92BA-4035-AEF6-DB7ABF7CB14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4F582F5-4F42-4A1B-B8B3-363C5E0FC877}">
  <ds:schemaRefs>
    <ds:schemaRef ds:uri="http://schemas.microsoft.com/sharepoint/v3/contenttype/forms"/>
  </ds:schemaRefs>
</ds:datastoreItem>
</file>

<file path=customXml/itemProps3.xml><?xml version="1.0" encoding="utf-8"?>
<ds:datastoreItem xmlns:ds="http://schemas.openxmlformats.org/officeDocument/2006/customXml" ds:itemID="{E5BA5B0D-EB22-41F9-A3CD-E5DBC2C18FD4}">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2021-08-10T20:24:27Z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