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F7102E1E-5D8B-4C36-93A7-44D0C03ED427}" xr6:coauthVersionLast="45" xr6:coauthVersionMax="45" xr10:uidLastSave="{00000000-0000-0000-0000-000000000000}"/>
  <bookViews>
    <workbookView xWindow="2730" yWindow="273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6" i="2"/>
  <c r="D31" i="2"/>
  <c r="D29" i="2"/>
  <c r="D9" i="2"/>
  <c r="D38" i="2" l="1"/>
  <c r="D39" i="2"/>
  <c r="D32" i="2"/>
  <c r="D34" i="2"/>
  <c r="D33" i="2"/>
  <c r="D35"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J49" i="354"/>
  <c r="B49" i="354"/>
  <c r="M48" i="354"/>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J48" i="307"/>
  <c r="B48" i="307"/>
  <c r="K36" i="307"/>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B38" i="275"/>
  <c r="K37" i="275"/>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33" l="1"/>
  <c r="N41" i="333" s="1"/>
  <c r="N77" i="308"/>
  <c r="N41" i="308" s="1"/>
  <c r="N79" i="50"/>
  <c r="N42" i="50" s="1"/>
  <c r="N43" i="50" s="1"/>
  <c r="N76" i="82"/>
  <c r="N41" i="82" s="1"/>
  <c r="N76" i="88"/>
  <c r="N41" i="88" s="1"/>
  <c r="N76" i="94"/>
  <c r="N41" i="94" s="1"/>
  <c r="N43" i="94" s="1"/>
  <c r="N76" i="105"/>
  <c r="N41" i="105" s="1"/>
  <c r="N76" i="108"/>
  <c r="N41" i="108" s="1"/>
  <c r="N43" i="108" s="1"/>
  <c r="N76" i="231"/>
  <c r="N40" i="231" s="1"/>
  <c r="N42" i="231" s="1"/>
  <c r="N81" i="267"/>
  <c r="N41" i="267" s="1"/>
  <c r="N43" i="267" s="1"/>
  <c r="N75" i="325"/>
  <c r="N41" i="325" s="1"/>
  <c r="N77" i="329"/>
  <c r="N41" i="329" s="1"/>
  <c r="N77" i="259"/>
  <c r="N41" i="259" s="1"/>
  <c r="N43" i="259" s="1"/>
  <c r="N83" i="279"/>
  <c r="N46" i="279" s="1"/>
  <c r="N48" i="279" s="1"/>
  <c r="N76" i="26"/>
  <c r="N42" i="26" s="1"/>
  <c r="N43" i="26" s="1"/>
  <c r="N76" i="56"/>
  <c r="N42" i="56" s="1"/>
  <c r="N43" i="56" s="1"/>
  <c r="N78" i="56" s="1"/>
  <c r="L85" i="56" s="1"/>
  <c r="N76" i="67"/>
  <c r="N41" i="67" s="1"/>
  <c r="N43" i="67" s="1"/>
  <c r="N78" i="67" s="1"/>
  <c r="L85" i="67" s="1"/>
  <c r="N76" i="68"/>
  <c r="N41" i="68" s="1"/>
  <c r="N43" i="68" s="1"/>
  <c r="N75" i="75"/>
  <c r="N41" i="75" s="1"/>
  <c r="N76" i="80"/>
  <c r="N41" i="80" s="1"/>
  <c r="N76" i="84"/>
  <c r="N41" i="84" s="1"/>
  <c r="N76" i="86"/>
  <c r="N41" i="86" s="1"/>
  <c r="N76" i="90"/>
  <c r="N41" i="90" s="1"/>
  <c r="N76" i="102"/>
  <c r="N41" i="102" s="1"/>
  <c r="N43" i="102" s="1"/>
  <c r="N81" i="176"/>
  <c r="N47" i="176" s="1"/>
  <c r="N81" i="171"/>
  <c r="N47" i="171" s="1"/>
  <c r="N49" i="171" s="1"/>
  <c r="N81" i="178"/>
  <c r="N47" i="178" s="1"/>
  <c r="N80" i="179"/>
  <c r="N46" i="179" s="1"/>
  <c r="N80" i="180"/>
  <c r="N46" i="180" s="1"/>
  <c r="N80" i="177"/>
  <c r="N46" i="177" s="1"/>
  <c r="N48" i="177" s="1"/>
  <c r="N80" i="181"/>
  <c r="N46" i="181" s="1"/>
  <c r="N80" i="183"/>
  <c r="N46" i="183" s="1"/>
  <c r="N48" i="183" s="1"/>
  <c r="N80" i="184"/>
  <c r="N46" i="184" s="1"/>
  <c r="N48" i="184" s="1"/>
  <c r="N81" i="185"/>
  <c r="N47" i="185" s="1"/>
  <c r="N49" i="185" s="1"/>
  <c r="N81" i="186"/>
  <c r="N47" i="186" s="1"/>
  <c r="N80" i="188"/>
  <c r="N46" i="188" s="1"/>
  <c r="N81" i="187"/>
  <c r="N47" i="187" s="1"/>
  <c r="N77" i="233"/>
  <c r="N41" i="233" s="1"/>
  <c r="N43" i="233" s="1"/>
  <c r="N76" i="243"/>
  <c r="N40" i="243" s="1"/>
  <c r="N42" i="243" s="1"/>
  <c r="N75" i="283"/>
  <c r="N41" i="283" s="1"/>
  <c r="N43" i="283" s="1"/>
  <c r="N75" i="302"/>
  <c r="N41" i="302" s="1"/>
  <c r="N43" i="302" s="1"/>
  <c r="N77" i="323"/>
  <c r="N79" i="323" s="1"/>
  <c r="L85" i="323" s="1"/>
  <c r="N77" i="328"/>
  <c r="N41" i="328" s="1"/>
  <c r="N43" i="328" s="1"/>
  <c r="N77" i="337"/>
  <c r="N41" i="337" s="1"/>
  <c r="N61" i="221"/>
  <c r="N81" i="170"/>
  <c r="N47" i="170" s="1"/>
  <c r="N83" i="165"/>
  <c r="N49" i="165" s="1"/>
  <c r="N51" i="165" s="1"/>
  <c r="N80" i="164"/>
  <c r="N46" i="164" s="1"/>
  <c r="N48" i="164" s="1"/>
  <c r="N48" i="307"/>
  <c r="N55" i="307" s="1"/>
  <c r="O49" i="307"/>
  <c r="N48" i="354"/>
  <c r="O49" i="354"/>
  <c r="N49" i="354"/>
  <c r="O52" i="354"/>
  <c r="N38" i="275"/>
  <c r="O39" i="275"/>
  <c r="N37" i="287"/>
  <c r="O38" i="287"/>
  <c r="N36" i="307"/>
  <c r="O37" i="307"/>
  <c r="N37" i="275"/>
  <c r="P37" i="275"/>
  <c r="N36" i="270"/>
  <c r="O37" i="270"/>
  <c r="N76" i="65"/>
  <c r="N41" i="65" s="1"/>
  <c r="N43" i="65" s="1"/>
  <c r="N78" i="65" s="1"/>
  <c r="L85" i="65" s="1"/>
  <c r="N76" i="92"/>
  <c r="N41" i="92" s="1"/>
  <c r="N43" i="92" s="1"/>
  <c r="N76" i="96"/>
  <c r="N41" i="96" s="1"/>
  <c r="N76" i="98"/>
  <c r="N41" i="98" s="1"/>
  <c r="N76" i="101"/>
  <c r="N41" i="101" s="1"/>
  <c r="N76" i="107"/>
  <c r="N41" i="107" s="1"/>
  <c r="N43" i="107" s="1"/>
  <c r="N84" i="220"/>
  <c r="N46" i="220" s="1"/>
  <c r="N48" i="220" s="1"/>
  <c r="N83" i="221"/>
  <c r="N46" i="221" s="1"/>
  <c r="N48" i="221" s="1"/>
  <c r="N72" i="227"/>
  <c r="N41" i="227" s="1"/>
  <c r="N43" i="227" s="1"/>
  <c r="N76" i="242"/>
  <c r="N40" i="242" s="1"/>
  <c r="N42" i="242" s="1"/>
  <c r="N78" i="273"/>
  <c r="N41" i="273" s="1"/>
  <c r="N81" i="282"/>
  <c r="N44" i="282" s="1"/>
  <c r="N75" i="289"/>
  <c r="N41" i="289" s="1"/>
  <c r="N43" i="289" s="1"/>
  <c r="N75" i="293"/>
  <c r="N41" i="293" s="1"/>
  <c r="N43" i="293" s="1"/>
  <c r="N77" i="295"/>
  <c r="N41" i="295" s="1"/>
  <c r="N43" i="295" s="1"/>
  <c r="N43" i="306"/>
  <c r="N77" i="342"/>
  <c r="N41" i="342" s="1"/>
  <c r="N43" i="342" s="1"/>
  <c r="N77" i="347"/>
  <c r="N41" i="347" s="1"/>
  <c r="N43" i="347" s="1"/>
  <c r="N77" i="364"/>
  <c r="N41" i="364" s="1"/>
  <c r="N75" i="292"/>
  <c r="N41" i="292" s="1"/>
  <c r="N43" i="292" s="1"/>
  <c r="N53" i="325"/>
  <c r="N75" i="133"/>
  <c r="N41" i="133" s="1"/>
  <c r="N43" i="133" s="1"/>
  <c r="N76" i="134"/>
  <c r="N41" i="134" s="1"/>
  <c r="N43" i="134" s="1"/>
  <c r="N76" i="135"/>
  <c r="N41" i="135" s="1"/>
  <c r="N43" i="135" s="1"/>
  <c r="N76" i="136"/>
  <c r="N41" i="136" s="1"/>
  <c r="N43" i="136" s="1"/>
  <c r="N76" i="137"/>
  <c r="N41" i="137" s="1"/>
  <c r="N76" i="146"/>
  <c r="N41" i="146" s="1"/>
  <c r="N76" i="144"/>
  <c r="N41" i="144" s="1"/>
  <c r="N76" i="19"/>
  <c r="N42" i="19" s="1"/>
  <c r="N43" i="19" s="1"/>
  <c r="N43" i="22"/>
  <c r="N76" i="24"/>
  <c r="N42" i="24" s="1"/>
  <c r="N43" i="24" s="1"/>
  <c r="N76" i="25"/>
  <c r="N42" i="25" s="1"/>
  <c r="N43" i="25" s="1"/>
  <c r="N76" i="61"/>
  <c r="N42" i="61" s="1"/>
  <c r="N43" i="61" s="1"/>
  <c r="N76" i="64"/>
  <c r="N41" i="64" s="1"/>
  <c r="N43" i="64" s="1"/>
  <c r="N75" i="72"/>
  <c r="N41" i="72" s="1"/>
  <c r="N43" i="72" s="1"/>
  <c r="N77" i="72" s="1"/>
  <c r="L84" i="72" s="1"/>
  <c r="N75" i="74"/>
  <c r="N41" i="74" s="1"/>
  <c r="N76" i="79"/>
  <c r="N41" i="79" s="1"/>
  <c r="N43" i="79" s="1"/>
  <c r="N76" i="81"/>
  <c r="N41" i="81" s="1"/>
  <c r="N43" i="81" s="1"/>
  <c r="N76" i="83"/>
  <c r="N41" i="83" s="1"/>
  <c r="N43" i="83" s="1"/>
  <c r="N76" i="85"/>
  <c r="N41" i="85" s="1"/>
  <c r="N43" i="85" s="1"/>
  <c r="N76" i="87"/>
  <c r="N41" i="87" s="1"/>
  <c r="N43" i="87" s="1"/>
  <c r="N76" i="89"/>
  <c r="N41" i="89" s="1"/>
  <c r="N76" i="91"/>
  <c r="N41" i="91" s="1"/>
  <c r="N76" i="100"/>
  <c r="N41" i="100" s="1"/>
  <c r="N76" i="106"/>
  <c r="N41" i="106" s="1"/>
  <c r="N43" i="106" s="1"/>
  <c r="N80" i="160"/>
  <c r="N46" i="160" s="1"/>
  <c r="N77" i="193"/>
  <c r="N43" i="193" s="1"/>
  <c r="N78" i="232"/>
  <c r="N41" i="232" s="1"/>
  <c r="N43" i="232" s="1"/>
  <c r="N76" i="234"/>
  <c r="N40" i="234" s="1"/>
  <c r="N42" i="234" s="1"/>
  <c r="N79" i="244"/>
  <c r="N45" i="244" s="1"/>
  <c r="N87" i="246"/>
  <c r="N45" i="246" s="1"/>
  <c r="N77" i="250"/>
  <c r="N41" i="250" s="1"/>
  <c r="N77" i="254"/>
  <c r="N41" i="254" s="1"/>
  <c r="N43" i="254" s="1"/>
  <c r="N91" i="260"/>
  <c r="N47" i="260" s="1"/>
  <c r="N49" i="260" s="1"/>
  <c r="N81" i="266"/>
  <c r="N41" i="266" s="1"/>
  <c r="N78" i="272"/>
  <c r="N41" i="272" s="1"/>
  <c r="N43" i="272" s="1"/>
  <c r="N81" i="280"/>
  <c r="N44" i="280" s="1"/>
  <c r="N46" i="280" s="1"/>
  <c r="N75" i="290"/>
  <c r="N41" i="290" s="1"/>
  <c r="N43" i="290" s="1"/>
  <c r="N77" i="294"/>
  <c r="N41" i="294" s="1"/>
  <c r="N75" i="299"/>
  <c r="N41" i="299" s="1"/>
  <c r="N43" i="299" s="1"/>
  <c r="N77" i="321"/>
  <c r="N79" i="321" s="1"/>
  <c r="L85" i="321" s="1"/>
  <c r="N76" i="63"/>
  <c r="N41" i="63" s="1"/>
  <c r="N43" i="63" s="1"/>
  <c r="N78" i="63" s="1"/>
  <c r="L83" i="63" s="1"/>
  <c r="N76" i="95"/>
  <c r="N41" i="95" s="1"/>
  <c r="N43" i="95" s="1"/>
  <c r="N76" i="97"/>
  <c r="N41" i="97" s="1"/>
  <c r="N43" i="97" s="1"/>
  <c r="N76" i="99"/>
  <c r="N41" i="99" s="1"/>
  <c r="N76" i="103"/>
  <c r="N41" i="103" s="1"/>
  <c r="N81" i="154"/>
  <c r="N47" i="154" s="1"/>
  <c r="N73" i="229"/>
  <c r="N40" i="229" s="1"/>
  <c r="N77" i="258"/>
  <c r="N41" i="258" s="1"/>
  <c r="N43" i="258" s="1"/>
  <c r="N77" i="262"/>
  <c r="N41" i="262" s="1"/>
  <c r="N43"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43" i="363" s="1"/>
  <c r="N77" i="365"/>
  <c r="N41" i="365" s="1"/>
  <c r="N43" i="365" s="1"/>
  <c r="N77" i="362"/>
  <c r="N41" i="362" s="1"/>
  <c r="N43" i="362" s="1"/>
  <c r="N43" i="3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48" i="160"/>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6"/>
  <c r="I70" i="96"/>
  <c r="I71" i="96"/>
  <c r="N43" i="100"/>
  <c r="I70" i="106"/>
  <c r="I71" i="106"/>
  <c r="I70" i="107"/>
  <c r="I71" i="107"/>
  <c r="I70" i="108"/>
  <c r="I71" i="108"/>
  <c r="I69" i="149"/>
  <c r="I70" i="149"/>
  <c r="I70" i="148"/>
  <c r="I71" i="148"/>
  <c r="I69" i="145"/>
  <c r="I70" i="145"/>
  <c r="I69" i="144"/>
  <c r="I70" i="144"/>
  <c r="N49" i="154"/>
  <c r="I75" i="154"/>
  <c r="I76" i="154"/>
  <c r="I77" i="154"/>
  <c r="N77" i="157"/>
  <c r="N81" i="157" s="1"/>
  <c r="N47" i="157" s="1"/>
  <c r="N49" i="157" s="1"/>
  <c r="I77" i="157"/>
  <c r="N49" i="170"/>
  <c r="N48" i="179"/>
  <c r="N75" i="182"/>
  <c r="I75" i="182"/>
  <c r="N76" i="182"/>
  <c r="I76" i="182"/>
  <c r="N77" i="182"/>
  <c r="I77" i="182"/>
  <c r="I74" i="164"/>
  <c r="I75" i="164"/>
  <c r="I76" i="164"/>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N43" i="250"/>
  <c r="N79" i="250" s="1"/>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4"/>
  <c r="N43" i="325"/>
  <c r="I71" i="348"/>
  <c r="I72" i="348"/>
  <c r="I71" i="354"/>
  <c r="I72" i="354"/>
  <c r="O72" i="354" s="1"/>
  <c r="O74" i="354" s="1"/>
  <c r="I71" i="362"/>
  <c r="I72" i="362"/>
  <c r="I71" i="363"/>
  <c r="I72" i="363"/>
  <c r="I71" i="364"/>
  <c r="I72" i="364"/>
  <c r="I71" i="365"/>
  <c r="I72" i="365"/>
  <c r="N43" i="9"/>
  <c r="N43" i="16"/>
  <c r="N78" i="16" s="1"/>
  <c r="L84" i="16" s="1"/>
  <c r="N43" i="41"/>
  <c r="N43" i="42"/>
  <c r="N43" i="43"/>
  <c r="N43" i="44"/>
  <c r="N43" i="75"/>
  <c r="N43" i="82"/>
  <c r="N43" i="84"/>
  <c r="N43" i="88"/>
  <c r="N43" i="90"/>
  <c r="N43" i="91"/>
  <c r="N43" i="98"/>
  <c r="N43" i="101"/>
  <c r="N43" i="103"/>
  <c r="N43" i="146"/>
  <c r="N43" i="144"/>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O70" i="9" s="1"/>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9" i="178"/>
  <c r="N48" i="180"/>
  <c r="N48" i="181"/>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1" i="239"/>
  <c r="N47" i="24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5"/>
  <c r="N43" i="266"/>
  <c r="N81" i="268"/>
  <c r="N41" i="268" s="1"/>
  <c r="N43" i="268" s="1"/>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O71" i="336" s="1"/>
  <c r="O73" i="336" s="1"/>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78" i="22" l="1"/>
  <c r="N43" i="270"/>
  <c r="N79" i="356"/>
  <c r="L84" i="356" s="1"/>
  <c r="N78" i="34"/>
  <c r="L83" i="34" s="1"/>
  <c r="N79" i="364"/>
  <c r="L84" i="364" s="1"/>
  <c r="N78" i="37"/>
  <c r="L85" i="37" s="1"/>
  <c r="N81" i="50"/>
  <c r="L87" i="50" s="1"/>
  <c r="N81" i="248"/>
  <c r="N43" i="248" s="1"/>
  <c r="N45" i="248" s="1"/>
  <c r="N83" i="248" s="1"/>
  <c r="L88" i="248" s="1"/>
  <c r="L83" i="7"/>
  <c r="N79" i="347"/>
  <c r="L84" i="347" s="1"/>
  <c r="L83" i="67"/>
  <c r="N78" i="25"/>
  <c r="L85" i="25" s="1"/>
  <c r="L84" i="67"/>
  <c r="N43" i="137"/>
  <c r="N55" i="354"/>
  <c r="N79" i="354" s="1"/>
  <c r="L86" i="354" s="1"/>
  <c r="L83" i="65"/>
  <c r="L84" i="65"/>
  <c r="L84" i="208"/>
  <c r="L83" i="47"/>
  <c r="L85" i="51"/>
  <c r="N43" i="275"/>
  <c r="N80" i="275" s="1"/>
  <c r="L87" i="275" s="1"/>
  <c r="L84" i="78"/>
  <c r="L83" i="289"/>
  <c r="L82" i="289"/>
  <c r="N79" i="306"/>
  <c r="L86" i="306" s="1"/>
  <c r="N78" i="31"/>
  <c r="L83" i="31" s="1"/>
  <c r="L83" i="51"/>
  <c r="N78" i="39"/>
  <c r="L85" i="39" s="1"/>
  <c r="N93" i="260"/>
  <c r="L99" i="260" s="1"/>
  <c r="N78" i="43"/>
  <c r="L85" i="43" s="1"/>
  <c r="N78" i="21"/>
  <c r="L83" i="21" s="1"/>
  <c r="L84" i="74"/>
  <c r="L82" i="74"/>
  <c r="L83" i="74"/>
  <c r="L84" i="63"/>
  <c r="L83" i="78"/>
  <c r="L86" i="323"/>
  <c r="L84" i="226"/>
  <c r="N78" i="42"/>
  <c r="L85" i="42" s="1"/>
  <c r="L84" i="253"/>
  <c r="N79" i="333"/>
  <c r="L85" i="46"/>
  <c r="L83" i="46"/>
  <c r="N78" i="38"/>
  <c r="L85" i="38" s="1"/>
  <c r="L85" i="63"/>
  <c r="L82" i="72"/>
  <c r="N79" i="363"/>
  <c r="L84" i="363" s="1"/>
  <c r="L86" i="340"/>
  <c r="L86" i="327"/>
  <c r="L84" i="303"/>
  <c r="N77" i="75"/>
  <c r="L82"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84"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N80" i="271" s="1"/>
  <c r="L87" i="271" s="1"/>
  <c r="L60" i="265"/>
  <c r="N60" i="265" s="1"/>
  <c r="N6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N78" i="103"/>
  <c r="L83" i="103" s="1"/>
  <c r="L85" i="360"/>
  <c r="N79" i="336"/>
  <c r="L86" i="336" s="1"/>
  <c r="L88" i="219"/>
  <c r="L89" i="219"/>
  <c r="L87" i="219"/>
  <c r="L85" i="7"/>
  <c r="L84" i="46"/>
  <c r="L84" i="339"/>
  <c r="N83" i="282"/>
  <c r="L90" i="282" s="1"/>
  <c r="N79" i="256"/>
  <c r="L84" i="256" s="1"/>
  <c r="N78" i="35"/>
  <c r="N77" i="284"/>
  <c r="L84" i="284" s="1"/>
  <c r="L88" i="218"/>
  <c r="L85" i="253"/>
  <c r="N78" i="33"/>
  <c r="L83" i="33" s="1"/>
  <c r="L84" i="64"/>
  <c r="N78" i="53"/>
  <c r="L85" i="53" s="1"/>
  <c r="L84" i="348"/>
  <c r="L86" i="328"/>
  <c r="N80" i="272"/>
  <c r="L85" i="272" s="1"/>
  <c r="L85" i="32"/>
  <c r="L84" i="32"/>
  <c r="N79" i="265"/>
  <c r="L86" i="265" s="1"/>
  <c r="L85" i="31"/>
  <c r="N74" i="227"/>
  <c r="L79" i="227" s="1"/>
  <c r="N70" i="186"/>
  <c r="N83" i="186" s="1"/>
  <c r="L88" i="186" s="1"/>
  <c r="N69" i="160"/>
  <c r="N82" i="160" s="1"/>
  <c r="N79" i="261"/>
  <c r="L84" i="261" s="1"/>
  <c r="L82" i="305"/>
  <c r="L83" i="305"/>
  <c r="N79" i="295"/>
  <c r="L86" i="295" s="1"/>
  <c r="L87" i="281"/>
  <c r="N78" i="243"/>
  <c r="L83" i="243" s="1"/>
  <c r="L85" i="128"/>
  <c r="N79" i="332"/>
  <c r="L84" i="332" s="1"/>
  <c r="N78" i="9"/>
  <c r="L84" i="9" s="1"/>
  <c r="N80" i="273"/>
  <c r="L86" i="273" s="1"/>
  <c r="N78" i="19"/>
  <c r="L85" i="19" s="1"/>
  <c r="N79" i="334"/>
  <c r="L84" i="334" s="1"/>
  <c r="N78" i="106"/>
  <c r="L85" i="106" s="1"/>
  <c r="L83" i="132"/>
  <c r="L85" i="132"/>
  <c r="L84" i="127"/>
  <c r="L82" i="127"/>
  <c r="L83" i="22"/>
  <c r="L85" i="22"/>
  <c r="L84" i="22"/>
  <c r="L83" i="130"/>
  <c r="L85" i="130"/>
  <c r="L85" i="58"/>
  <c r="L84" i="58"/>
  <c r="L85" i="47"/>
  <c r="L83" i="72"/>
  <c r="L86" i="360"/>
  <c r="L86" i="348"/>
  <c r="L85" i="131"/>
  <c r="N78" i="79"/>
  <c r="L83" i="79" s="1"/>
  <c r="N78" i="68"/>
  <c r="L84" i="130"/>
  <c r="L85" i="208"/>
  <c r="N79" i="342"/>
  <c r="L85" i="342" s="1"/>
  <c r="N78" i="40"/>
  <c r="L84" i="40" s="1"/>
  <c r="L87" i="277"/>
  <c r="L86" i="277"/>
  <c r="L85" i="250"/>
  <c r="L84" i="250"/>
  <c r="N78" i="45"/>
  <c r="L85" i="45" s="1"/>
  <c r="N78" i="36"/>
  <c r="N80" i="274"/>
  <c r="L86" i="274" s="1"/>
  <c r="N79" i="259"/>
  <c r="L84" i="259" s="1"/>
  <c r="N78" i="144"/>
  <c r="L85" i="144"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77" i="191"/>
  <c r="L83" i="191" s="1"/>
  <c r="N88" i="252"/>
  <c r="L93" i="252" s="1"/>
  <c r="L84" i="57"/>
  <c r="L85" i="371"/>
  <c r="L86" i="343"/>
  <c r="L86" i="321"/>
  <c r="L85" i="328"/>
  <c r="L84" i="323"/>
  <c r="L86" i="250"/>
  <c r="L85" i="224"/>
  <c r="L84" i="132"/>
  <c r="L83" i="131"/>
  <c r="L83" i="127"/>
  <c r="L83" i="129"/>
  <c r="L84" i="129"/>
  <c r="L85" i="129"/>
  <c r="L84" i="52"/>
  <c r="L85" i="52"/>
  <c r="L83" i="52"/>
  <c r="N79" i="337"/>
  <c r="N75" i="229"/>
  <c r="L80" i="229" s="1"/>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5" i="364" l="1"/>
  <c r="L86" i="364"/>
  <c r="L88" i="50"/>
  <c r="L84" i="37"/>
  <c r="L86" i="356"/>
  <c r="N87" i="356" s="1"/>
  <c r="N89" i="356" s="1"/>
  <c r="D308" i="5" s="1"/>
  <c r="L84" i="34"/>
  <c r="N69" i="172"/>
  <c r="N72" i="165"/>
  <c r="N85" i="165" s="1"/>
  <c r="L91" i="165" s="1"/>
  <c r="L85" i="347"/>
  <c r="L86" i="50"/>
  <c r="L86" i="347"/>
  <c r="N70" i="267"/>
  <c r="N83" i="267" s="1"/>
  <c r="L88" i="267" s="1"/>
  <c r="N69" i="180"/>
  <c r="N82" i="180" s="1"/>
  <c r="L88" i="180" s="1"/>
  <c r="N79" i="317"/>
  <c r="L85" i="317" s="1"/>
  <c r="L83" i="25"/>
  <c r="L85" i="34"/>
  <c r="N86" i="34" s="1"/>
  <c r="N88" i="34" s="1"/>
  <c r="D26" i="5" s="1"/>
  <c r="N86" i="51"/>
  <c r="N88" i="51" s="1"/>
  <c r="D43" i="5" s="1"/>
  <c r="L84" i="31"/>
  <c r="N79" i="315"/>
  <c r="L84" i="315" s="1"/>
  <c r="N77" i="287"/>
  <c r="L84" i="287" s="1"/>
  <c r="N69" i="184"/>
  <c r="N82" i="184" s="1"/>
  <c r="L88" i="184" s="1"/>
  <c r="L84" i="25"/>
  <c r="N86" i="7"/>
  <c r="N88" i="7" s="1"/>
  <c r="D3" i="5" s="1"/>
  <c r="N86" i="67"/>
  <c r="N88" i="67" s="1"/>
  <c r="D58" i="5" s="1"/>
  <c r="L83" i="26"/>
  <c r="N86" i="47"/>
  <c r="N88" i="47" s="1"/>
  <c r="D39" i="5" s="1"/>
  <c r="L83" i="24"/>
  <c r="L84" i="26"/>
  <c r="L84" i="354"/>
  <c r="L85" i="354"/>
  <c r="N82" i="174"/>
  <c r="L89" i="174" s="1"/>
  <c r="N79" i="314"/>
  <c r="L84" i="314" s="1"/>
  <c r="N86" i="224"/>
  <c r="N88" i="224" s="1"/>
  <c r="D185" i="5" s="1"/>
  <c r="N78" i="137"/>
  <c r="L83" i="137" s="1"/>
  <c r="N85" i="72"/>
  <c r="N87" i="72" s="1"/>
  <c r="D63" i="5" s="1"/>
  <c r="N86" i="65"/>
  <c r="N88" i="65" s="1"/>
  <c r="D56" i="5" s="1"/>
  <c r="N70" i="168"/>
  <c r="N83" i="168" s="1"/>
  <c r="L90" i="168" s="1"/>
  <c r="N64" i="297"/>
  <c r="N77" i="297" s="1"/>
  <c r="L82" i="297" s="1"/>
  <c r="N69" i="164"/>
  <c r="N82" i="164" s="1"/>
  <c r="L87" i="164" s="1"/>
  <c r="N79" i="316"/>
  <c r="L85" i="316" s="1"/>
  <c r="N70" i="176"/>
  <c r="N83" i="176" s="1"/>
  <c r="L88" i="176" s="1"/>
  <c r="N87" i="253"/>
  <c r="N89" i="253" s="1"/>
  <c r="D213" i="5" s="1"/>
  <c r="L86" i="254"/>
  <c r="L85" i="363"/>
  <c r="N83" i="155"/>
  <c r="L88" i="155" s="1"/>
  <c r="N86" i="64"/>
  <c r="N88" i="64" s="1"/>
  <c r="D55" i="5" s="1"/>
  <c r="L91" i="221"/>
  <c r="L92" i="221"/>
  <c r="L86" i="232"/>
  <c r="N87" i="328"/>
  <c r="N89" i="328" s="1"/>
  <c r="D282" i="5" s="1"/>
  <c r="L85" i="336"/>
  <c r="N86" i="130"/>
  <c r="N88" i="130" s="1"/>
  <c r="D121" i="5" s="1"/>
  <c r="L85" i="254"/>
  <c r="N87" i="340"/>
  <c r="N89" i="340" s="1"/>
  <c r="D294" i="5" s="1"/>
  <c r="N85" i="289"/>
  <c r="N87" i="289" s="1"/>
  <c r="D245" i="5" s="1"/>
  <c r="N86" i="63"/>
  <c r="N88" i="63" s="1"/>
  <c r="D54" i="5" s="1"/>
  <c r="N85" i="74"/>
  <c r="N87" i="74" s="1"/>
  <c r="D65" i="5" s="1"/>
  <c r="N86" i="124"/>
  <c r="N88" i="124" s="1"/>
  <c r="D113" i="5" s="1"/>
  <c r="L84" i="27"/>
  <c r="N70" i="171"/>
  <c r="N83" i="171" s="1"/>
  <c r="L90" i="171" s="1"/>
  <c r="L84" i="215"/>
  <c r="L85" i="215"/>
  <c r="N79" i="318"/>
  <c r="L86" i="318" s="1"/>
  <c r="N79" i="313"/>
  <c r="L85" i="313" s="1"/>
  <c r="N70" i="178"/>
  <c r="N83" i="178" s="1"/>
  <c r="L88" i="178" s="1"/>
  <c r="N86" i="226"/>
  <c r="N88" i="226" s="1"/>
  <c r="D187" i="5" s="1"/>
  <c r="N87" i="321"/>
  <c r="N89" i="321" s="1"/>
  <c r="D277" i="5" s="1"/>
  <c r="N86" i="123"/>
  <c r="N88" i="123" s="1"/>
  <c r="D114" i="5" s="1"/>
  <c r="L83" i="302"/>
  <c r="L82" i="302"/>
  <c r="N86" i="58"/>
  <c r="N88" i="58" s="1"/>
  <c r="D49" i="5" s="1"/>
  <c r="N85" i="78"/>
  <c r="N87" i="78" s="1"/>
  <c r="D69" i="5" s="1"/>
  <c r="L98" i="260"/>
  <c r="L100" i="260"/>
  <c r="N86" i="208"/>
  <c r="N88" i="208" s="1"/>
  <c r="D119" i="5" s="1"/>
  <c r="L84" i="306"/>
  <c r="L84" i="75"/>
  <c r="L83" i="38"/>
  <c r="L86" i="363"/>
  <c r="L86" i="251"/>
  <c r="L85" i="275"/>
  <c r="L84" i="38"/>
  <c r="N90" i="218"/>
  <c r="N92" i="218" s="1"/>
  <c r="D180" i="5" s="1"/>
  <c r="L83" i="43"/>
  <c r="L86" i="275"/>
  <c r="L86" i="256"/>
  <c r="L85" i="306"/>
  <c r="L85" i="147"/>
  <c r="L86" i="332"/>
  <c r="L84" i="39"/>
  <c r="N86" i="121"/>
  <c r="N88" i="121" s="1"/>
  <c r="D111" i="5" s="1"/>
  <c r="N85" i="303"/>
  <c r="N87" i="303" s="1"/>
  <c r="D259" i="5" s="1"/>
  <c r="L85" i="92"/>
  <c r="L87" i="274"/>
  <c r="L83" i="92"/>
  <c r="L83" i="105"/>
  <c r="L85" i="105"/>
  <c r="L83" i="39"/>
  <c r="L85" i="332"/>
  <c r="L83" i="102"/>
  <c r="L84" i="21"/>
  <c r="L84" i="43"/>
  <c r="L84" i="102"/>
  <c r="L85" i="21"/>
  <c r="L83" i="75"/>
  <c r="L84" i="42"/>
  <c r="L83" i="30"/>
  <c r="L86" i="241"/>
  <c r="L85" i="241"/>
  <c r="N79" i="311"/>
  <c r="L84" i="311" s="1"/>
  <c r="N79" i="319"/>
  <c r="L84" i="319" s="1"/>
  <c r="L84" i="30"/>
  <c r="L89" i="282"/>
  <c r="N87" i="343"/>
  <c r="N89" i="343" s="1"/>
  <c r="D296" i="5" s="1"/>
  <c r="L88" i="282"/>
  <c r="L83" i="138"/>
  <c r="L85" i="138"/>
  <c r="L82" i="284"/>
  <c r="L83" i="284"/>
  <c r="L85" i="240"/>
  <c r="L85" i="41"/>
  <c r="L85" i="69"/>
  <c r="L84" i="298"/>
  <c r="L84" i="103"/>
  <c r="L83" i="59"/>
  <c r="L82" i="286"/>
  <c r="L83" i="286"/>
  <c r="N87" i="327"/>
  <c r="N89" i="327" s="1"/>
  <c r="D281" i="5" s="1"/>
  <c r="N87" i="371"/>
  <c r="N89" i="371" s="1"/>
  <c r="D293" i="5" s="1"/>
  <c r="N87" i="339"/>
  <c r="N89" i="339" s="1"/>
  <c r="D292" i="5" s="1"/>
  <c r="L84" i="135"/>
  <c r="N90" i="219"/>
  <c r="N92" i="219" s="1"/>
  <c r="D181" i="5" s="1"/>
  <c r="N86" i="131"/>
  <c r="N88" i="131" s="1"/>
  <c r="D122" i="5" s="1"/>
  <c r="L84" i="342"/>
  <c r="L84" i="100"/>
  <c r="N69" i="179"/>
  <c r="N82" i="179" s="1"/>
  <c r="L89" i="179" s="1"/>
  <c r="N69" i="177"/>
  <c r="N82" i="177" s="1"/>
  <c r="L89" i="177" s="1"/>
  <c r="N70" i="268"/>
  <c r="N83" i="268" s="1"/>
  <c r="L90" i="268" s="1"/>
  <c r="N86" i="46"/>
  <c r="N88" i="46" s="1"/>
  <c r="D38" i="5" s="1"/>
  <c r="L83" i="142"/>
  <c r="L84" i="142"/>
  <c r="L85" i="142"/>
  <c r="L84" i="262"/>
  <c r="L86" i="262"/>
  <c r="L85" i="262"/>
  <c r="L84" i="333"/>
  <c r="L86" i="333"/>
  <c r="L84" i="24"/>
  <c r="L85" i="232"/>
  <c r="L85" i="213"/>
  <c r="L84" i="147"/>
  <c r="L83" i="215"/>
  <c r="L84" i="346"/>
  <c r="L84" i="19"/>
  <c r="L83" i="19"/>
  <c r="N79" i="239"/>
  <c r="L84" i="239" s="1"/>
  <c r="N77" i="285"/>
  <c r="L82" i="285" s="1"/>
  <c r="L84" i="365"/>
  <c r="N86" i="132"/>
  <c r="N88" i="132" s="1"/>
  <c r="D123" i="5" s="1"/>
  <c r="L86" i="240"/>
  <c r="N87" i="323"/>
  <c r="N89" i="323" s="1"/>
  <c r="D279" i="5" s="1"/>
  <c r="L86" i="365"/>
  <c r="L83" i="42"/>
  <c r="L85" i="135"/>
  <c r="L82" i="298"/>
  <c r="L84" i="251"/>
  <c r="L85" i="27"/>
  <c r="L85" i="333"/>
  <c r="N66" i="294"/>
  <c r="N79" i="294" s="1"/>
  <c r="L85" i="294" s="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3" i="301"/>
  <c r="L84" i="301"/>
  <c r="L85" i="9"/>
  <c r="L83" i="9"/>
  <c r="N85" i="127"/>
  <c r="N87" i="127" s="1"/>
  <c r="D117" i="5" s="1"/>
  <c r="L88" i="188"/>
  <c r="L89" i="188"/>
  <c r="L89" i="185"/>
  <c r="L87" i="183"/>
  <c r="L89" i="170"/>
  <c r="L88" i="170"/>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6" i="15"/>
  <c r="N88" i="15" s="1"/>
  <c r="D7" i="5" s="1"/>
  <c r="L83" i="12"/>
  <c r="L84" i="12"/>
  <c r="N89" i="50" l="1"/>
  <c r="N91" i="50" s="1"/>
  <c r="D42" i="5" s="1"/>
  <c r="L92" i="165"/>
  <c r="L90" i="165"/>
  <c r="N86" i="24"/>
  <c r="N88" i="24" s="1"/>
  <c r="D16" i="5" s="1"/>
  <c r="L85" i="315"/>
  <c r="L90" i="267"/>
  <c r="L82" i="287"/>
  <c r="L86" i="315"/>
  <c r="N87" i="347"/>
  <c r="N89" i="347" s="1"/>
  <c r="D300" i="5" s="1"/>
  <c r="N87" i="354"/>
  <c r="N89" i="354" s="1"/>
  <c r="D306" i="5" s="1"/>
  <c r="L84" i="317"/>
  <c r="L83" i="287"/>
  <c r="L86" i="317"/>
  <c r="L87" i="184"/>
  <c r="L89" i="267"/>
  <c r="L89" i="180"/>
  <c r="L86" i="314"/>
  <c r="N86" i="25"/>
  <c r="N88" i="25" s="1"/>
  <c r="D17" i="5" s="1"/>
  <c r="L85" i="314"/>
  <c r="L89" i="184"/>
  <c r="L87" i="180"/>
  <c r="L84" i="137"/>
  <c r="L85" i="137"/>
  <c r="N86" i="137" s="1"/>
  <c r="N88" i="137" s="1"/>
  <c r="D128" i="5" s="1"/>
  <c r="N86" i="26"/>
  <c r="N88" i="26" s="1"/>
  <c r="D18" i="5" s="1"/>
  <c r="L89" i="155"/>
  <c r="L88" i="174"/>
  <c r="L87" i="174"/>
  <c r="N87" i="254"/>
  <c r="N89" i="254" s="1"/>
  <c r="D214" i="5" s="1"/>
  <c r="L84" i="297"/>
  <c r="L83" i="297"/>
  <c r="N93" i="221"/>
  <c r="N95" i="221" s="1"/>
  <c r="D184" i="5" s="1"/>
  <c r="L86" i="316"/>
  <c r="L84" i="316"/>
  <c r="L88" i="164"/>
  <c r="L89" i="164"/>
  <c r="L90" i="176"/>
  <c r="L89" i="176"/>
  <c r="N86" i="27"/>
  <c r="N88" i="27" s="1"/>
  <c r="D19" i="5" s="1"/>
  <c r="N87" i="336"/>
  <c r="N89" i="336" s="1"/>
  <c r="D290" i="5" s="1"/>
  <c r="N87" i="363"/>
  <c r="N89" i="363" s="1"/>
  <c r="D313" i="5" s="1"/>
  <c r="L90" i="155"/>
  <c r="N91" i="155" s="1"/>
  <c r="N93" i="155" s="1"/>
  <c r="D144" i="5" s="1"/>
  <c r="N86" i="53"/>
  <c r="N88" i="53" s="1"/>
  <c r="D45" i="5" s="1"/>
  <c r="N88" i="232"/>
  <c r="N90" i="232" s="1"/>
  <c r="D192" i="5" s="1"/>
  <c r="N85" i="302"/>
  <c r="N87" i="302" s="1"/>
  <c r="L88" i="171"/>
  <c r="N87" i="256"/>
  <c r="N89" i="256" s="1"/>
  <c r="D215" i="5" s="1"/>
  <c r="L89" i="171"/>
  <c r="N86" i="215"/>
  <c r="N88" i="215" s="1"/>
  <c r="D177" i="5" s="1"/>
  <c r="L85" i="318"/>
  <c r="L84" i="318"/>
  <c r="L87" i="189"/>
  <c r="L90" i="178"/>
  <c r="L89" i="178"/>
  <c r="L84" i="313"/>
  <c r="L86" i="319"/>
  <c r="L86" i="313"/>
  <c r="N86" i="59"/>
  <c r="N88" i="59" s="1"/>
  <c r="D50" i="5" s="1"/>
  <c r="N87" i="306"/>
  <c r="N89" i="306" s="1"/>
  <c r="D262" i="5" s="1"/>
  <c r="N88" i="274"/>
  <c r="N90" i="274" s="1"/>
  <c r="D232" i="5" s="1"/>
  <c r="N87" i="240"/>
  <c r="N89" i="240" s="1"/>
  <c r="D200" i="5" s="1"/>
  <c r="L88" i="177"/>
  <c r="N87" i="346"/>
  <c r="N89" i="346" s="1"/>
  <c r="D299" i="5" s="1"/>
  <c r="N86" i="38"/>
  <c r="N88" i="38" s="1"/>
  <c r="D29" i="5" s="1"/>
  <c r="N91" i="282"/>
  <c r="N93" i="282" s="1"/>
  <c r="D239" i="5" s="1"/>
  <c r="L85" i="319"/>
  <c r="N86" i="42"/>
  <c r="N88" i="42" s="1"/>
  <c r="D33" i="5" s="1"/>
  <c r="N101" i="260"/>
  <c r="N103" i="260" s="1"/>
  <c r="D219" i="5" s="1"/>
  <c r="N86" i="39"/>
  <c r="N88" i="39" s="1"/>
  <c r="D30" i="5" s="1"/>
  <c r="L89" i="268"/>
  <c r="L86" i="294"/>
  <c r="N86" i="41"/>
  <c r="N88" i="41" s="1"/>
  <c r="D32" i="5" s="1"/>
  <c r="N86" i="102"/>
  <c r="N88" i="102" s="1"/>
  <c r="D92" i="5" s="1"/>
  <c r="L87" i="177"/>
  <c r="N87" i="241"/>
  <c r="N89" i="241" s="1"/>
  <c r="D201" i="5" s="1"/>
  <c r="N85" i="75"/>
  <c r="N87" i="75" s="1"/>
  <c r="D66" i="5" s="1"/>
  <c r="N87" i="332"/>
  <c r="N89" i="332" s="1"/>
  <c r="D286" i="5" s="1"/>
  <c r="L85" i="239"/>
  <c r="L86" i="239"/>
  <c r="N86" i="103"/>
  <c r="N88" i="103" s="1"/>
  <c r="D93" i="5" s="1"/>
  <c r="N88" i="275"/>
  <c r="N90" i="275" s="1"/>
  <c r="D233" i="5" s="1"/>
  <c r="N86" i="147"/>
  <c r="N88" i="147" s="1"/>
  <c r="D137" i="5" s="1"/>
  <c r="N87" i="251"/>
  <c r="N89" i="251" s="1"/>
  <c r="D211" i="5" s="1"/>
  <c r="N86" i="43"/>
  <c r="N88" i="43" s="1"/>
  <c r="D34" i="5" s="1"/>
  <c r="L88" i="157"/>
  <c r="N86" i="21"/>
  <c r="N88" i="21" s="1"/>
  <c r="D13" i="5" s="1"/>
  <c r="N86" i="92"/>
  <c r="N88" i="92" s="1"/>
  <c r="D83" i="5" s="1"/>
  <c r="L86" i="311"/>
  <c r="L85" i="311"/>
  <c r="L84" i="285"/>
  <c r="N86" i="209"/>
  <c r="N88" i="209" s="1"/>
  <c r="D131" i="5" s="1"/>
  <c r="N86" i="138"/>
  <c r="N88" i="138" s="1"/>
  <c r="D129" i="5" s="1"/>
  <c r="L83" i="285"/>
  <c r="N86" i="30"/>
  <c r="N88" i="30" s="1"/>
  <c r="D22" i="5" s="1"/>
  <c r="N86" i="105"/>
  <c r="N88" i="105" s="1"/>
  <c r="D95" i="5" s="1"/>
  <c r="N86" i="140"/>
  <c r="N88" i="140" s="1"/>
  <c r="D132" i="5" s="1"/>
  <c r="N86" i="99"/>
  <c r="N88" i="99" s="1"/>
  <c r="D89" i="5" s="1"/>
  <c r="L87" i="179"/>
  <c r="L88" i="179"/>
  <c r="N85" i="284"/>
  <c r="N87" i="284" s="1"/>
  <c r="D241" i="5" s="1"/>
  <c r="N87" i="262"/>
  <c r="N89" i="262" s="1"/>
  <c r="D221" i="5" s="1"/>
  <c r="N86" i="135"/>
  <c r="N88" i="135" s="1"/>
  <c r="D126" i="5" s="1"/>
  <c r="N86" i="142"/>
  <c r="N88" i="142" s="1"/>
  <c r="D134" i="5" s="1"/>
  <c r="N85" i="298"/>
  <c r="N87" i="298" s="1"/>
  <c r="D254" i="5" s="1"/>
  <c r="N85" i="286"/>
  <c r="N87" i="286" s="1"/>
  <c r="D243" i="5" s="1"/>
  <c r="L89" i="157"/>
  <c r="N86" i="100"/>
  <c r="N88" i="100" s="1"/>
  <c r="D90" i="5" s="1"/>
  <c r="N91" i="249"/>
  <c r="N93" i="249" s="1"/>
  <c r="D209" i="5" s="1"/>
  <c r="N82" i="227"/>
  <c r="N84" i="227" s="1"/>
  <c r="D188" i="5" s="1"/>
  <c r="N87" i="264"/>
  <c r="N89" i="264" s="1"/>
  <c r="D223" i="5" s="1"/>
  <c r="N87" i="365"/>
  <c r="N89" i="365" s="1"/>
  <c r="D315" i="5" s="1"/>
  <c r="N86" i="69"/>
  <c r="N88" i="69" s="1"/>
  <c r="D60" i="5" s="1"/>
  <c r="N87" i="342"/>
  <c r="N89" i="342" s="1"/>
  <c r="D295" i="5" s="1"/>
  <c r="N86" i="83"/>
  <c r="N88" i="83" s="1"/>
  <c r="D74" i="5" s="1"/>
  <c r="N86" i="80"/>
  <c r="N88" i="80" s="1"/>
  <c r="D71" i="5" s="1"/>
  <c r="N86" i="231"/>
  <c r="N88" i="231" s="1"/>
  <c r="D191" i="5" s="1"/>
  <c r="L88" i="268"/>
  <c r="L84" i="294"/>
  <c r="N86" i="19"/>
  <c r="N88" i="19" s="1"/>
  <c r="D11" i="5" s="1"/>
  <c r="N86" i="213"/>
  <c r="N88" i="213" s="1"/>
  <c r="D175" i="5" s="1"/>
  <c r="L83" i="60"/>
  <c r="N86" i="88"/>
  <c r="N88" i="88" s="1"/>
  <c r="D79" i="5" s="1"/>
  <c r="N85" i="325"/>
  <c r="N87" i="325" s="1"/>
  <c r="D280" i="5" s="1"/>
  <c r="N87" i="333"/>
  <c r="N89" i="333" s="1"/>
  <c r="D287" i="5" s="1"/>
  <c r="N86" i="33"/>
  <c r="N88" i="33" s="1"/>
  <c r="D25" i="5" s="1"/>
  <c r="N90" i="217"/>
  <c r="N92" i="217" s="1"/>
  <c r="D179" i="5" s="1"/>
  <c r="N86" i="29"/>
  <c r="N88" i="29" s="1"/>
  <c r="D21" i="5" s="1"/>
  <c r="N87" i="238"/>
  <c r="N89" i="238" s="1"/>
  <c r="D198" i="5" s="1"/>
  <c r="N86" i="149"/>
  <c r="N88" i="149" s="1"/>
  <c r="D135" i="5" s="1"/>
  <c r="N87" i="235"/>
  <c r="N89" i="235" s="1"/>
  <c r="D195" i="5" s="1"/>
  <c r="L89" i="189"/>
  <c r="N86" i="9"/>
  <c r="N88" i="9" s="1"/>
  <c r="D4" i="5" s="1"/>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5" l="1"/>
  <c r="N89" i="315" s="1"/>
  <c r="D271" i="5" s="1"/>
  <c r="N85" i="287"/>
  <c r="N87" i="287" s="1"/>
  <c r="D244" i="5" s="1"/>
  <c r="N87" i="314"/>
  <c r="N89" i="314" s="1"/>
  <c r="D270" i="5" s="1"/>
  <c r="N87" i="317"/>
  <c r="N89" i="317" s="1"/>
  <c r="D273" i="5" s="1"/>
  <c r="N90" i="180"/>
  <c r="N92" i="180" s="1"/>
  <c r="D159" i="5" s="1"/>
  <c r="N85" i="297"/>
  <c r="N87" i="297" s="1"/>
  <c r="D253" i="5" s="1"/>
  <c r="N87" i="316"/>
  <c r="N89" i="316" s="1"/>
  <c r="D272" i="5" s="1"/>
  <c r="N90" i="174"/>
  <c r="N92" i="174" s="1"/>
  <c r="D154" i="5" s="1"/>
  <c r="N91" i="176"/>
  <c r="N93" i="176" s="1"/>
  <c r="D155" i="5" s="1"/>
  <c r="N90" i="164"/>
  <c r="N92" i="164" s="1"/>
  <c r="D149" i="5" s="1"/>
  <c r="N91" i="178"/>
  <c r="N93" i="178" s="1"/>
  <c r="D157" i="5" s="1"/>
  <c r="N91" i="171"/>
  <c r="N93" i="171" s="1"/>
  <c r="D156" i="5" s="1"/>
  <c r="N87" i="318"/>
  <c r="N89" i="318" s="1"/>
  <c r="D274" i="5" s="1"/>
  <c r="N90" i="189"/>
  <c r="N92" i="189" s="1"/>
  <c r="D169" i="5" s="1"/>
  <c r="N87" i="319"/>
  <c r="N89" i="319" s="1"/>
  <c r="D275" i="5" s="1"/>
  <c r="N87" i="313"/>
  <c r="N89" i="313" s="1"/>
  <c r="D269" i="5" s="1"/>
  <c r="N90" i="177"/>
  <c r="N92" i="177" s="1"/>
  <c r="N87" i="311"/>
  <c r="N89" i="311" s="1"/>
  <c r="D267" i="5" s="1"/>
  <c r="N87" i="239"/>
  <c r="N89" i="239" s="1"/>
  <c r="D199" i="5" s="1"/>
  <c r="N91" i="268"/>
  <c r="N93" i="268" s="1"/>
  <c r="D227" i="5" s="1"/>
  <c r="N87" i="294"/>
  <c r="N89" i="294" s="1"/>
  <c r="D250" i="5" s="1"/>
  <c r="N91" i="157"/>
  <c r="N93" i="157" s="1"/>
  <c r="D145" i="5" s="1"/>
  <c r="N85" i="285"/>
  <c r="N87" i="285" s="1"/>
  <c r="D242" i="5" s="1"/>
  <c r="N90" i="179"/>
  <c r="N92" i="179" s="1"/>
  <c r="D158" i="5" s="1"/>
  <c r="N91" i="158"/>
  <c r="N93" i="158" s="1"/>
  <c r="D146" i="5" s="1"/>
  <c r="D160" i="5"/>
  <c r="N90" i="172"/>
  <c r="N92" i="172" s="1"/>
  <c r="D153" i="5" s="1"/>
  <c r="N82" i="228"/>
  <c r="N84" i="228" s="1"/>
  <c r="D189" i="5" s="1"/>
  <c r="N91" i="162"/>
  <c r="N93" i="162" s="1"/>
  <c r="D148" i="5" s="1"/>
  <c r="N86" i="60"/>
  <c r="N88" i="60" s="1"/>
  <c r="D51"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<sst xmlns="http://schemas.openxmlformats.org/spreadsheetml/2006/main" count="38538" uniqueCount="2344">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</sst>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_(&quot;$&quot;\ * #,##0.0000_);_(&quot;$&quot;\ * \(#,##0.0000\);_(&quot;$&quot;\ * &quot;-&quot;??_);_(@_)"/>
    <numFmt numFmtId="179"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8" fontId="0" fillId="0" borderId="0" xfId="0" applyNumberFormat="1" applyFill="1" applyProtection="1"/>
    <xf numFmtId="2" fontId="0" fillId="0" borderId="0" xfId="0" applyNumberFormat="1" applyFill="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9"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CAQUETÁ</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14" sqref="A14"/>
    </sheetView>
  </sheetViews>
  <sheetFormatPr baseColWidth="10" defaultRowHeight="15"/>
  <cols>
    <col min="4" max="4" width="11.140625" customWidth="1"/>
    <col min="8" max="8" width="83" customWidth="1"/>
    <col min="25" max="25" width="12.140625" customWidth="1"/>
    <col min="26" max="26" width="10.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7"/>
      <c r="B32" s="667"/>
      <c r="C32" s="667"/>
      <c r="D32" s="667"/>
      <c r="E32" s="667"/>
      <c r="F32" s="667"/>
      <c r="G32" s="667"/>
      <c r="H32" s="667"/>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7"/>
      <c r="B33" s="667"/>
      <c r="C33" s="667"/>
      <c r="D33" s="667"/>
      <c r="E33" s="667"/>
      <c r="F33" s="667"/>
      <c r="G33" s="667"/>
      <c r="H33" s="667"/>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7"/>
      <c r="B34" s="667"/>
      <c r="C34" s="667"/>
      <c r="D34" s="667"/>
      <c r="E34" s="667"/>
      <c r="F34" s="667"/>
      <c r="G34" s="667"/>
      <c r="H34" s="667"/>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7"/>
      <c r="B35" s="667"/>
      <c r="C35" s="667"/>
      <c r="D35" s="667"/>
      <c r="E35" s="667"/>
      <c r="F35" s="667"/>
      <c r="G35" s="667"/>
      <c r="H35" s="667"/>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7"/>
      <c r="B36" s="667"/>
      <c r="C36" s="667"/>
      <c r="D36" s="667"/>
      <c r="E36" s="667"/>
      <c r="F36" s="667"/>
      <c r="G36" s="667"/>
      <c r="H36" s="667"/>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7"/>
      <c r="B37" s="667"/>
      <c r="C37" s="667"/>
      <c r="D37" s="667"/>
      <c r="E37" s="667"/>
      <c r="F37" s="667"/>
      <c r="G37" s="667"/>
      <c r="H37" s="667"/>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7"/>
      <c r="B38" s="667"/>
      <c r="C38" s="667"/>
      <c r="D38" s="667"/>
      <c r="E38" s="667"/>
      <c r="F38" s="667"/>
      <c r="G38" s="667"/>
      <c r="H38" s="667"/>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cols>
    <col min="13" max="13" width="11.5703125"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3.5703125" style="181" customWidth="1"/>
    <col min="5" max="5" width="30" style="202"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3267405.9169370681</v>
      </c>
      <c r="G3" t="s">
        <v>980</v>
      </c>
      <c r="J3" s="1"/>
    </row>
    <row r="4" spans="1:10" ht="54" thickTop="1" thickBot="1">
      <c r="A4" s="131" t="s">
        <v>985</v>
      </c>
      <c r="B4" s="132" t="s">
        <v>1169</v>
      </c>
      <c r="C4" s="130" t="s">
        <v>984</v>
      </c>
      <c r="D4" s="177">
        <f>VLOOKUP('200.2'!A88,'200.2'!A37:N108,14,FALSE)</f>
        <v>255849.56163122228</v>
      </c>
      <c r="J4" s="1"/>
    </row>
    <row r="5" spans="1:10" ht="54" thickTop="1" thickBot="1">
      <c r="A5" s="131" t="s">
        <v>986</v>
      </c>
      <c r="B5" s="132" t="s">
        <v>1170</v>
      </c>
      <c r="C5" s="133" t="s">
        <v>987</v>
      </c>
      <c r="D5" s="177">
        <f>VLOOKUP('201.1'!A88,'201.1'!A38:N109,14,FALSE)</f>
        <v>158799.25855410437</v>
      </c>
    </row>
    <row r="6" spans="1:10" ht="54" thickTop="1" thickBot="1">
      <c r="A6" s="131" t="s">
        <v>988</v>
      </c>
      <c r="B6" s="132" t="s">
        <v>1171</v>
      </c>
      <c r="C6" s="133" t="s">
        <v>987</v>
      </c>
      <c r="D6" s="177">
        <f>VLOOKUP('201.2'!A88,'201.2'!A39:N110,14,FALSE)</f>
        <v>160210.37330360909</v>
      </c>
    </row>
    <row r="7" spans="1:10" ht="70.5" customHeight="1" thickTop="1" thickBot="1">
      <c r="A7" s="131" t="s">
        <v>989</v>
      </c>
      <c r="B7" s="132" t="s">
        <v>1172</v>
      </c>
      <c r="C7" s="133" t="s">
        <v>987</v>
      </c>
      <c r="D7" s="177">
        <f>VLOOKUP('201.3'!A88,'201.3'!A40:N111,14,FALSE)</f>
        <v>38239.079037876327</v>
      </c>
    </row>
    <row r="8" spans="1:10" ht="54" thickTop="1" thickBot="1">
      <c r="A8" s="131" t="s">
        <v>990</v>
      </c>
      <c r="B8" s="132" t="s">
        <v>1173</v>
      </c>
      <c r="C8" s="133" t="s">
        <v>987</v>
      </c>
      <c r="D8" s="178">
        <f>VLOOKUP('201.4'!A88,'201.4'!A41:N112,14,FALSE)</f>
        <v>70357.620356683328</v>
      </c>
    </row>
    <row r="9" spans="1:10" ht="54" thickTop="1" thickBot="1">
      <c r="A9" s="131" t="s">
        <v>991</v>
      </c>
      <c r="B9" s="132" t="s">
        <v>1170</v>
      </c>
      <c r="C9" s="133" t="s">
        <v>1845</v>
      </c>
      <c r="D9" s="178">
        <f>VLOOKUP('201.5'!A88,'201.5'!A42:N113,14,FALSE)</f>
        <v>158799.25855410437</v>
      </c>
    </row>
    <row r="10" spans="1:10" ht="54" thickTop="1" thickBot="1">
      <c r="A10" s="131" t="s">
        <v>992</v>
      </c>
      <c r="B10" s="132" t="s">
        <v>1171</v>
      </c>
      <c r="C10" s="133" t="s">
        <v>1845</v>
      </c>
      <c r="D10" s="178">
        <f>VLOOKUP('201.6'!A88,'201.6'!A43:N114,14,FALSE)</f>
        <v>160210.37330360909</v>
      </c>
    </row>
    <row r="11" spans="1:10" ht="54" thickTop="1" thickBot="1">
      <c r="A11" s="131" t="s">
        <v>993</v>
      </c>
      <c r="B11" s="132" t="s">
        <v>1171</v>
      </c>
      <c r="C11" s="133" t="s">
        <v>387</v>
      </c>
      <c r="D11" s="178">
        <f>VLOOKUP('201.7'!A88,'201.7'!A44:N115,14,FALSE)</f>
        <v>156552.47694797936</v>
      </c>
    </row>
    <row r="12" spans="1:10" ht="54" thickTop="1" thickBot="1">
      <c r="A12" s="131" t="s">
        <v>994</v>
      </c>
      <c r="B12" s="132" t="s">
        <v>1174</v>
      </c>
      <c r="C12" s="133" t="s">
        <v>233</v>
      </c>
      <c r="D12" s="178">
        <f>VLOOKUP('201.8'!A88,'201.8'!A45:N116,14,FALSE)</f>
        <v>16077.235671081104</v>
      </c>
    </row>
    <row r="13" spans="1:10" ht="54" thickTop="1" thickBot="1">
      <c r="A13" s="131" t="s">
        <v>995</v>
      </c>
      <c r="B13" s="132" t="s">
        <v>1175</v>
      </c>
      <c r="C13" s="133" t="s">
        <v>233</v>
      </c>
      <c r="D13" s="178">
        <f>VLOOKUP('201.9'!A88,'201.9'!A46:N117,14,FALSE)</f>
        <v>15819.01260307421</v>
      </c>
    </row>
    <row r="14" spans="1:10" ht="54" thickTop="1" thickBot="1">
      <c r="A14" s="131" t="s">
        <v>996</v>
      </c>
      <c r="B14" s="132" t="s">
        <v>1176</v>
      </c>
      <c r="C14" s="133" t="s">
        <v>144</v>
      </c>
      <c r="D14" s="178">
        <f>VLOOKUP('201.10'!A88,'201.10'!A47:N118,14,FALSE)</f>
        <v>7620.5639318875092</v>
      </c>
    </row>
    <row r="15" spans="1:10" ht="54" thickTop="1" thickBot="1">
      <c r="A15" s="131" t="s">
        <v>997</v>
      </c>
      <c r="B15" s="132" t="s">
        <v>1177</v>
      </c>
      <c r="C15" s="133" t="s">
        <v>998</v>
      </c>
      <c r="D15" s="178">
        <f>VLOOKUP('201.11'!A88,'201.11'!A48:N119,14,FALSE)</f>
        <v>1314.1939464006405</v>
      </c>
    </row>
    <row r="16" spans="1:10" ht="54" thickTop="1" thickBot="1">
      <c r="A16" s="131" t="s">
        <v>999</v>
      </c>
      <c r="B16" s="132" t="s">
        <v>1178</v>
      </c>
      <c r="C16" s="133" t="s">
        <v>1845</v>
      </c>
      <c r="D16" s="178">
        <f>VLOOKUP('201.12'!A88,'201.12'!A49:N120,14,FALSE)</f>
        <v>100545.08034284152</v>
      </c>
    </row>
    <row r="17" spans="1:4" ht="64.5" thickTop="1" thickBot="1">
      <c r="A17" s="134" t="s">
        <v>1000</v>
      </c>
      <c r="B17" s="135" t="s">
        <v>1179</v>
      </c>
      <c r="C17" s="133" t="s">
        <v>1845</v>
      </c>
      <c r="D17" s="178">
        <f>VLOOKUP('201.13'!A88,'201.13'!A50:N121,14,FALSE)</f>
        <v>98997.840748726652</v>
      </c>
    </row>
    <row r="18" spans="1:4" ht="54" thickTop="1" thickBot="1">
      <c r="A18" s="131" t="s">
        <v>1001</v>
      </c>
      <c r="B18" s="132" t="s">
        <v>1180</v>
      </c>
      <c r="C18" s="133" t="s">
        <v>144</v>
      </c>
      <c r="D18" s="178">
        <f>VLOOKUP('201.14'!A88,'201.14'!A51:N122,14,FALSE)</f>
        <v>46590.269059936021</v>
      </c>
    </row>
    <row r="19" spans="1:4" ht="54" thickTop="1" thickBot="1">
      <c r="A19" s="131" t="s">
        <v>1002</v>
      </c>
      <c r="B19" s="132" t="s">
        <v>1181</v>
      </c>
      <c r="C19" s="133" t="s">
        <v>144</v>
      </c>
      <c r="D19" s="178">
        <f>VLOOKUP('201.15'!A88,'201.15'!A52:N123,14,FALSE)</f>
        <v>56978.788890001088</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94938.004483377561</v>
      </c>
    </row>
    <row r="22" spans="1:4" ht="54" thickTop="1" thickBot="1">
      <c r="A22" s="131" t="s">
        <v>1005</v>
      </c>
      <c r="B22" s="132" t="s">
        <v>1184</v>
      </c>
      <c r="C22" s="133" t="s">
        <v>1845</v>
      </c>
      <c r="D22" s="178">
        <f>VLOOKUP('201.18'!A88,'201.18'!A55:N126,14,FALSE)</f>
        <v>94938.004483377561</v>
      </c>
    </row>
    <row r="23" spans="1:4" ht="54" thickTop="1" thickBot="1">
      <c r="A23" s="131" t="s">
        <v>1006</v>
      </c>
      <c r="B23" s="132" t="s">
        <v>1185</v>
      </c>
      <c r="C23" s="133" t="s">
        <v>144</v>
      </c>
      <c r="D23" s="178">
        <f>VLOOKUP('201.19'!A88,'201.19'!A56:N127,14,FALSE)</f>
        <v>4757.531109549449</v>
      </c>
    </row>
    <row r="24" spans="1:4" ht="54" thickTop="1" thickBot="1">
      <c r="A24" s="131" t="s">
        <v>1007</v>
      </c>
      <c r="B24" s="132" t="s">
        <v>1186</v>
      </c>
      <c r="C24" s="133" t="s">
        <v>144</v>
      </c>
      <c r="D24" s="178">
        <f>VLOOKUP('201.20'!A88,'201.20'!A57:N128,14,FALSE)</f>
        <v>1000.4059542714463</v>
      </c>
    </row>
    <row r="25" spans="1:4" ht="54" thickTop="1" thickBot="1">
      <c r="A25" s="131" t="s">
        <v>1008</v>
      </c>
      <c r="B25" s="132" t="s">
        <v>1187</v>
      </c>
      <c r="C25" s="133" t="s">
        <v>144</v>
      </c>
      <c r="D25" s="178">
        <f>VLOOKUP('201.21'!A88,'201.21'!A58:N129,14,FALSE)</f>
        <v>6216.6262501542587</v>
      </c>
    </row>
    <row r="26" spans="1:4" ht="54" thickTop="1" thickBot="1">
      <c r="A26" s="131" t="s">
        <v>1425</v>
      </c>
      <c r="B26" s="132" t="s">
        <v>1413</v>
      </c>
      <c r="C26" s="133" t="s">
        <v>1845</v>
      </c>
      <c r="D26" s="178">
        <f>VLOOKUP('203.1'!A88,'203.1'!A59:N130,14,FALSE)</f>
        <v>986803.52530139056</v>
      </c>
    </row>
    <row r="27" spans="1:4" ht="54" thickTop="1" thickBot="1">
      <c r="A27" s="131" t="s">
        <v>1426</v>
      </c>
      <c r="B27" s="132" t="s">
        <v>1417</v>
      </c>
      <c r="C27" s="133" t="s">
        <v>1845</v>
      </c>
      <c r="D27" s="178">
        <f>VLOOKUP('203.2'!A88,'203.2'!A60:N131,14,FALSE)</f>
        <v>1203642.9697969365</v>
      </c>
    </row>
    <row r="28" spans="1:4" ht="54" thickTop="1" thickBot="1">
      <c r="A28" s="131" t="s">
        <v>1427</v>
      </c>
      <c r="B28" s="132" t="s">
        <v>1418</v>
      </c>
      <c r="C28" s="133" t="s">
        <v>1845</v>
      </c>
      <c r="D28" s="178">
        <f>VLOOKUP('203.3'!A88,'203.3'!A61:N132,14,FALSE)</f>
        <v>1358528.2872937552</v>
      </c>
    </row>
    <row r="29" spans="1:4" ht="54" thickTop="1" thickBot="1">
      <c r="A29" s="131" t="s">
        <v>1428</v>
      </c>
      <c r="B29" s="132" t="s">
        <v>1419</v>
      </c>
      <c r="C29" s="133" t="s">
        <v>1845</v>
      </c>
      <c r="D29" s="178">
        <f>VLOOKUP('203.4'!A88,'203.4'!A62:N133,14,FALSE)</f>
        <v>642522.8541035126</v>
      </c>
    </row>
    <row r="30" spans="1:4" ht="54" thickTop="1" thickBot="1">
      <c r="A30" s="131" t="s">
        <v>1429</v>
      </c>
      <c r="B30" s="132" t="s">
        <v>1420</v>
      </c>
      <c r="C30" s="133" t="s">
        <v>1845</v>
      </c>
      <c r="D30" s="178">
        <f>VLOOKUP('203.5'!A88,'203.5'!A63:N134,14,FALSE)</f>
        <v>743745.54134722496</v>
      </c>
    </row>
    <row r="31" spans="1:4" ht="54" thickTop="1" thickBot="1">
      <c r="A31" s="131" t="s">
        <v>1430</v>
      </c>
      <c r="B31" s="132" t="s">
        <v>1421</v>
      </c>
      <c r="C31" s="133" t="s">
        <v>1845</v>
      </c>
      <c r="D31" s="178">
        <f>VLOOKUP('203.6'!A88,'203.6'!A64:N135,14,FALSE)</f>
        <v>808159.97868413292</v>
      </c>
    </row>
    <row r="32" spans="1:4" ht="54" thickTop="1" thickBot="1">
      <c r="A32" s="131" t="s">
        <v>1431</v>
      </c>
      <c r="B32" s="132" t="s">
        <v>1422</v>
      </c>
      <c r="C32" s="133" t="s">
        <v>1845</v>
      </c>
      <c r="D32" s="178">
        <f>VLOOKUP('203.7'!A88,'203.7'!A65:N136,14,FALSE)</f>
        <v>206982.1549133939</v>
      </c>
    </row>
    <row r="33" spans="1:4" ht="54" thickTop="1" thickBot="1">
      <c r="A33" s="131" t="s">
        <v>1432</v>
      </c>
      <c r="B33" s="132" t="s">
        <v>1871</v>
      </c>
      <c r="C33" s="133" t="s">
        <v>1845</v>
      </c>
      <c r="D33" s="178">
        <f>VLOOKUP('203.8'!A88,'203.8'!A66:N137,14,FALSE)</f>
        <v>309612.40432100894</v>
      </c>
    </row>
    <row r="34" spans="1:4" ht="54" thickTop="1" thickBot="1">
      <c r="A34" s="131" t="s">
        <v>1433</v>
      </c>
      <c r="B34" s="132" t="s">
        <v>1424</v>
      </c>
      <c r="C34" s="133" t="s">
        <v>1845</v>
      </c>
      <c r="D34" s="178">
        <f>VLOOKUP('203.9'!A88,'203.9'!A67:N138,14,FALSE)</f>
        <v>327907.44923299365</v>
      </c>
    </row>
    <row r="35" spans="1:4" ht="54" thickTop="1" thickBot="1">
      <c r="A35" s="131" t="s">
        <v>1434</v>
      </c>
      <c r="B35" s="132" t="s">
        <v>1414</v>
      </c>
      <c r="C35" s="133" t="s">
        <v>1845</v>
      </c>
      <c r="D35" s="178">
        <f>VLOOKUP('203.10'!A88,'203.10'!A68:N139,14,FALSE)</f>
        <v>164033.29884535493</v>
      </c>
    </row>
    <row r="36" spans="1:4" ht="54" thickTop="1" thickBot="1">
      <c r="A36" s="131" t="s">
        <v>1435</v>
      </c>
      <c r="B36" s="132" t="s">
        <v>1415</v>
      </c>
      <c r="C36" s="133" t="s">
        <v>1845</v>
      </c>
      <c r="D36" s="178">
        <f>VLOOKUP('203.11'!A88,'203.11'!A69:N140,14,FALSE)</f>
        <v>234769.0387719805</v>
      </c>
    </row>
    <row r="37" spans="1:4" ht="54" thickTop="1" thickBot="1">
      <c r="A37" s="131" t="s">
        <v>1436</v>
      </c>
      <c r="B37" s="216" t="s">
        <v>1416</v>
      </c>
      <c r="C37" s="133" t="s">
        <v>1845</v>
      </c>
      <c r="D37" s="178">
        <f>VLOOKUP('203.12'!A88,'203.12'!A70:N141,14,FALSE)</f>
        <v>244272.95820677775</v>
      </c>
    </row>
    <row r="38" spans="1:4" ht="54" thickTop="1" thickBot="1">
      <c r="A38" s="131" t="s">
        <v>1009</v>
      </c>
      <c r="B38" s="132" t="s">
        <v>1188</v>
      </c>
      <c r="C38" s="133" t="s">
        <v>387</v>
      </c>
      <c r="D38" s="178">
        <f>VLOOKUP('210.1.1'!A88,'210.1.1'!A71:N142,14,FALSE)</f>
        <v>11127.069074264458</v>
      </c>
    </row>
    <row r="39" spans="1:4" ht="54" thickTop="1" thickBot="1">
      <c r="A39" s="131" t="s">
        <v>1010</v>
      </c>
      <c r="B39" s="132" t="s">
        <v>1189</v>
      </c>
      <c r="C39" s="133" t="s">
        <v>387</v>
      </c>
      <c r="D39" s="178">
        <f>VLOOKUP('210.1.2'!A88,'210.1.2'!A72:N143,14,FALSE)</f>
        <v>3229.7305822100593</v>
      </c>
    </row>
    <row r="40" spans="1:4" ht="54" thickTop="1" thickBot="1">
      <c r="A40" s="131" t="s">
        <v>1011</v>
      </c>
      <c r="B40" s="132" t="s">
        <v>1190</v>
      </c>
      <c r="C40" s="133" t="s">
        <v>387</v>
      </c>
      <c r="D40" s="178">
        <f>VLOOKUP('210.2.1'!A90,'210.2.1'!A73:N144,14,FALSE)</f>
        <v>28578.479928668588</v>
      </c>
    </row>
    <row r="41" spans="1:4" ht="54" thickTop="1" thickBot="1">
      <c r="A41" s="131" t="s">
        <v>1012</v>
      </c>
      <c r="B41" s="132" t="s">
        <v>1191</v>
      </c>
      <c r="C41" s="133" t="s">
        <v>387</v>
      </c>
      <c r="D41" s="178">
        <f>VLOOKUP('210.2.2'!A88,'210.2.2'!A74:N145,14,FALSE)</f>
        <v>11127.069074264458</v>
      </c>
    </row>
    <row r="42" spans="1:4" ht="54" thickTop="1" thickBot="1">
      <c r="A42" s="131" t="s">
        <v>1013</v>
      </c>
      <c r="B42" s="132" t="s">
        <v>1192</v>
      </c>
      <c r="C42" s="133" t="s">
        <v>387</v>
      </c>
      <c r="D42" s="178">
        <f>VLOOKUP('210.2.3'!A91,'210.2.3'!A91:N146,14,FALSE)</f>
        <v>20681.141436614194</v>
      </c>
    </row>
    <row r="43" spans="1:4" ht="54" thickTop="1" thickBot="1">
      <c r="A43" s="131" t="s">
        <v>1014</v>
      </c>
      <c r="B43" s="132" t="s">
        <v>1193</v>
      </c>
      <c r="C43" s="133" t="s">
        <v>387</v>
      </c>
      <c r="D43" s="178">
        <f>VLOOKUP('210.2.4'!A88,'210.2.4'!A88:N147,14,FALSE)</f>
        <v>3229.7305822100593</v>
      </c>
    </row>
    <row r="44" spans="1:4" ht="54" thickTop="1" thickBot="1">
      <c r="A44" s="131" t="s">
        <v>1015</v>
      </c>
      <c r="B44" s="132" t="s">
        <v>1194</v>
      </c>
      <c r="C44" s="133" t="s">
        <v>387</v>
      </c>
      <c r="D44" s="178">
        <f>VLOOKUP('211.1'!A88,'211.1'!A88:N148,14,FALSE)</f>
        <v>9737.1683562644066</v>
      </c>
    </row>
    <row r="45" spans="1:4" ht="54" thickTop="1" thickBot="1">
      <c r="A45" s="131" t="s">
        <v>1016</v>
      </c>
      <c r="B45" s="132" t="s">
        <v>1195</v>
      </c>
      <c r="C45" s="133" t="s">
        <v>387</v>
      </c>
      <c r="D45" s="178">
        <f>VLOOKUP('220.1'!A88,'220.1'!A88:N149,14,FALSE)</f>
        <v>16620.892357345976</v>
      </c>
    </row>
    <row r="46" spans="1:4" ht="54" thickTop="1" thickBot="1">
      <c r="A46" s="131" t="s">
        <v>1017</v>
      </c>
      <c r="B46" s="132" t="s">
        <v>1196</v>
      </c>
      <c r="C46" s="133" t="s">
        <v>387</v>
      </c>
      <c r="D46" s="178">
        <f>VLOOKUP('221.1'!A88,'221.1'!A88:N150,14,FALSE)</f>
        <v>11776.495811272918</v>
      </c>
    </row>
    <row r="47" spans="1:4" ht="54" thickTop="1" thickBot="1">
      <c r="A47" s="131" t="s">
        <v>1018</v>
      </c>
      <c r="B47" s="132" t="s">
        <v>1197</v>
      </c>
      <c r="C47" s="133" t="s">
        <v>387</v>
      </c>
      <c r="D47" s="178">
        <f>VLOOKUP('221.2'!A88,'221.2'!A88:N151,14,FALSE)</f>
        <v>7024.1393334959657</v>
      </c>
    </row>
    <row r="48" spans="1:4" ht="64.5" thickTop="1" thickBot="1">
      <c r="A48" s="131" t="s">
        <v>1441</v>
      </c>
      <c r="B48" s="132" t="s">
        <v>1438</v>
      </c>
      <c r="C48" s="133" t="s">
        <v>233</v>
      </c>
      <c r="D48" s="178">
        <f>VLOOKUP('223.1'!A88,'223.1'!A88:N152,14,FALSE)</f>
        <v>9593.8921117432601</v>
      </c>
    </row>
    <row r="49" spans="1:4" ht="54" thickTop="1" thickBot="1">
      <c r="A49" s="131" t="s">
        <v>1442</v>
      </c>
      <c r="B49" s="132" t="s">
        <v>1439</v>
      </c>
      <c r="C49" s="133" t="s">
        <v>233</v>
      </c>
      <c r="D49" s="178">
        <f>VLOOKUP('223.2'!A88,'223.2'!A88:N153,14,FALSE)</f>
        <v>16912.985912100707</v>
      </c>
    </row>
    <row r="50" spans="1:4" ht="54" thickTop="1" thickBot="1">
      <c r="A50" s="131" t="s">
        <v>1443</v>
      </c>
      <c r="B50" s="132" t="s">
        <v>1440</v>
      </c>
      <c r="C50" s="133" t="s">
        <v>387</v>
      </c>
      <c r="D50" s="178">
        <f>VLOOKUP('223.3.1'!A88,'223.3.1'!A88:N154,14,FALSE)</f>
        <v>62102</v>
      </c>
    </row>
    <row r="51" spans="1:4" ht="64.5" thickTop="1" thickBot="1">
      <c r="A51" s="131" t="s">
        <v>1444</v>
      </c>
      <c r="B51" s="132" t="s">
        <v>1446</v>
      </c>
      <c r="C51" s="133" t="s">
        <v>387</v>
      </c>
      <c r="D51" s="178">
        <f>VLOOKUP('223.3.2'!A88,'223.3.2'!A88:N155,14,FALSE)</f>
        <v>81383.123923686784</v>
      </c>
    </row>
    <row r="52" spans="1:4" ht="54" thickTop="1" thickBot="1">
      <c r="A52" s="131" t="s">
        <v>1445</v>
      </c>
      <c r="B52" s="132" t="s">
        <v>1447</v>
      </c>
      <c r="C52" s="133" t="s">
        <v>387</v>
      </c>
      <c r="D52" s="178">
        <f>VLOOKUP('223.3.3'!A88,'223.3.3'!A88:N156,14,FALSE)</f>
        <v>103199.33339093361</v>
      </c>
    </row>
    <row r="53" spans="1:4" ht="54" thickTop="1" thickBot="1">
      <c r="A53" s="137" t="s">
        <v>1019</v>
      </c>
      <c r="B53" s="138" t="s">
        <v>1956</v>
      </c>
      <c r="C53" s="133" t="s">
        <v>233</v>
      </c>
      <c r="D53" s="178">
        <f>VLOOKUP('230.1'!A88,'230.1'!A88:N157,14,FALSE)</f>
        <v>3576.2004507827351</v>
      </c>
    </row>
    <row r="54" spans="1:4" ht="54" thickTop="1" thickBot="1">
      <c r="A54" s="137" t="s">
        <v>1020</v>
      </c>
      <c r="B54" s="138" t="s">
        <v>1198</v>
      </c>
      <c r="C54" s="133" t="s">
        <v>233</v>
      </c>
      <c r="D54" s="178">
        <f>VLOOKUP('231.1'!A88,'231.1'!A88:N159,14,FALSE)</f>
        <v>4505.0258707223857</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16025.621763005958</v>
      </c>
    </row>
    <row r="57" spans="1:4" ht="54" thickTop="1" thickBot="1">
      <c r="A57" s="137" t="s">
        <v>1451</v>
      </c>
      <c r="B57" s="138" t="s">
        <v>1452</v>
      </c>
      <c r="C57" s="133" t="s">
        <v>233</v>
      </c>
      <c r="D57" s="178">
        <f>VLOOKUP('233.10'!A88,'233.10'!A88:N162,14,FALSE)</f>
        <v>23146.500381084978</v>
      </c>
    </row>
    <row r="58" spans="1:4" ht="54" thickTop="1" thickBot="1">
      <c r="A58" s="137" t="s">
        <v>1022</v>
      </c>
      <c r="B58" s="138" t="s">
        <v>1453</v>
      </c>
      <c r="C58" s="133" t="s">
        <v>233</v>
      </c>
      <c r="D58" s="178">
        <f>VLOOKUP('234.1'!A88,'234.1'!A88:N163,14,FALSE)</f>
        <v>1078.0153625092498</v>
      </c>
    </row>
    <row r="59" spans="1:4" ht="54" thickTop="1" thickBot="1">
      <c r="A59" s="137" t="s">
        <v>1456</v>
      </c>
      <c r="B59" s="138" t="s">
        <v>1457</v>
      </c>
      <c r="C59" s="133" t="s">
        <v>387</v>
      </c>
      <c r="D59" s="178">
        <f>VLOOKUP('235.1'!A88,'235.1'!A88:N164,14,FALSE)</f>
        <v>80917.928593146804</v>
      </c>
    </row>
    <row r="60" spans="1:4" ht="54" thickTop="1" thickBot="1">
      <c r="A60" s="139" t="s">
        <v>1458</v>
      </c>
      <c r="B60" s="138" t="s">
        <v>1459</v>
      </c>
      <c r="C60" s="133" t="s">
        <v>387</v>
      </c>
      <c r="D60" s="178">
        <f>VLOOKUP('235.10'!A88,'235.10'!A88:N165,14,FALSE)</f>
        <v>19178.811862512062</v>
      </c>
    </row>
    <row r="61" spans="1:4" ht="54" thickTop="1" thickBot="1">
      <c r="A61" s="139" t="s">
        <v>1460</v>
      </c>
      <c r="B61" s="138" t="s">
        <v>1461</v>
      </c>
      <c r="C61" s="133" t="s">
        <v>377</v>
      </c>
      <c r="D61" s="178">
        <f>VLOOKUP('235.11'!A88,'235.11'!A88:N166,14,FALSE)</f>
        <v>771.73895913293416</v>
      </c>
    </row>
    <row r="62" spans="1:4" ht="54" thickTop="1" thickBot="1">
      <c r="A62" s="139" t="s">
        <v>1462</v>
      </c>
      <c r="B62" s="138" t="s">
        <v>1873</v>
      </c>
      <c r="C62" s="133" t="s">
        <v>387</v>
      </c>
      <c r="D62" s="178">
        <f>VLOOKUP('236.1'!A88,'236.1'!A88:N167,14,FALSE)</f>
        <v>167810.01880663275</v>
      </c>
    </row>
    <row r="63" spans="1:4" ht="54" thickTop="1" thickBot="1">
      <c r="A63" s="139" t="s">
        <v>1465</v>
      </c>
      <c r="B63" s="138" t="s">
        <v>1874</v>
      </c>
      <c r="C63" s="133" t="s">
        <v>387</v>
      </c>
      <c r="D63" s="178">
        <f>VLOOKUP('236.10'!A87,'236.10'!A87:N168,14,FALSE)</f>
        <v>19178.811862512062</v>
      </c>
    </row>
    <row r="64" spans="1:4" ht="54" thickTop="1" thickBot="1">
      <c r="A64" s="139" t="s">
        <v>1466</v>
      </c>
      <c r="B64" s="140" t="s">
        <v>1467</v>
      </c>
      <c r="C64" s="174" t="s">
        <v>377</v>
      </c>
      <c r="D64" s="178">
        <f>VLOOKUP('236.11'!A88,'236.11'!A88:N169,14,FALSE)</f>
        <v>1857.8900868015085</v>
      </c>
    </row>
    <row r="65" spans="1:4" ht="54" thickTop="1" thickBot="1">
      <c r="A65" s="137" t="s">
        <v>1023</v>
      </c>
      <c r="B65" s="138" t="s">
        <v>1199</v>
      </c>
      <c r="C65" s="133" t="s">
        <v>233</v>
      </c>
      <c r="D65" s="178">
        <f>VLOOKUP('310.1'!A87,'310.1'!A87:N170,14,FALSE)</f>
        <v>1263.9290485787519</v>
      </c>
    </row>
    <row r="66" spans="1:4" ht="54" thickTop="1" thickBot="1">
      <c r="A66" s="137" t="s">
        <v>1024</v>
      </c>
      <c r="B66" s="138" t="s">
        <v>1200</v>
      </c>
      <c r="C66" s="133" t="s">
        <v>387</v>
      </c>
      <c r="D66" s="178">
        <f>VLOOKUP('311.1'!A87,'311.1'!A87:N171,14,FALSE)</f>
        <v>56726.099484010934</v>
      </c>
    </row>
    <row r="67" spans="1:4" ht="54" thickTop="1" thickBot="1">
      <c r="A67" s="137" t="s">
        <v>1025</v>
      </c>
      <c r="B67" s="138" t="s">
        <v>1201</v>
      </c>
      <c r="C67" s="133" t="s">
        <v>998</v>
      </c>
      <c r="D67" s="178">
        <f>VLOOKUP('312.1'!A88,'312.1'!A88:N172,14,FALSE)</f>
        <v>7790.983774398589</v>
      </c>
    </row>
    <row r="68" spans="1:4" ht="54" thickTop="1" thickBot="1">
      <c r="A68" s="137" t="s">
        <v>1026</v>
      </c>
      <c r="B68" s="138" t="s">
        <v>1202</v>
      </c>
      <c r="C68" s="133" t="s">
        <v>998</v>
      </c>
      <c r="D68" s="178">
        <f>VLOOKUP('312.2'!A88,'312.2'!A88:N173,14,FALSE)</f>
        <v>5031.0405026835333</v>
      </c>
    </row>
    <row r="69" spans="1:4" ht="54" thickTop="1" thickBot="1">
      <c r="A69" s="137" t="s">
        <v>1027</v>
      </c>
      <c r="B69" s="138" t="s">
        <v>1203</v>
      </c>
      <c r="C69" s="133" t="s">
        <v>1464</v>
      </c>
      <c r="D69" s="178">
        <f>VLOOKUP('312.3'!A87,'312.3'!A87:N174,14,FALSE)</f>
        <v>1905.743011467642</v>
      </c>
    </row>
    <row r="70" spans="1:4" ht="54" thickTop="1" thickBot="1">
      <c r="A70" s="137" t="s">
        <v>1028</v>
      </c>
      <c r="B70" s="138" t="s">
        <v>1204</v>
      </c>
      <c r="C70" s="133" t="s">
        <v>387</v>
      </c>
      <c r="D70" s="179">
        <f>VLOOKUP('312.4'!A88,'312.4'!A88:N175,14,FALSE)</f>
        <v>56717.726500574863</v>
      </c>
    </row>
    <row r="71" spans="1:4" ht="54" thickTop="1" thickBot="1">
      <c r="A71" s="137" t="s">
        <v>1029</v>
      </c>
      <c r="B71" s="138" t="s">
        <v>1469</v>
      </c>
      <c r="C71" s="133" t="s">
        <v>387</v>
      </c>
      <c r="D71" s="179">
        <f>VLOOKUP('320.1'!A88,'320.1'!A88:N176,14,FALSE)</f>
        <v>74423.017888270027</v>
      </c>
    </row>
    <row r="72" spans="1:4" ht="54" thickTop="1" thickBot="1">
      <c r="A72" s="137" t="s">
        <v>1030</v>
      </c>
      <c r="B72" s="138" t="s">
        <v>1470</v>
      </c>
      <c r="C72" s="133" t="s">
        <v>387</v>
      </c>
      <c r="D72" s="179">
        <f>VLOOKUP('320.2'!A88,'320.2'!A88:N177,14,FALSE)</f>
        <v>76316.277866911434</v>
      </c>
    </row>
    <row r="73" spans="1:4" ht="54" thickTop="1" thickBot="1">
      <c r="A73" s="137" t="s">
        <v>1473</v>
      </c>
      <c r="B73" s="138" t="s">
        <v>1474</v>
      </c>
      <c r="C73" s="133" t="s">
        <v>387</v>
      </c>
      <c r="D73" s="179">
        <f>VLOOKUP('320.3'!A88,'320.3'!A88:N178,14,FALSE)</f>
        <v>80518.898918401232</v>
      </c>
    </row>
    <row r="74" spans="1:4" ht="54" thickTop="1" thickBot="1">
      <c r="A74" s="137" t="s">
        <v>1475</v>
      </c>
      <c r="B74" s="138" t="s">
        <v>1476</v>
      </c>
      <c r="C74" s="133" t="s">
        <v>387</v>
      </c>
      <c r="D74" s="179">
        <f>VLOOKUP('320.4'!A88,'320.4'!A88:N179,14,FALSE)</f>
        <v>92210.977437961905</v>
      </c>
    </row>
    <row r="75" spans="1:4" ht="54" thickTop="1" thickBot="1">
      <c r="A75" s="137" t="s">
        <v>1477</v>
      </c>
      <c r="B75" s="138" t="s">
        <v>1478</v>
      </c>
      <c r="C75" s="133" t="s">
        <v>387</v>
      </c>
      <c r="D75" s="179">
        <f>VLOOKUP('320.5'!A88,'320.5'!A88:N180,14,FALSE)</f>
        <v>94104.237416603311</v>
      </c>
    </row>
    <row r="76" spans="1:4" ht="54" thickTop="1" thickBot="1">
      <c r="A76" s="137" t="s">
        <v>1479</v>
      </c>
      <c r="B76" s="138" t="s">
        <v>1480</v>
      </c>
      <c r="C76" s="133" t="s">
        <v>387</v>
      </c>
      <c r="D76" s="179">
        <f>VLOOKUP('320.6'!A88,'320.6'!A88:N181,14,FALSE)</f>
        <v>98306.858468093094</v>
      </c>
    </row>
    <row r="77" spans="1:4" ht="54" thickTop="1" thickBot="1">
      <c r="A77" s="137" t="s">
        <v>1031</v>
      </c>
      <c r="B77" s="138" t="s">
        <v>1481</v>
      </c>
      <c r="C77" s="133" t="s">
        <v>387</v>
      </c>
      <c r="D77" s="179">
        <f>VLOOKUP('330.1'!A88,'330.1'!A88:N182,14,FALSE)</f>
        <v>89586.120034891748</v>
      </c>
    </row>
    <row r="78" spans="1:4" ht="54" thickTop="1" thickBot="1">
      <c r="A78" s="139" t="s">
        <v>1032</v>
      </c>
      <c r="B78" s="138" t="s">
        <v>1482</v>
      </c>
      <c r="C78" s="133" t="s">
        <v>387</v>
      </c>
      <c r="D78" s="179">
        <f>VLOOKUP('330.2'!A88,'330.1'!A88:N183,14,FALSE)</f>
        <v>89586.120034891748</v>
      </c>
    </row>
    <row r="79" spans="1:4" ht="54" thickTop="1" thickBot="1">
      <c r="A79" s="139" t="s">
        <v>1483</v>
      </c>
      <c r="B79" s="140" t="s">
        <v>1484</v>
      </c>
      <c r="C79" s="133" t="s">
        <v>387</v>
      </c>
      <c r="D79" s="179">
        <f>VLOOKUP('330.3'!A88,'330.3'!A88:N184,14,FALSE)</f>
        <v>88965.751130801451</v>
      </c>
    </row>
    <row r="80" spans="1:4" ht="54" thickTop="1" thickBot="1">
      <c r="A80" s="139" t="s">
        <v>1485</v>
      </c>
      <c r="B80" s="140" t="s">
        <v>1486</v>
      </c>
      <c r="C80" s="133" t="s">
        <v>387</v>
      </c>
      <c r="D80" s="179">
        <f>VLOOKUP('330.4'!A88,'330.4'!A88:N185,14,FALSE)</f>
        <v>107374.07958458364</v>
      </c>
    </row>
    <row r="81" spans="1:4" ht="54" thickTop="1" thickBot="1">
      <c r="A81" s="139" t="s">
        <v>1487</v>
      </c>
      <c r="B81" s="140" t="s">
        <v>1488</v>
      </c>
      <c r="C81" s="133" t="s">
        <v>387</v>
      </c>
      <c r="D81" s="179">
        <f>VLOOKUP('330.5'!A88,'330.5'!A88:N186,14,FALSE)</f>
        <v>104642.9433116983</v>
      </c>
    </row>
    <row r="82" spans="1:4" ht="54" thickTop="1" thickBot="1">
      <c r="A82" s="139" t="s">
        <v>1489</v>
      </c>
      <c r="B82" s="140" t="s">
        <v>1490</v>
      </c>
      <c r="C82" s="133" t="s">
        <v>387</v>
      </c>
      <c r="D82" s="179">
        <f>VLOOKUP('330.6'!A88,'330.6'!A88:N187,14,FALSE)</f>
        <v>106753.71068049334</v>
      </c>
    </row>
    <row r="83" spans="1:4" ht="54" thickTop="1" thickBot="1">
      <c r="A83" s="137" t="s">
        <v>1033</v>
      </c>
      <c r="B83" s="138" t="s">
        <v>1491</v>
      </c>
      <c r="C83" s="133" t="s">
        <v>387</v>
      </c>
      <c r="D83" s="179">
        <f>VLOOKUP('340.1'!A88,'340.1'!A88:N188,14,FALSE)</f>
        <v>88509.744059131277</v>
      </c>
    </row>
    <row r="84" spans="1:4" ht="54" thickTop="1" thickBot="1">
      <c r="A84" s="137" t="s">
        <v>1034</v>
      </c>
      <c r="B84" s="138" t="s">
        <v>1492</v>
      </c>
      <c r="C84" s="133" t="s">
        <v>387</v>
      </c>
      <c r="D84" s="179">
        <f>VLOOKUP('340.2'!A88,'340.2'!A88:N190,14,FALSE)</f>
        <v>87913.235497505986</v>
      </c>
    </row>
    <row r="85" spans="1:4" ht="54" thickTop="1" thickBot="1">
      <c r="A85" s="137" t="s">
        <v>1035</v>
      </c>
      <c r="B85" s="138" t="s">
        <v>1493</v>
      </c>
      <c r="C85" s="133" t="s">
        <v>387</v>
      </c>
      <c r="D85" s="179">
        <f>VLOOKUP('340.3'!A88,'340.3'!A88:N191,14,FALSE)</f>
        <v>87913.235497505986</v>
      </c>
    </row>
    <row r="86" spans="1:4" ht="54" thickTop="1" thickBot="1">
      <c r="A86" s="137" t="s">
        <v>1494</v>
      </c>
      <c r="B86" s="138" t="s">
        <v>2021</v>
      </c>
      <c r="C86" s="133" t="s">
        <v>387</v>
      </c>
      <c r="D86" s="179">
        <f>VLOOKUP('350.1'!A88,'350.1'!A88:N192,14,FALSE)</f>
        <v>155386.01868304337</v>
      </c>
    </row>
    <row r="87" spans="1:4" ht="54" thickTop="1" thickBot="1">
      <c r="A87" s="195" t="s">
        <v>1495</v>
      </c>
      <c r="B87" s="138" t="s">
        <v>2022</v>
      </c>
      <c r="C87" s="133" t="s">
        <v>387</v>
      </c>
      <c r="D87" s="179">
        <f>VLOOKUP('350.2'!A88,'350.2'!A88:N193,14,FALSE)</f>
        <v>152654.88241015802</v>
      </c>
    </row>
    <row r="88" spans="1:4" ht="54" thickTop="1" thickBot="1">
      <c r="A88" s="139" t="s">
        <v>1496</v>
      </c>
      <c r="B88" s="140" t="s">
        <v>1497</v>
      </c>
      <c r="C88" s="133" t="s">
        <v>387</v>
      </c>
      <c r="D88" s="179">
        <f>VLOOKUP('350.3'!A88,'350.3'!A88:N194,14,FALSE)</f>
        <v>155386.01868304337</v>
      </c>
    </row>
    <row r="89" spans="1:4" ht="54" thickTop="1" thickBot="1">
      <c r="A89" s="137" t="s">
        <v>1498</v>
      </c>
      <c r="B89" s="138" t="s">
        <v>1499</v>
      </c>
      <c r="C89" s="133" t="s">
        <v>387</v>
      </c>
      <c r="D89" s="179">
        <f>VLOOKUP('350.4'!A88,'350.4'!A88:N195,14,FALSE)</f>
        <v>152654.88241015802</v>
      </c>
    </row>
    <row r="90" spans="1:4" ht="54" thickTop="1" thickBot="1">
      <c r="A90" s="139" t="s">
        <v>1500</v>
      </c>
      <c r="B90" s="140" t="s">
        <v>1501</v>
      </c>
      <c r="C90" s="133" t="s">
        <v>387</v>
      </c>
      <c r="D90" s="179">
        <f>VLOOKUP('350.10'!A88,'350.10'!A88:N196,14,FALSE)</f>
        <v>85929.512361079309</v>
      </c>
    </row>
    <row r="91" spans="1:4" ht="54" thickTop="1" thickBot="1">
      <c r="A91" s="139" t="s">
        <v>1502</v>
      </c>
      <c r="B91" s="140" t="s">
        <v>1503</v>
      </c>
      <c r="C91" s="133" t="s">
        <v>387</v>
      </c>
      <c r="D91" s="179">
        <f>VLOOKUP('350.11'!A88,'350.11'!A88:N197,14,FALSE)</f>
        <v>83198.376088193967</v>
      </c>
    </row>
    <row r="92" spans="1:4" ht="54" thickTop="1" thickBot="1">
      <c r="A92" s="139" t="s">
        <v>1504</v>
      </c>
      <c r="B92" s="140" t="s">
        <v>1505</v>
      </c>
      <c r="C92" s="133" t="s">
        <v>387</v>
      </c>
      <c r="D92" s="179">
        <f>VLOOKUP('350.12'!A88,'350.12'!A88:N198,14,FALSE)</f>
        <v>85929.512361079309</v>
      </c>
    </row>
    <row r="93" spans="1:4" ht="54" thickTop="1" thickBot="1">
      <c r="A93" s="139" t="s">
        <v>1506</v>
      </c>
      <c r="B93" s="140" t="s">
        <v>1507</v>
      </c>
      <c r="C93" s="133" t="s">
        <v>387</v>
      </c>
      <c r="D93" s="179">
        <f>VLOOKUP('350.13'!A88,'350.13'!A88:N199,14,FALSE)</f>
        <v>83198.376088193967</v>
      </c>
    </row>
    <row r="94" spans="1:4" ht="54" thickTop="1" thickBot="1">
      <c r="A94" s="137" t="s">
        <v>1508</v>
      </c>
      <c r="B94" s="138" t="s">
        <v>1509</v>
      </c>
      <c r="C94" s="133" t="s">
        <v>998</v>
      </c>
      <c r="D94" s="179">
        <f>VLOOKUP('350.14'!A88,'350.14'!A88:N200,14,FALSE)</f>
        <v>771.73895913293416</v>
      </c>
    </row>
    <row r="95" spans="1:4" ht="54" thickTop="1" thickBot="1">
      <c r="A95" s="139" t="s">
        <v>1510</v>
      </c>
      <c r="B95" s="140" t="s">
        <v>1511</v>
      </c>
      <c r="C95" s="133" t="s">
        <v>387</v>
      </c>
      <c r="D95" s="179">
        <f>VLOOKUP('351.1'!A88,'351.1'!A88:N201,14,FALSE)</f>
        <v>152654.88241015802</v>
      </c>
    </row>
    <row r="96" spans="1:4" ht="54" thickTop="1" thickBot="1">
      <c r="A96" s="139" t="s">
        <v>1512</v>
      </c>
      <c r="B96" s="140" t="s">
        <v>1513</v>
      </c>
      <c r="C96" s="133" t="s">
        <v>387</v>
      </c>
      <c r="D96" s="179">
        <f>VLOOKUP('351.2'!A88,'351.2'!A88:N202,14,FALSE)</f>
        <v>152654.88241015802</v>
      </c>
    </row>
    <row r="97" spans="1:4" ht="54" thickTop="1" thickBot="1">
      <c r="A97" s="139" t="s">
        <v>1514</v>
      </c>
      <c r="B97" s="140" t="s">
        <v>1515</v>
      </c>
      <c r="C97" s="133" t="s">
        <v>387</v>
      </c>
      <c r="D97" s="179">
        <f>VLOOKUP('351.10'!A88,'351.10'!A88:N203,14,FALSE)</f>
        <v>83198.376088193967</v>
      </c>
    </row>
    <row r="98" spans="1:4" ht="54" thickTop="1" thickBot="1">
      <c r="A98" s="139" t="s">
        <v>1516</v>
      </c>
      <c r="B98" s="140" t="s">
        <v>1517</v>
      </c>
      <c r="C98" s="133" t="s">
        <v>387</v>
      </c>
      <c r="D98" s="179">
        <f>VLOOKUP('351.11'!A88,'351.11'!A88:N204,14,FALSE)</f>
        <v>83198.376088193967</v>
      </c>
    </row>
    <row r="99" spans="1:4" ht="54" thickTop="1" thickBot="1">
      <c r="A99" s="139" t="s">
        <v>1518</v>
      </c>
      <c r="B99" s="140" t="s">
        <v>1519</v>
      </c>
      <c r="C99" s="133" t="s">
        <v>998</v>
      </c>
      <c r="D99" s="179">
        <f>VLOOKUP('351.12'!A88,'351.12'!A88:N205,14,FALSE)</f>
        <v>771.73895913293416</v>
      </c>
    </row>
    <row r="100" spans="1:4" ht="54" thickTop="1" thickBot="1">
      <c r="A100" s="139" t="s">
        <v>1522</v>
      </c>
      <c r="B100" s="140" t="s">
        <v>1520</v>
      </c>
      <c r="C100" s="133" t="s">
        <v>998</v>
      </c>
      <c r="D100" s="179">
        <f>VLOOKUP('410.1'!A88,'410.1'!A88:N206,14,FALSE)</f>
        <v>1955.3841629863125</v>
      </c>
    </row>
    <row r="101" spans="1:4" ht="54" thickTop="1" thickBot="1">
      <c r="A101" s="139" t="s">
        <v>1523</v>
      </c>
      <c r="B101" s="140" t="s">
        <v>1521</v>
      </c>
      <c r="C101" s="133" t="s">
        <v>998</v>
      </c>
      <c r="D101" s="179">
        <f>VLOOKUP('410.2'!A88,'410.2'!A88:N207,14,FALSE)</f>
        <v>2287.1011192072046</v>
      </c>
    </row>
    <row r="102" spans="1:4" ht="54" thickTop="1" thickBot="1">
      <c r="A102" s="139" t="s">
        <v>1525</v>
      </c>
      <c r="B102" s="140" t="s">
        <v>1524</v>
      </c>
      <c r="C102" s="133" t="s">
        <v>377</v>
      </c>
      <c r="D102" s="179">
        <f>VLOOKUP('410.3'!A88,'410.3'!A88:N208,14,FALSE)</f>
        <v>2239.0894544910234</v>
      </c>
    </row>
    <row r="103" spans="1:4" ht="54" thickTop="1" thickBot="1">
      <c r="A103" s="139" t="s">
        <v>1527</v>
      </c>
      <c r="B103" s="140" t="s">
        <v>1526</v>
      </c>
      <c r="C103" s="133" t="s">
        <v>1464</v>
      </c>
      <c r="D103" s="179">
        <f>VLOOKUP('411.1'!A88,'411.1'!A88:N209,14,FALSE)</f>
        <v>2287.1011192072046</v>
      </c>
    </row>
    <row r="104" spans="1:4" ht="54" thickTop="1" thickBot="1">
      <c r="A104" s="137" t="s">
        <v>1036</v>
      </c>
      <c r="B104" s="138" t="s">
        <v>1958</v>
      </c>
      <c r="C104" s="133" t="s">
        <v>1464</v>
      </c>
      <c r="D104" s="179">
        <f>VLOOKUP('411.2'!A88,'411.2'!A88:N210,14,FALSE)</f>
        <v>2522.7947459957336</v>
      </c>
    </row>
    <row r="105" spans="1:4" ht="54" thickTop="1" thickBot="1">
      <c r="A105" s="137" t="s">
        <v>1037</v>
      </c>
      <c r="B105" s="138" t="s">
        <v>2054</v>
      </c>
      <c r="C105" s="133" t="s">
        <v>1464</v>
      </c>
      <c r="D105" s="179">
        <f>VLOOKUP('411.3'!A88,'411.3'!A88:N211,14,FALSE)</f>
        <v>2602.8141871893699</v>
      </c>
    </row>
    <row r="106" spans="1:4" ht="54" thickTop="1" thickBot="1">
      <c r="A106" s="137" t="s">
        <v>1528</v>
      </c>
      <c r="B106" s="138" t="s">
        <v>2055</v>
      </c>
      <c r="C106" s="133" t="s">
        <v>1464</v>
      </c>
      <c r="D106" s="179">
        <f>VLOOKUP('411.4'!A88,'411.4'!A88:N212,14,FALSE)</f>
        <v>2113.9681464427917</v>
      </c>
    </row>
    <row r="107" spans="1:4" ht="54" thickTop="1" thickBot="1">
      <c r="A107" s="137" t="s">
        <v>1535</v>
      </c>
      <c r="B107" s="191" t="s">
        <v>1606</v>
      </c>
      <c r="C107" s="133" t="s">
        <v>998</v>
      </c>
      <c r="D107" s="179">
        <f>VLOOKUP('413.1'!A88,'413.1'!A88:N213,14,FALSE)</f>
        <v>3248.7893124616339</v>
      </c>
    </row>
    <row r="108" spans="1:4" ht="54" thickTop="1" thickBot="1">
      <c r="A108" s="137" t="s">
        <v>1537</v>
      </c>
      <c r="B108" s="138" t="s">
        <v>1607</v>
      </c>
      <c r="C108" s="133" t="s">
        <v>998</v>
      </c>
      <c r="D108" s="179">
        <f>VLOOKUP('413.2'!A88,'413.2'!A88:N214,14,FALSE)</f>
        <v>3421.9222852260473</v>
      </c>
    </row>
    <row r="109" spans="1:4" ht="54" thickTop="1" thickBot="1">
      <c r="A109" s="137" t="s">
        <v>1539</v>
      </c>
      <c r="B109" s="138" t="s">
        <v>1608</v>
      </c>
      <c r="C109" s="133" t="s">
        <v>998</v>
      </c>
      <c r="D109" s="179">
        <f>VLOOKUP('413.3'!A88,'413.3'!A88:N215,14,FALSE)</f>
        <v>3500.4868274888895</v>
      </c>
    </row>
    <row r="110" spans="1:4" ht="54" thickTop="1" thickBot="1">
      <c r="A110" s="137" t="s">
        <v>1038</v>
      </c>
      <c r="B110" s="138" t="s">
        <v>1205</v>
      </c>
      <c r="C110" s="133" t="s">
        <v>998</v>
      </c>
      <c r="D110" s="179">
        <f>VLOOKUP('414.1'!A88,'414.1'!A88:N216,14,FALSE)</f>
        <v>3990.7877671662613</v>
      </c>
    </row>
    <row r="111" spans="1:4" ht="54" thickTop="1" thickBot="1">
      <c r="A111" s="137" t="s">
        <v>1039</v>
      </c>
      <c r="B111" s="138" t="s">
        <v>1959</v>
      </c>
      <c r="C111" s="133" t="s">
        <v>998</v>
      </c>
      <c r="D111" s="179">
        <f>VLOOKUP('414.2'!A88,'414.2'!A88:N217,14,FALSE)</f>
        <v>3091.6602279359486</v>
      </c>
    </row>
    <row r="112" spans="1:4" ht="54" thickTop="1" thickBot="1">
      <c r="A112" s="137" t="s">
        <v>1040</v>
      </c>
      <c r="B112" s="138" t="s">
        <v>1960</v>
      </c>
      <c r="C112" s="133" t="s">
        <v>998</v>
      </c>
      <c r="D112" s="179">
        <f>VLOOKUP('414.3'!A88,'414.3'!A88:N218,14,FALSE)</f>
        <v>3091.6602279359486</v>
      </c>
    </row>
    <row r="113" spans="1:4" ht="54" thickTop="1" thickBot="1">
      <c r="A113" s="137" t="s">
        <v>1041</v>
      </c>
      <c r="B113" s="138" t="s">
        <v>1206</v>
      </c>
      <c r="C113" s="133" t="s">
        <v>998</v>
      </c>
      <c r="D113" s="179">
        <f>VLOOKUP('414.4'!A88,'414.4'!A88:N219,14,FALSE)</f>
        <v>3154.2208819600637</v>
      </c>
    </row>
    <row r="114" spans="1:4" ht="54" thickTop="1" thickBot="1">
      <c r="A114" s="137" t="s">
        <v>1042</v>
      </c>
      <c r="B114" s="138" t="s">
        <v>1207</v>
      </c>
      <c r="C114" s="133" t="s">
        <v>998</v>
      </c>
      <c r="D114" s="179">
        <f>VLOOKUP('414.5'!A88,'414.5'!A88:N220,14,FALSE)</f>
        <v>3800.1960072323272</v>
      </c>
    </row>
    <row r="115" spans="1:4" ht="54" thickTop="1" thickBot="1">
      <c r="A115" s="137" t="s">
        <v>1546</v>
      </c>
      <c r="B115" s="138" t="s">
        <v>2056</v>
      </c>
      <c r="C115" s="133" t="s">
        <v>998</v>
      </c>
      <c r="D115" s="179">
        <f>VLOOKUP('414.6'!A88,'414.6'!A88:N221,14,FALSE)</f>
        <v>3580.5062686825254</v>
      </c>
    </row>
    <row r="116" spans="1:4" ht="54" thickTop="1" thickBot="1">
      <c r="A116" s="137" t="s">
        <v>1043</v>
      </c>
      <c r="B116" s="138" t="s">
        <v>1961</v>
      </c>
      <c r="C116" s="133" t="s">
        <v>1464</v>
      </c>
      <c r="D116" s="179">
        <f>VLOOKUP('415.1'!A88,'415.1'!A88:N222,14,FALSE)</f>
        <v>3421.9222852260473</v>
      </c>
    </row>
    <row r="117" spans="1:4" ht="54" thickTop="1" thickBot="1">
      <c r="A117" s="137" t="s">
        <v>1044</v>
      </c>
      <c r="B117" s="138" t="s">
        <v>2058</v>
      </c>
      <c r="C117" s="133" t="s">
        <v>233</v>
      </c>
      <c r="D117" s="179">
        <f>VLOOKUP('420.1'!A87,'420.1'!A87:N223,14,FALSE)</f>
        <v>3179.8337861136224</v>
      </c>
    </row>
    <row r="118" spans="1:4" ht="54" thickTop="1" thickBot="1">
      <c r="A118" s="137" t="s">
        <v>1045</v>
      </c>
      <c r="B118" s="138" t="s">
        <v>2057</v>
      </c>
      <c r="C118" s="142" t="s">
        <v>233</v>
      </c>
      <c r="D118" s="179">
        <f>VLOOKUP('420.2 '!A88,'420.2 '!A59:N107,14,FALSE)</f>
        <v>2690.9877453670451</v>
      </c>
    </row>
    <row r="119" spans="1:4" ht="54" thickTop="1" thickBot="1">
      <c r="A119" s="137" t="s">
        <v>1551</v>
      </c>
      <c r="B119" s="138" t="s">
        <v>1552</v>
      </c>
      <c r="C119" s="133" t="s">
        <v>233</v>
      </c>
      <c r="D119" s="179">
        <f>VLOOKUP('420.3'!A88,'420.3'!A88:N225,14,FALSE)</f>
        <v>3236.8658242007236</v>
      </c>
    </row>
    <row r="120" spans="1:4" ht="54" thickTop="1" thickBot="1">
      <c r="A120" s="137" t="s">
        <v>1046</v>
      </c>
      <c r="B120" s="138" t="s">
        <v>1208</v>
      </c>
      <c r="C120" s="133" t="s">
        <v>233</v>
      </c>
      <c r="D120" s="179">
        <f>VLOOKUP('421.1'!A88,'421.1'!A88:N226,14,FALSE)</f>
        <v>1339.0956588738295</v>
      </c>
    </row>
    <row r="121" spans="1:4" ht="54" thickTop="1" thickBot="1">
      <c r="A121" s="137" t="s">
        <v>1047</v>
      </c>
      <c r="B121" s="138" t="s">
        <v>1209</v>
      </c>
      <c r="C121" s="133" t="s">
        <v>233</v>
      </c>
      <c r="D121" s="179">
        <f>VLOOKUP('421.2'!A88,'421.2'!A88:N227,14,FALSE)</f>
        <v>1733.882483744615</v>
      </c>
    </row>
    <row r="122" spans="1:4" ht="54" thickTop="1" thickBot="1">
      <c r="A122" s="137" t="s">
        <v>1048</v>
      </c>
      <c r="B122" s="138" t="s">
        <v>1962</v>
      </c>
      <c r="C122" s="133" t="s">
        <v>233</v>
      </c>
      <c r="D122" s="179">
        <f>VLOOKUP('421.3'!A88,'421.3'!A88:N228,14,FALSE)</f>
        <v>1740.4295289331856</v>
      </c>
    </row>
    <row r="123" spans="1:4" ht="54" thickTop="1" thickBot="1">
      <c r="A123" s="137" t="s">
        <v>1049</v>
      </c>
      <c r="B123" s="138" t="s">
        <v>1963</v>
      </c>
      <c r="C123" s="133" t="s">
        <v>233</v>
      </c>
      <c r="D123" s="179">
        <f>VLOOKUP('421.4'!A88,'421.4'!A88:N229,14,FALSE)</f>
        <v>1477.8930168715185</v>
      </c>
    </row>
    <row r="124" spans="1:4" ht="54" thickTop="1" thickBot="1">
      <c r="A124" s="137" t="s">
        <v>1556</v>
      </c>
      <c r="B124" s="140" t="s">
        <v>1557</v>
      </c>
      <c r="C124" s="133" t="s">
        <v>233</v>
      </c>
      <c r="D124" s="179">
        <f>VLOOKUP('430.1.1'!A87,'430.1.1'!A87:N230,14,FALSE)</f>
        <v>8300.3874063875064</v>
      </c>
    </row>
    <row r="125" spans="1:4" ht="54" thickTop="1" thickBot="1">
      <c r="A125" s="137" t="s">
        <v>1558</v>
      </c>
      <c r="B125" s="138" t="s">
        <v>1559</v>
      </c>
      <c r="C125" s="133" t="s">
        <v>233</v>
      </c>
      <c r="D125" s="179">
        <f>VLOOKUP('430.1.2'!A88,'430.1.2'!A88:N231,14,FALSE)</f>
        <v>6760.0567135864967</v>
      </c>
    </row>
    <row r="126" spans="1:4" ht="54" thickTop="1" thickBot="1">
      <c r="A126" s="137" t="s">
        <v>1560</v>
      </c>
      <c r="B126" s="138" t="s">
        <v>1609</v>
      </c>
      <c r="C126" s="133" t="s">
        <v>233</v>
      </c>
      <c r="D126" s="179">
        <f>VLOOKUP('430.2.1'!A88,'430.2.1'!A88:N232,14,FALSE)</f>
        <v>8300.3874063875064</v>
      </c>
    </row>
    <row r="127" spans="1:4" ht="54" thickTop="1" thickBot="1">
      <c r="A127" s="137" t="s">
        <v>1562</v>
      </c>
      <c r="B127" s="138" t="s">
        <v>1610</v>
      </c>
      <c r="C127" s="133" t="s">
        <v>233</v>
      </c>
      <c r="D127" s="179">
        <f>VLOOKUP('430.2.2'!A88,'430.2.2'!A88:N233,14,FALSE)</f>
        <v>6760.0567135864967</v>
      </c>
    </row>
    <row r="128" spans="1:4" ht="54" thickTop="1" thickBot="1">
      <c r="A128" s="137" t="s">
        <v>1563</v>
      </c>
      <c r="B128" s="138" t="s">
        <v>1611</v>
      </c>
      <c r="C128" s="133" t="s">
        <v>233</v>
      </c>
      <c r="D128" s="179">
        <f>VLOOKUP('431.1.1'!A88,'431.1.1'!A88:N234,14,FALSE)</f>
        <v>17501.718568846747</v>
      </c>
    </row>
    <row r="129" spans="1:4" ht="54" thickTop="1" thickBot="1">
      <c r="A129" s="137" t="s">
        <v>1565</v>
      </c>
      <c r="B129" s="138" t="s">
        <v>1612</v>
      </c>
      <c r="C129" s="133" t="s">
        <v>233</v>
      </c>
      <c r="D129" s="179">
        <f>VLOOKUP('431.1.2'!A88,'431.1.2'!A88:N235,14,FALSE)</f>
        <v>13804.798417029639</v>
      </c>
    </row>
    <row r="130" spans="1:4" ht="54" thickTop="1" thickBot="1">
      <c r="A130" s="137" t="s">
        <v>1568</v>
      </c>
      <c r="B130" s="138" t="s">
        <v>1613</v>
      </c>
      <c r="C130" s="133" t="s">
        <v>233</v>
      </c>
      <c r="D130" s="179">
        <f>VLOOKUP('431.2.1'!A88,'431.2.1'!A88:N236,14,FALSE)</f>
        <v>15089.728925420241</v>
      </c>
    </row>
    <row r="131" spans="1:4" ht="54" thickTop="1" thickBot="1">
      <c r="A131" s="137" t="s">
        <v>1569</v>
      </c>
      <c r="B131" s="138" t="s">
        <v>1614</v>
      </c>
      <c r="C131" s="133" t="s">
        <v>233</v>
      </c>
      <c r="D131" s="179">
        <f>VLOOKUP('431.2.2'!A88,'431.2.2'!A88:N237,14,FALSE)</f>
        <v>11961.674255543345</v>
      </c>
    </row>
    <row r="132" spans="1:4" ht="54" thickTop="1" thickBot="1">
      <c r="A132" s="137" t="s">
        <v>1050</v>
      </c>
      <c r="B132" s="138" t="s">
        <v>1210</v>
      </c>
      <c r="C132" s="133" t="s">
        <v>233</v>
      </c>
      <c r="D132" s="179">
        <f>VLOOKUP('432.1'!A88,'432.1'!A88:N238,14,FALSE)</f>
        <v>5151.0167747101796</v>
      </c>
    </row>
    <row r="133" spans="1:4" ht="54" thickTop="1" thickBot="1">
      <c r="A133" s="137" t="s">
        <v>1051</v>
      </c>
      <c r="B133" s="138" t="s">
        <v>1964</v>
      </c>
      <c r="C133" s="133" t="s">
        <v>233</v>
      </c>
      <c r="D133" s="179">
        <f>VLOOKUP('432.2'!A88,'432.2'!A88:N239,14,FALSE)</f>
        <v>4054.386705624664</v>
      </c>
    </row>
    <row r="134" spans="1:4" ht="54" thickTop="1" thickBot="1">
      <c r="A134" s="137" t="s">
        <v>1052</v>
      </c>
      <c r="B134" s="138" t="s">
        <v>1965</v>
      </c>
      <c r="C134" s="133" t="s">
        <v>233</v>
      </c>
      <c r="D134" s="179">
        <f>VLOOKUP('433.1'!A88,'433.1'!A88:N240,14,FALSE)</f>
        <v>5059.3927398720361</v>
      </c>
    </row>
    <row r="135" spans="1:4" ht="54" thickTop="1" thickBot="1">
      <c r="A135" s="137" t="s">
        <v>1053</v>
      </c>
      <c r="B135" s="138" t="s">
        <v>1966</v>
      </c>
      <c r="C135" s="133" t="s">
        <v>233</v>
      </c>
      <c r="D135" s="179">
        <f>VLOOKUP('433.2'!A88,'433.2'!A88:N241,14,FALSE)</f>
        <v>4632.8195984902923</v>
      </c>
    </row>
    <row r="136" spans="1:4" ht="54" thickTop="1" thickBot="1">
      <c r="A136" s="137" t="s">
        <v>1054</v>
      </c>
      <c r="B136" s="138" t="s">
        <v>1967</v>
      </c>
      <c r="C136" s="133" t="s">
        <v>233</v>
      </c>
      <c r="D136" s="179">
        <f>VLOOKUP('433.3'!A88,'433.3'!A88:N242,14,FALSE)</f>
        <v>5265.4245663132979</v>
      </c>
    </row>
    <row r="137" spans="1:4" ht="54" thickTop="1" thickBot="1">
      <c r="A137" s="137" t="s">
        <v>1055</v>
      </c>
      <c r="B137" s="138" t="s">
        <v>1211</v>
      </c>
      <c r="C137" s="133" t="s">
        <v>233</v>
      </c>
      <c r="D137" s="179">
        <f>VLOOKUP('433.4'!A88,'433.4'!A88:N243,14,FALSE)</f>
        <v>3407.6482835515872</v>
      </c>
    </row>
    <row r="138" spans="1:4" ht="54" thickTop="1" thickBot="1">
      <c r="A138" s="137" t="s">
        <v>1056</v>
      </c>
      <c r="B138" s="138" t="s">
        <v>1968</v>
      </c>
      <c r="C138" s="133" t="s">
        <v>233</v>
      </c>
      <c r="D138" s="179">
        <f>VLOOKUP('433.5'!A88,'433.5'!A88:N244,14,FALSE)</f>
        <v>5774.3300744639073</v>
      </c>
    </row>
    <row r="139" spans="1:4" ht="54" thickTop="1" thickBot="1">
      <c r="A139" s="137" t="s">
        <v>1057</v>
      </c>
      <c r="B139" s="138" t="s">
        <v>1969</v>
      </c>
      <c r="C139" s="133" t="s">
        <v>233</v>
      </c>
      <c r="D139" s="179">
        <f>VLOOKUP('433.6'!A88,'433.6'!A88:N245,14,FALSE)</f>
        <v>5322.4591504735272</v>
      </c>
    </row>
    <row r="140" spans="1:4" ht="54" thickTop="1" thickBot="1">
      <c r="A140" s="137" t="s">
        <v>1058</v>
      </c>
      <c r="B140" s="138" t="s">
        <v>1970</v>
      </c>
      <c r="C140" s="133" t="s">
        <v>233</v>
      </c>
      <c r="D140" s="179">
        <f>VLOOKUP('433.7'!A88,'433.7'!A88:N246,14,FALSE)</f>
        <v>6101.3512959899454</v>
      </c>
    </row>
    <row r="141" spans="1:4" ht="54" thickTop="1" thickBot="1">
      <c r="A141" s="137" t="s">
        <v>1059</v>
      </c>
      <c r="B141" s="138" t="s">
        <v>1212</v>
      </c>
      <c r="C141" s="133" t="s">
        <v>233</v>
      </c>
      <c r="D141" s="179">
        <f>VLOOKUP('433.8'!A88,'433.8'!A88:N247,14,FALSE)</f>
        <v>3930.1024895994915</v>
      </c>
    </row>
    <row r="142" spans="1:4" ht="54" thickTop="1" thickBot="1">
      <c r="A142" s="137" t="s">
        <v>1060</v>
      </c>
      <c r="B142" s="138" t="s">
        <v>1971</v>
      </c>
      <c r="C142" s="133" t="s">
        <v>387</v>
      </c>
      <c r="D142" s="179">
        <f>VLOOKUP('440.1'!A89,'440.1'!A89:N248,14,FALSE)</f>
        <v>208013.36545408456</v>
      </c>
    </row>
    <row r="143" spans="1:4" ht="54" thickTop="1" thickBot="1">
      <c r="A143" s="137" t="s">
        <v>1061</v>
      </c>
      <c r="B143" s="138" t="s">
        <v>1972</v>
      </c>
      <c r="C143" s="133" t="s">
        <v>387</v>
      </c>
      <c r="D143" s="179">
        <f>VLOOKUP('440.2'!A93,'440.2'!A93:N250,14,FALSE)</f>
        <v>208013.36545408456</v>
      </c>
    </row>
    <row r="144" spans="1:4" ht="54" thickTop="1" thickBot="1">
      <c r="A144" s="137" t="s">
        <v>1062</v>
      </c>
      <c r="B144" s="138" t="s">
        <v>1973</v>
      </c>
      <c r="C144" s="133" t="s">
        <v>387</v>
      </c>
      <c r="D144" s="179">
        <f>VLOOKUP('440.3'!A93,'440.3'!A93:N252,14,FALSE)</f>
        <v>208013.36545408456</v>
      </c>
    </row>
    <row r="145" spans="1:4" ht="54" thickTop="1" thickBot="1">
      <c r="A145" s="137" t="s">
        <v>1063</v>
      </c>
      <c r="B145" s="138" t="s">
        <v>1213</v>
      </c>
      <c r="C145" s="133" t="s">
        <v>387</v>
      </c>
      <c r="D145" s="179">
        <f>VLOOKUP('440.4'!A93,'440.4'!A93:N254,14,FALSE)</f>
        <v>227797.70966558281</v>
      </c>
    </row>
    <row r="146" spans="1:4" ht="54" thickTop="1" thickBot="1">
      <c r="A146" s="137" t="s">
        <v>1064</v>
      </c>
      <c r="B146" s="138" t="s">
        <v>1974</v>
      </c>
      <c r="C146" s="133" t="s">
        <v>387</v>
      </c>
      <c r="D146" s="179">
        <f>VLOOKUP('441.1'!A93,'441.1'!A93:N256,14,FALSE)</f>
        <v>208013.36545408456</v>
      </c>
    </row>
    <row r="147" spans="1:4" ht="54" thickTop="1" thickBot="1">
      <c r="A147" s="137" t="s">
        <v>1065</v>
      </c>
      <c r="B147" s="138" t="s">
        <v>1975</v>
      </c>
      <c r="C147" s="133" t="s">
        <v>387</v>
      </c>
      <c r="D147" s="179">
        <f>VLOOKUP('441.2'!A92,'441.2'!A92:N258,14,FALSE)</f>
        <v>208013.36545408456</v>
      </c>
    </row>
    <row r="148" spans="1:4" ht="54" thickTop="1" thickBot="1">
      <c r="A148" s="137" t="s">
        <v>1066</v>
      </c>
      <c r="B148" s="138" t="s">
        <v>1976</v>
      </c>
      <c r="C148" s="133" t="s">
        <v>387</v>
      </c>
      <c r="D148" s="179">
        <f>VLOOKUP('441.3'!A93,'441.3'!A93:N260,14,FALSE)</f>
        <v>207597.5723177701</v>
      </c>
    </row>
    <row r="149" spans="1:4" ht="54" thickTop="1" thickBot="1">
      <c r="A149" s="137" t="s">
        <v>1067</v>
      </c>
      <c r="B149" s="138" t="s">
        <v>1977</v>
      </c>
      <c r="C149" s="133" t="s">
        <v>387</v>
      </c>
      <c r="D149" s="179">
        <f>VLOOKUP('441.4'!A92,'441.4'!A92:N262,14,FALSE)</f>
        <v>227797.70966558284</v>
      </c>
    </row>
    <row r="150" spans="1:4" ht="54" thickTop="1" thickBot="1">
      <c r="A150" s="137" t="s">
        <v>1068</v>
      </c>
      <c r="B150" s="138" t="s">
        <v>1957</v>
      </c>
      <c r="C150" s="133" t="s">
        <v>387</v>
      </c>
      <c r="D150" s="179">
        <f>VLOOKUP('450.1'!A95,'450.1'!A95:N264,14,FALSE)</f>
        <v>245188.04627797659</v>
      </c>
    </row>
    <row r="151" spans="1:4" ht="54" thickTop="1" thickBot="1">
      <c r="A151" s="137" t="s">
        <v>1069</v>
      </c>
      <c r="B151" s="138" t="s">
        <v>1978</v>
      </c>
      <c r="C151" s="133" t="s">
        <v>387</v>
      </c>
      <c r="D151" s="179">
        <f>VLOOKUP('450.2'!A93,'450.2'!A93:N266,14,FALSE)</f>
        <v>245603.83941429108</v>
      </c>
    </row>
    <row r="152" spans="1:4" ht="54" thickTop="1" thickBot="1">
      <c r="A152" s="137" t="s">
        <v>1070</v>
      </c>
      <c r="B152" s="138" t="s">
        <v>1979</v>
      </c>
      <c r="C152" s="133" t="s">
        <v>387</v>
      </c>
      <c r="D152" s="179">
        <f>VLOOKUP('450.3'!A93,'450.3'!A93:N268,14,FALSE)</f>
        <v>245603.83941429108</v>
      </c>
    </row>
    <row r="153" spans="1:4" ht="54" thickTop="1" thickBot="1">
      <c r="A153" s="137" t="s">
        <v>1071</v>
      </c>
      <c r="B153" s="138" t="s">
        <v>1980</v>
      </c>
      <c r="C153" s="133" t="s">
        <v>387</v>
      </c>
      <c r="D153" s="179">
        <f>VLOOKUP('450.4'!A92,'450.4'!A92:N270,14,FALSE)</f>
        <v>245188.04627797659</v>
      </c>
    </row>
    <row r="154" spans="1:4" ht="63.75" customHeight="1" thickTop="1" thickBot="1">
      <c r="A154" s="137" t="s">
        <v>1072</v>
      </c>
      <c r="B154" s="138" t="s">
        <v>1981</v>
      </c>
      <c r="C154" s="133" t="s">
        <v>387</v>
      </c>
      <c r="D154" s="179">
        <f>VLOOKUP('450.5'!A92,'450.5'!A92:N272,14,FALSE)</f>
        <v>245603.83941429108</v>
      </c>
    </row>
    <row r="155" spans="1:4" ht="54" thickTop="1" thickBot="1">
      <c r="A155" s="137" t="s">
        <v>1073</v>
      </c>
      <c r="B155" s="138" t="s">
        <v>1982</v>
      </c>
      <c r="C155" s="133" t="s">
        <v>387</v>
      </c>
      <c r="D155" s="179">
        <f>VLOOKUP('450.6'!A93,'450.6'!A93:N274,14,FALSE)</f>
        <v>245603.83941429108</v>
      </c>
    </row>
    <row r="156" spans="1:4" ht="54" thickTop="1" thickBot="1">
      <c r="A156" s="137" t="s">
        <v>1074</v>
      </c>
      <c r="B156" s="138" t="s">
        <v>1983</v>
      </c>
      <c r="C156" s="133" t="s">
        <v>387</v>
      </c>
      <c r="D156" s="179">
        <f>VLOOKUP('450.7'!A93,'450.7'!A93:N275,14,FALSE)</f>
        <v>245603.83941429108</v>
      </c>
    </row>
    <row r="157" spans="1:4" ht="54" thickTop="1" thickBot="1">
      <c r="A157" s="137" t="s">
        <v>1075</v>
      </c>
      <c r="B157" s="138" t="s">
        <v>1984</v>
      </c>
      <c r="C157" s="133" t="s">
        <v>387</v>
      </c>
      <c r="D157" s="179">
        <f>VLOOKUP('450.8'!A93,'450.8'!A93:N276,14,FALSE)</f>
        <v>245603.83941429108</v>
      </c>
    </row>
    <row r="158" spans="1:4" ht="54" thickTop="1" thickBot="1">
      <c r="A158" s="137" t="s">
        <v>1584</v>
      </c>
      <c r="B158" s="138" t="s">
        <v>1615</v>
      </c>
      <c r="C158" s="133" t="s">
        <v>387</v>
      </c>
      <c r="D158" s="179">
        <f>VLOOKUP('450.10'!A92,'450.10'!A92:N277,14,FALSE)</f>
        <v>281827.66023200692</v>
      </c>
    </row>
    <row r="159" spans="1:4" ht="54" thickTop="1" thickBot="1">
      <c r="A159" s="137" t="s">
        <v>1586</v>
      </c>
      <c r="B159" s="138" t="s">
        <v>1616</v>
      </c>
      <c r="C159" s="133" t="s">
        <v>387</v>
      </c>
      <c r="D159" s="179">
        <f>VLOOKUP('450.11'!A92,'450.11'!A92:N278,14,FALSE)</f>
        <v>282243.45336832135</v>
      </c>
    </row>
    <row r="160" spans="1:4" ht="54" thickTop="1" thickBot="1">
      <c r="A160" s="137" t="s">
        <v>1588</v>
      </c>
      <c r="B160" s="138" t="s">
        <v>1617</v>
      </c>
      <c r="C160" s="133" t="s">
        <v>387</v>
      </c>
      <c r="D160" s="179">
        <f>VLOOKUP('450.12'!A92,'450.11'!A92:N279,14,FALSE)</f>
        <v>282243.45336832135</v>
      </c>
    </row>
    <row r="161" spans="1:4" ht="54" thickTop="1" thickBot="1">
      <c r="A161" s="137" t="s">
        <v>1076</v>
      </c>
      <c r="B161" s="138" t="s">
        <v>1985</v>
      </c>
      <c r="C161" s="133" t="s">
        <v>387</v>
      </c>
      <c r="D161" s="179">
        <f>VLOOKUP('451.1'!A92,'451.1'!A92:N280,14,FALSE)</f>
        <v>245603.83941429108</v>
      </c>
    </row>
    <row r="162" spans="1:4" ht="54" thickTop="1" thickBot="1">
      <c r="A162" s="137" t="s">
        <v>1077</v>
      </c>
      <c r="B162" s="138" t="s">
        <v>1986</v>
      </c>
      <c r="C162" s="133" t="s">
        <v>387</v>
      </c>
      <c r="D162" s="179">
        <f>VLOOKUP('451.2'!A93,'451.2'!A93:N281,14,FALSE)</f>
        <v>245603.83941429108</v>
      </c>
    </row>
    <row r="163" spans="1:4" ht="54" thickTop="1" thickBot="1">
      <c r="A163" s="137" t="s">
        <v>1078</v>
      </c>
      <c r="B163" s="138" t="s">
        <v>1987</v>
      </c>
      <c r="C163" s="133" t="s">
        <v>387</v>
      </c>
      <c r="D163" s="179">
        <f>VLOOKUP('451.3'!A92,'451.3'!A92:N282,14,FALSE)</f>
        <v>245603.83941429108</v>
      </c>
    </row>
    <row r="164" spans="1:4" ht="54" thickTop="1" thickBot="1">
      <c r="A164" s="137" t="s">
        <v>1079</v>
      </c>
      <c r="B164" s="138" t="s">
        <v>1988</v>
      </c>
      <c r="C164" s="133" t="s">
        <v>387</v>
      </c>
      <c r="D164" s="179">
        <f>VLOOKUP('451.4'!A92,'451.4'!A92:N283,14,FALSE)</f>
        <v>282243.45336832135</v>
      </c>
    </row>
    <row r="165" spans="1:4" ht="54" thickTop="1" thickBot="1">
      <c r="A165" s="137" t="s">
        <v>1080</v>
      </c>
      <c r="B165" s="138" t="s">
        <v>1989</v>
      </c>
      <c r="C165" s="133" t="s">
        <v>387</v>
      </c>
      <c r="D165" s="179">
        <f>VLOOKUP('452.1'!A93,'452.1'!A93:N284,14,FALSE)</f>
        <v>245603.83941429108</v>
      </c>
    </row>
    <row r="166" spans="1:4" ht="54" thickTop="1" thickBot="1">
      <c r="A166" s="137" t="s">
        <v>1081</v>
      </c>
      <c r="B166" s="138" t="s">
        <v>1990</v>
      </c>
      <c r="C166" s="133" t="s">
        <v>387</v>
      </c>
      <c r="D166" s="179">
        <f>VLOOKUP('452.2'!A93,'452.2'!A93:N285,14,FALSE)</f>
        <v>245603.83941429108</v>
      </c>
    </row>
    <row r="167" spans="1:4" ht="54" thickTop="1" thickBot="1">
      <c r="A167" s="137" t="s">
        <v>1082</v>
      </c>
      <c r="B167" s="138" t="s">
        <v>1991</v>
      </c>
      <c r="C167" s="133" t="s">
        <v>387</v>
      </c>
      <c r="D167" s="179">
        <f>VLOOKUP('452.3'!A92,'452.3'!A92:N286,14,FALSE)</f>
        <v>245603.83941429108</v>
      </c>
    </row>
    <row r="168" spans="1:4" ht="54" thickTop="1" thickBot="1">
      <c r="A168" s="137" t="s">
        <v>1083</v>
      </c>
      <c r="B168" s="138" t="s">
        <v>1992</v>
      </c>
      <c r="C168" s="133" t="s">
        <v>387</v>
      </c>
      <c r="D168" s="179">
        <f>VLOOKUP('452.4'!A93,'452.4'!A93:N287,14,FALSE)</f>
        <v>245603.83941429108</v>
      </c>
    </row>
    <row r="169" spans="1:4" ht="54" thickTop="1" thickBot="1">
      <c r="A169" s="137" t="s">
        <v>1084</v>
      </c>
      <c r="B169" s="138" t="s">
        <v>1214</v>
      </c>
      <c r="C169" s="133" t="s">
        <v>387</v>
      </c>
      <c r="D169" s="179">
        <f>VLOOKUP('453.1'!A92,'453.1'!A92:N288,14,FALSE)</f>
        <v>250552.16773636325</v>
      </c>
    </row>
    <row r="170" spans="1:4" ht="54" thickTop="1" thickBot="1">
      <c r="A170" s="137" t="s">
        <v>1085</v>
      </c>
      <c r="B170" s="138" t="s">
        <v>1993</v>
      </c>
      <c r="C170" s="133" t="s">
        <v>233</v>
      </c>
      <c r="D170" s="179">
        <f>VLOOKUP('460.1'!A87,'460.1'!A87:N289,14,FALSE)</f>
        <v>5044.5475747071305</v>
      </c>
    </row>
    <row r="171" spans="1:4" ht="54" thickTop="1" thickBot="1">
      <c r="A171" s="196" t="s">
        <v>2017</v>
      </c>
      <c r="B171" s="138" t="s">
        <v>2073</v>
      </c>
      <c r="C171" s="133" t="s">
        <v>233</v>
      </c>
      <c r="D171" s="179">
        <f>VLOOKUP('460.2'!A87,'460.2'!A87:N290,14,FALSE)</f>
        <v>2522.2737873535652</v>
      </c>
    </row>
    <row r="172" spans="1:4" ht="51.75" customHeight="1" thickTop="1" thickBot="1">
      <c r="A172" s="137" t="s">
        <v>1086</v>
      </c>
      <c r="B172" s="138" t="s">
        <v>1215</v>
      </c>
      <c r="C172" s="133" t="s">
        <v>387</v>
      </c>
      <c r="D172" s="179">
        <f>VLOOKUP('461.1'!A87,'461.1'!A87:N291,14,FALSE)</f>
        <v>110495.99209203209</v>
      </c>
    </row>
    <row r="173" spans="1:4" ht="54" thickTop="1" thickBot="1">
      <c r="A173" s="137" t="s">
        <v>1087</v>
      </c>
      <c r="B173" s="138" t="s">
        <v>1216</v>
      </c>
      <c r="C173" s="133" t="s">
        <v>387</v>
      </c>
      <c r="D173" s="179">
        <f>VLOOKUP('461.2'!A89,'461.2'!A89:N294,14,FALSE)</f>
        <v>131477.78013472105</v>
      </c>
    </row>
    <row r="174" spans="1:4" ht="54" thickTop="1" thickBot="1">
      <c r="A174" s="137" t="s">
        <v>1598</v>
      </c>
      <c r="B174" s="138" t="s">
        <v>2078</v>
      </c>
      <c r="C174" s="133" t="s">
        <v>387</v>
      </c>
      <c r="D174" s="179">
        <f>VLOOKUP('462.1.1'!A88,'462.1.1'!A88:N293,14,FALSE)</f>
        <v>157085.60781856277</v>
      </c>
    </row>
    <row r="175" spans="1:4" ht="54" thickTop="1" thickBot="1">
      <c r="A175" s="137" t="s">
        <v>1599</v>
      </c>
      <c r="B175" s="138" t="s">
        <v>2079</v>
      </c>
      <c r="C175" s="133" t="s">
        <v>387</v>
      </c>
      <c r="D175" s="179">
        <f>VLOOKUP('462.1.2'!A88,'462.1.2'!A88:N294,14,FALSE)</f>
        <v>158130.63042806089</v>
      </c>
    </row>
    <row r="176" spans="1:4" ht="54" thickTop="1" thickBot="1">
      <c r="A176" s="137" t="s">
        <v>1600</v>
      </c>
      <c r="B176" s="138" t="s">
        <v>2082</v>
      </c>
      <c r="C176" s="133" t="s">
        <v>387</v>
      </c>
      <c r="D176" s="179">
        <f>VLOOKUP('462.2.1'!A88,'462.2.1'!A88:N295,14,FALSE)</f>
        <v>173168.26538231716</v>
      </c>
    </row>
    <row r="177" spans="1:4" ht="54" thickTop="1" thickBot="1">
      <c r="A177" s="137" t="s">
        <v>1601</v>
      </c>
      <c r="B177" s="138" t="s">
        <v>2083</v>
      </c>
      <c r="C177" s="133" t="s">
        <v>387</v>
      </c>
      <c r="D177" s="179">
        <f>VLOOKUP('462.2.2'!A88,'462.2.2'!A88:N296,14,FALSE)</f>
        <v>174213.28799181528</v>
      </c>
    </row>
    <row r="178" spans="1:4" ht="54" thickTop="1" thickBot="1">
      <c r="A178" s="137" t="s">
        <v>1088</v>
      </c>
      <c r="B178" s="138" t="s">
        <v>1618</v>
      </c>
      <c r="C178" s="133" t="s">
        <v>233</v>
      </c>
      <c r="D178" s="179">
        <f>VLOOKUP('464.1'!A88,'464.1'!A88:N297,14,FALSE)</f>
        <v>8171.9132712279907</v>
      </c>
    </row>
    <row r="179" spans="1:4" ht="54" thickTop="1" thickBot="1">
      <c r="A179" s="137" t="s">
        <v>1089</v>
      </c>
      <c r="B179" s="138" t="s">
        <v>1619</v>
      </c>
      <c r="C179" s="133" t="s">
        <v>387</v>
      </c>
      <c r="D179" s="179">
        <f>VLOOKUP('465.1'!A92,'465.1'!A92:N298,14,FALSE)</f>
        <v>92624.067724653636</v>
      </c>
    </row>
    <row r="180" spans="1:4" ht="54" thickTop="1" thickBot="1">
      <c r="A180" s="137" t="s">
        <v>1602</v>
      </c>
      <c r="B180" s="138" t="s">
        <v>1620</v>
      </c>
      <c r="C180" s="133" t="s">
        <v>387</v>
      </c>
      <c r="D180" s="179">
        <f>VLOOKUP('465.2'!A92,'465.2'!A92:N299,14,FALSE)</f>
        <v>28798.852165091244</v>
      </c>
    </row>
    <row r="181" spans="1:4" ht="54" thickTop="1" thickBot="1">
      <c r="A181" s="137" t="s">
        <v>1090</v>
      </c>
      <c r="B181" s="138" t="s">
        <v>1621</v>
      </c>
      <c r="C181" s="133" t="s">
        <v>144</v>
      </c>
      <c r="D181" s="179">
        <f>VLOOKUP('466.1'!A92,'466.1'!A92:N300,14,FALSE)</f>
        <v>3503.6178759441304</v>
      </c>
    </row>
    <row r="182" spans="1:4" ht="54" thickTop="1" thickBot="1">
      <c r="A182" s="137" t="s">
        <v>1091</v>
      </c>
      <c r="B182" s="138" t="s">
        <v>1622</v>
      </c>
      <c r="C182" s="133" t="s">
        <v>144</v>
      </c>
      <c r="D182" s="179">
        <f>VLOOKUP('466.2'!A96,'466.2'!A96:N301,14,FALSE)</f>
        <v>4126.5300405500202</v>
      </c>
    </row>
    <row r="183" spans="1:4" ht="54" thickTop="1" thickBot="1">
      <c r="A183" s="139" t="s">
        <v>1092</v>
      </c>
      <c r="B183" s="140" t="s">
        <v>1735</v>
      </c>
      <c r="C183" s="133" t="s">
        <v>387</v>
      </c>
      <c r="D183" s="179">
        <f>VLOOKUP('500.1'!A95,'500.1'!A95:N302,14,FALSE)</f>
        <v>839762.94018670695</v>
      </c>
    </row>
    <row r="184" spans="1:4" ht="54" thickTop="1" thickBot="1">
      <c r="A184" s="137" t="s">
        <v>1624</v>
      </c>
      <c r="B184" s="138" t="s">
        <v>1736</v>
      </c>
      <c r="C184" s="133" t="s">
        <v>387</v>
      </c>
      <c r="D184" s="179">
        <f>VLOOKUP('500.2'!A95,'500.2'!A95:N303,14,FALSE)</f>
        <v>853848.60533710383</v>
      </c>
    </row>
    <row r="185" spans="1:4" ht="57.75" thickTop="1" thickBot="1">
      <c r="A185" s="137" t="s">
        <v>1093</v>
      </c>
      <c r="B185" s="138" t="s">
        <v>1875</v>
      </c>
      <c r="C185" s="133" t="s">
        <v>377</v>
      </c>
      <c r="D185" s="179">
        <f>VLOOKUP('501.1'!A88,'501.1'!A88:N304,14,FALSE)</f>
        <v>1150.8250542575693</v>
      </c>
    </row>
    <row r="186" spans="1:4" ht="57.75" thickTop="1" thickBot="1">
      <c r="A186" s="137" t="s">
        <v>1626</v>
      </c>
      <c r="B186" s="138" t="s">
        <v>1876</v>
      </c>
      <c r="C186" s="133" t="s">
        <v>377</v>
      </c>
      <c r="D186" s="179">
        <f>VLOOKUP('501.10'!A88,'501.10'!A88:N305,14,FALSE)</f>
        <v>750.72784828938768</v>
      </c>
    </row>
    <row r="187" spans="1:4" ht="57.75" thickTop="1" thickBot="1">
      <c r="A187" s="137" t="s">
        <v>1627</v>
      </c>
      <c r="B187" s="138" t="s">
        <v>1877</v>
      </c>
      <c r="C187" s="133" t="s">
        <v>377</v>
      </c>
      <c r="D187" s="179">
        <f>VLOOKUP('501.20'!A88,'501.20'!A88:N306,14,FALSE)</f>
        <v>771.73895913293416</v>
      </c>
    </row>
    <row r="188" spans="1:4" ht="54" thickTop="1" thickBot="1">
      <c r="A188" s="137" t="s">
        <v>1628</v>
      </c>
      <c r="B188" s="138" t="s">
        <v>1737</v>
      </c>
      <c r="C188" s="133" t="s">
        <v>387</v>
      </c>
      <c r="D188" s="179">
        <f>VLOOKUP('505.1'!A84,'505.1'!A84:N307,14,FALSE)</f>
        <v>761935.83709137992</v>
      </c>
    </row>
    <row r="189" spans="1:4" ht="54" thickTop="1" thickBot="1">
      <c r="A189" s="137" t="s">
        <v>1094</v>
      </c>
      <c r="B189" s="138" t="s">
        <v>1738</v>
      </c>
      <c r="C189" s="133" t="s">
        <v>233</v>
      </c>
      <c r="D189" s="179">
        <f>VLOOKUP('510.1'!A84,'510.1'!A84:N308,14,FALSE)</f>
        <v>115999.44025219153</v>
      </c>
    </row>
    <row r="190" spans="1:4" ht="54" thickTop="1" thickBot="1">
      <c r="A190" s="137" t="s">
        <v>1632</v>
      </c>
      <c r="B190" s="138" t="s">
        <v>1217</v>
      </c>
      <c r="C190" s="133" t="s">
        <v>387</v>
      </c>
      <c r="D190" s="179">
        <f>VLOOKUP('600.1.1'!A85,'600.1.1'!A85:N311,14,FALSE)</f>
        <v>19424.343473697452</v>
      </c>
    </row>
    <row r="191" spans="1:4" ht="54" thickTop="1" thickBot="1">
      <c r="A191" s="137" t="s">
        <v>1633</v>
      </c>
      <c r="B191" s="138" t="s">
        <v>1739</v>
      </c>
      <c r="C191" s="133" t="s">
        <v>387</v>
      </c>
      <c r="D191" s="179">
        <f>VLOOKUP('600.2.1'!A88,'600.2.1'!A88:N310,14,FALSE)</f>
        <v>101140.06681253987</v>
      </c>
    </row>
    <row r="192" spans="1:4" ht="54" thickTop="1" thickBot="1">
      <c r="A192" s="137" t="s">
        <v>1634</v>
      </c>
      <c r="B192" s="138" t="s">
        <v>1740</v>
      </c>
      <c r="C192" s="133" t="s">
        <v>387</v>
      </c>
      <c r="D192" s="179">
        <f>VLOOKUP('600.2.2'!A90,'600.2.2'!A90:N312,14,FALSE)</f>
        <v>142323.43651202484</v>
      </c>
    </row>
    <row r="193" spans="1:4" ht="54" thickTop="1" thickBot="1">
      <c r="A193" s="137" t="s">
        <v>1635</v>
      </c>
      <c r="B193" s="138" t="s">
        <v>1741</v>
      </c>
      <c r="C193" s="133" t="s">
        <v>387</v>
      </c>
      <c r="D193" s="179">
        <f>VLOOKUP('600.2.3'!A89,'600.2.3'!A89:N312,14,FALSE)</f>
        <v>18299.845569025449</v>
      </c>
    </row>
    <row r="194" spans="1:4" ht="54" thickTop="1" thickBot="1">
      <c r="A194" s="137" t="s">
        <v>1636</v>
      </c>
      <c r="B194" s="138" t="s">
        <v>1742</v>
      </c>
      <c r="C194" s="133" t="s">
        <v>387</v>
      </c>
      <c r="D194" s="179">
        <f>VLOOKUP('600.2.4'!A88,'600.2.4'!A88:N312,14,FALSE)</f>
        <v>23509.353474461859</v>
      </c>
    </row>
    <row r="195" spans="1:4" ht="54" thickTop="1" thickBot="1">
      <c r="A195" s="137" t="s">
        <v>1095</v>
      </c>
      <c r="B195" s="138" t="s">
        <v>2094</v>
      </c>
      <c r="C195" s="133" t="s">
        <v>387</v>
      </c>
      <c r="D195" s="179">
        <f>VLOOKUP('610.1'!A89,'610.1'!A89:N314,14,FALSE)</f>
        <v>67268.841637116231</v>
      </c>
    </row>
    <row r="196" spans="1:4" ht="54" thickTop="1" thickBot="1">
      <c r="A196" s="137" t="s">
        <v>1096</v>
      </c>
      <c r="B196" s="138" t="s">
        <v>1743</v>
      </c>
      <c r="C196" s="133" t="s">
        <v>387</v>
      </c>
      <c r="D196" s="179">
        <f>VLOOKUP('610.2'!A89,'610.2'!A89:N315,14,FALSE)</f>
        <v>59671.213930620099</v>
      </c>
    </row>
    <row r="197" spans="1:4" ht="54" thickTop="1" thickBot="1">
      <c r="A197" s="137" t="s">
        <v>1638</v>
      </c>
      <c r="B197" s="138" t="s">
        <v>1744</v>
      </c>
      <c r="C197" s="133" t="s">
        <v>387</v>
      </c>
      <c r="D197" s="179">
        <f>VLOOKUP('610.3'!A89,'610.3'!A89:N316,14,FALSE)</f>
        <v>84164.43743052677</v>
      </c>
    </row>
    <row r="198" spans="1:4" ht="54" thickTop="1" thickBot="1">
      <c r="A198" s="137" t="s">
        <v>1640</v>
      </c>
      <c r="B198" s="138" t="s">
        <v>1745</v>
      </c>
      <c r="C198" s="133" t="s">
        <v>387</v>
      </c>
      <c r="D198" s="179">
        <f>VLOOKUP('610.4'!A89,'610.4'!A89:N317,14,FALSE)</f>
        <v>112640.88322315959</v>
      </c>
    </row>
    <row r="199" spans="1:4" ht="54" thickTop="1" thickBot="1">
      <c r="A199" s="137" t="s">
        <v>1642</v>
      </c>
      <c r="B199" s="138" t="s">
        <v>1218</v>
      </c>
      <c r="C199" s="133" t="s">
        <v>387</v>
      </c>
      <c r="D199" s="179">
        <f>VLOOKUP('610.5'!A89,'610.5'!A89:N318,14,FALSE)</f>
        <v>79029.588972980171</v>
      </c>
    </row>
    <row r="200" spans="1:4" ht="54" thickTop="1" thickBot="1">
      <c r="A200" s="137" t="s">
        <v>1644</v>
      </c>
      <c r="B200" s="138" t="s">
        <v>1746</v>
      </c>
      <c r="C200" s="133" t="s">
        <v>387</v>
      </c>
      <c r="D200" s="179">
        <f>VLOOKUP('610.6'!A89,'610.6'!A89:N319,14,FALSE)</f>
        <v>192896.60692478713</v>
      </c>
    </row>
    <row r="201" spans="1:4" ht="54" thickTop="1" thickBot="1">
      <c r="A201" s="137" t="s">
        <v>1646</v>
      </c>
      <c r="B201" s="138" t="s">
        <v>1747</v>
      </c>
      <c r="C201" s="133" t="s">
        <v>387</v>
      </c>
      <c r="D201" s="179">
        <f>VLOOKUP('610.7'!A89,'610.7'!A89:N320,14,FALSE)</f>
        <v>105019.75173496924</v>
      </c>
    </row>
    <row r="202" spans="1:4" ht="54" thickTop="1" thickBot="1">
      <c r="A202" s="137" t="s">
        <v>1097</v>
      </c>
      <c r="B202" s="138" t="s">
        <v>1748</v>
      </c>
      <c r="C202" s="133" t="s">
        <v>144</v>
      </c>
      <c r="D202" s="179">
        <f>VLOOKUP('620.1'!A88,'620.1'!A88:N321,14,FALSE)</f>
        <v>307203.06402012659</v>
      </c>
    </row>
    <row r="203" spans="1:4" ht="54" thickTop="1" thickBot="1">
      <c r="A203" s="137" t="s">
        <v>1098</v>
      </c>
      <c r="B203" s="138" t="s">
        <v>1878</v>
      </c>
      <c r="C203" s="133" t="s">
        <v>144</v>
      </c>
      <c r="D203" s="179">
        <f>VLOOKUP('620.2'!A88,'620.2'!A88:N322,14,FALSE)</f>
        <v>307203.06402012659</v>
      </c>
    </row>
    <row r="204" spans="1:4" ht="54" thickTop="1" thickBot="1">
      <c r="A204" s="137" t="s">
        <v>1099</v>
      </c>
      <c r="B204" s="138" t="s">
        <v>1749</v>
      </c>
      <c r="C204" s="133" t="s">
        <v>1845</v>
      </c>
      <c r="D204" s="179">
        <f>VLOOKUP('620.3'!A91,'620.3'!A91:N321,14,FALSE)</f>
        <v>93997362.437804252</v>
      </c>
    </row>
    <row r="205" spans="1:4" ht="54" thickTop="1" thickBot="1">
      <c r="A205" s="137" t="s">
        <v>1650</v>
      </c>
      <c r="B205" s="138" t="s">
        <v>1750</v>
      </c>
      <c r="C205" s="133" t="s">
        <v>144</v>
      </c>
      <c r="D205" s="179">
        <f>VLOOKUP('621.1.1'!A95,'621.1.1'!A95:N325,14,FALSE)</f>
        <v>2175431.7226684331</v>
      </c>
    </row>
    <row r="206" spans="1:4" ht="54" thickTop="1" thickBot="1">
      <c r="A206" s="137" t="s">
        <v>1652</v>
      </c>
      <c r="B206" s="138" t="s">
        <v>1751</v>
      </c>
      <c r="C206" s="133" t="s">
        <v>144</v>
      </c>
      <c r="D206" s="179">
        <f>VLOOKUP('621.1.2'!A99,'621.1.2'!A99:N326,14,FALSE)</f>
        <v>3679423.4454261749</v>
      </c>
    </row>
    <row r="207" spans="1:4" ht="54" thickTop="1" thickBot="1">
      <c r="A207" s="137" t="s">
        <v>1100</v>
      </c>
      <c r="B207" s="138" t="s">
        <v>1752</v>
      </c>
      <c r="C207" s="133" t="s">
        <v>387</v>
      </c>
      <c r="D207" s="179">
        <f>VLOOKUP('621.2'!A89,'621.2'!A89:N326,14,FALSE)</f>
        <v>2546340.9543190217</v>
      </c>
    </row>
    <row r="208" spans="1:4" ht="54" thickTop="1" thickBot="1">
      <c r="A208" s="137" t="s">
        <v>1101</v>
      </c>
      <c r="B208" s="138" t="s">
        <v>1753</v>
      </c>
      <c r="C208" s="133" t="s">
        <v>144</v>
      </c>
      <c r="D208" s="179">
        <f>VLOOKUP('621.3'!A93,'621.3'!A93:N327,14,FALSE)</f>
        <v>84713162.885502219</v>
      </c>
    </row>
    <row r="209" spans="1:4" ht="54" thickTop="1" thickBot="1">
      <c r="A209" s="137" t="s">
        <v>1102</v>
      </c>
      <c r="B209" s="138" t="s">
        <v>1754</v>
      </c>
      <c r="C209" s="133" t="s">
        <v>387</v>
      </c>
      <c r="D209" s="179">
        <f>VLOOKUP('621.4'!A93,'621.4'!A93:N328,14,FALSE)</f>
        <v>76763429.770397931</v>
      </c>
    </row>
    <row r="210" spans="1:4" ht="54" thickTop="1" thickBot="1">
      <c r="A210" s="137" t="s">
        <v>1103</v>
      </c>
      <c r="B210" s="138" t="s">
        <v>1755</v>
      </c>
      <c r="C210" s="133" t="s">
        <v>144</v>
      </c>
      <c r="D210" s="179">
        <f>VLOOKUP('621.5'!A89,'621.5'!A89:N329,14,FALSE)</f>
        <v>3963787.5577449496</v>
      </c>
    </row>
    <row r="211" spans="1:4" ht="54" thickTop="1" thickBot="1">
      <c r="A211" s="137" t="s">
        <v>1656</v>
      </c>
      <c r="B211" s="138" t="s">
        <v>1756</v>
      </c>
      <c r="C211" s="133" t="s">
        <v>144</v>
      </c>
      <c r="D211" s="179">
        <f>VLOOKUP('621.5.1'!A89,'621.5.1'!A89:N330,14,FALSE)</f>
        <v>596188.73368340626</v>
      </c>
    </row>
    <row r="212" spans="1:4" ht="54" thickTop="1" thickBot="1">
      <c r="A212" s="137" t="s">
        <v>1104</v>
      </c>
      <c r="B212" s="138" t="s">
        <v>1757</v>
      </c>
      <c r="C212" s="133" t="s">
        <v>1845</v>
      </c>
      <c r="D212" s="179">
        <f>VLOOKUP('621.6'!A98,'621.6'!A98:N331,14,FALSE)</f>
        <v>89779411.670059562</v>
      </c>
    </row>
    <row r="213" spans="1:4" ht="54" thickTop="1" thickBot="1">
      <c r="A213" s="137" t="s">
        <v>1731</v>
      </c>
      <c r="B213" s="138" t="s">
        <v>1758</v>
      </c>
      <c r="C213" s="133" t="s">
        <v>1845</v>
      </c>
      <c r="D213" s="179">
        <f>VLOOKUP('621.7'!A89,'621.7'!A89:N332,14,FALSE)</f>
        <v>694410.08711599861</v>
      </c>
    </row>
    <row r="214" spans="1:4" ht="54" thickTop="1" thickBot="1">
      <c r="A214" s="137" t="s">
        <v>1105</v>
      </c>
      <c r="B214" s="138" t="s">
        <v>1994</v>
      </c>
      <c r="C214" s="133" t="s">
        <v>233</v>
      </c>
      <c r="D214" s="179">
        <f>VLOOKUP('622.1'!A89,'622.1'!A89:N333,14,FALSE)</f>
        <v>87805.902458654731</v>
      </c>
    </row>
    <row r="215" spans="1:4" ht="54" thickTop="1" thickBot="1">
      <c r="A215" s="137" t="s">
        <v>1106</v>
      </c>
      <c r="B215" s="138" t="s">
        <v>1759</v>
      </c>
      <c r="C215" s="133" t="s">
        <v>233</v>
      </c>
      <c r="D215" s="179">
        <f>VLOOKUP('622.2'!A89,'622.2'!A89:N335,14,FALSE)</f>
        <v>394016.09058216203</v>
      </c>
    </row>
    <row r="216" spans="1:4" ht="54" thickTop="1" thickBot="1">
      <c r="A216" s="137" t="s">
        <v>1107</v>
      </c>
      <c r="B216" s="138" t="s">
        <v>1760</v>
      </c>
      <c r="C216" s="133" t="s">
        <v>233</v>
      </c>
      <c r="D216" s="179">
        <f>VLOOKUP('622.3'!A89,'622.3'!A89:N336,14,FALSE)</f>
        <v>768037.36208971578</v>
      </c>
    </row>
    <row r="217" spans="1:4" ht="54" thickTop="1" thickBot="1">
      <c r="A217" s="137" t="s">
        <v>1108</v>
      </c>
      <c r="B217" s="138" t="s">
        <v>1761</v>
      </c>
      <c r="C217" s="133" t="s">
        <v>233</v>
      </c>
      <c r="D217" s="179">
        <f>VLOOKUP('622.4'!A89,'622.4'!A89:N337,14,FALSE)</f>
        <v>759834.13270327682</v>
      </c>
    </row>
    <row r="218" spans="1:4" ht="54" thickTop="1" thickBot="1">
      <c r="A218" s="137" t="s">
        <v>1109</v>
      </c>
      <c r="B218" s="138" t="s">
        <v>1762</v>
      </c>
      <c r="C218" s="133" t="s">
        <v>144</v>
      </c>
      <c r="D218" s="179">
        <f>VLOOKUP('622.5'!A89,'622.5'!A89:N338,14,FALSE)</f>
        <v>99663.049534013437</v>
      </c>
    </row>
    <row r="219" spans="1:4" ht="54" thickTop="1" thickBot="1">
      <c r="A219" s="137" t="s">
        <v>1110</v>
      </c>
      <c r="B219" s="138" t="s">
        <v>1763</v>
      </c>
      <c r="C219" s="133" t="s">
        <v>144</v>
      </c>
      <c r="D219" s="179">
        <f>VLOOKUP('623.1'!A103,'623.1'!A103:N339,14,FALSE)</f>
        <v>499598.58208116441</v>
      </c>
    </row>
    <row r="220" spans="1:4" ht="54" thickTop="1" thickBot="1">
      <c r="A220" s="137" t="s">
        <v>1111</v>
      </c>
      <c r="B220" s="138" t="s">
        <v>1219</v>
      </c>
      <c r="C220" s="133" t="s">
        <v>1995</v>
      </c>
      <c r="D220" s="179">
        <f>VLOOKUP('623.2'!A89,'623.2'!A89:N340,14,FALSE)</f>
        <v>3214821.5367425224</v>
      </c>
    </row>
    <row r="221" spans="1:4" ht="54" thickTop="1" thickBot="1">
      <c r="A221" s="137" t="s">
        <v>1112</v>
      </c>
      <c r="B221" s="138" t="s">
        <v>2114</v>
      </c>
      <c r="C221" s="133" t="s">
        <v>387</v>
      </c>
      <c r="D221" s="179">
        <f>VLOOKUP('630.1'!A89,'630.1'!A89:N341,14,FALSE)</f>
        <v>1211095.2927464903</v>
      </c>
    </row>
    <row r="222" spans="1:4" ht="54" thickTop="1" thickBot="1">
      <c r="A222" s="137" t="s">
        <v>1113</v>
      </c>
      <c r="B222" s="138" t="s">
        <v>2115</v>
      </c>
      <c r="C222" s="133" t="s">
        <v>387</v>
      </c>
      <c r="D222" s="179">
        <f>VLOOKUP('630.2'!A89,'630.2'!A89:N342,14,FALSE)</f>
        <v>1164679.8297100782</v>
      </c>
    </row>
    <row r="223" spans="1:4" ht="54" thickTop="1" thickBot="1">
      <c r="A223" s="137" t="s">
        <v>1114</v>
      </c>
      <c r="B223" s="138" t="s">
        <v>2116</v>
      </c>
      <c r="C223" s="133" t="s">
        <v>387</v>
      </c>
      <c r="D223" s="179">
        <f>VLOOKUP('630.3'!A89,'630.3'!A89:N343,14,FALSE)</f>
        <v>773029.1849745108</v>
      </c>
    </row>
    <row r="224" spans="1:4" ht="54" thickTop="1" thickBot="1">
      <c r="A224" s="137" t="s">
        <v>1115</v>
      </c>
      <c r="B224" s="138" t="s">
        <v>2117</v>
      </c>
      <c r="C224" s="133" t="s">
        <v>387</v>
      </c>
      <c r="D224" s="179">
        <f>VLOOKUP('630.4'!A89,'630.4'!A89:N344,14,FALSE)</f>
        <v>643558.02010299335</v>
      </c>
    </row>
    <row r="225" spans="1:4" ht="54" thickTop="1" thickBot="1">
      <c r="A225" s="137" t="s">
        <v>1116</v>
      </c>
      <c r="B225" s="138" t="s">
        <v>2118</v>
      </c>
      <c r="C225" s="133" t="s">
        <v>387</v>
      </c>
      <c r="D225" s="179">
        <f>VLOOKUP('630.5'!A93,'630.5'!A93:N345,14,FALSE)</f>
        <v>536115.44512018131</v>
      </c>
    </row>
    <row r="226" spans="1:4" ht="54" thickTop="1" thickBot="1">
      <c r="A226" s="137" t="s">
        <v>1117</v>
      </c>
      <c r="B226" s="138" t="s">
        <v>2119</v>
      </c>
      <c r="C226" s="133" t="s">
        <v>387</v>
      </c>
      <c r="D226" s="179">
        <f>VLOOKUP('630.6'!A93,'630.6'!A89:N346,14,FALSE)</f>
        <v>467642.09722315456</v>
      </c>
    </row>
    <row r="227" spans="1:4" ht="54" thickTop="1" thickBot="1">
      <c r="A227" s="137" t="s">
        <v>1118</v>
      </c>
      <c r="B227" s="138" t="s">
        <v>2120</v>
      </c>
      <c r="C227" s="133" t="s">
        <v>387</v>
      </c>
      <c r="D227" s="179">
        <f>VLOOKUP('630.7'!A93,'630.7'!A90:N347,14,FALSE)</f>
        <v>331235.75157597801</v>
      </c>
    </row>
    <row r="228" spans="1:4" ht="54" thickTop="1" thickBot="1">
      <c r="A228" s="137" t="s">
        <v>1119</v>
      </c>
      <c r="B228" s="138" t="s">
        <v>1764</v>
      </c>
      <c r="C228" s="133" t="s">
        <v>144</v>
      </c>
      <c r="D228" s="179">
        <f>VLOOKUP('632.1'!A90,'632.1'!A90:N349,14,FALSE)</f>
        <v>386729.46750756406</v>
      </c>
    </row>
    <row r="229" spans="1:4" ht="54" thickTop="1" thickBot="1">
      <c r="A229" s="137" t="s">
        <v>1659</v>
      </c>
      <c r="B229" s="138" t="s">
        <v>1765</v>
      </c>
      <c r="C229" s="133" t="s">
        <v>144</v>
      </c>
      <c r="D229" s="179">
        <f>VLOOKUP('632.2'!A90,'632.2'!A90:N350,14,FALSE)</f>
        <v>393271.14411907969</v>
      </c>
    </row>
    <row r="230" spans="1:4" ht="54" thickTop="1" thickBot="1">
      <c r="A230" s="137" t="s">
        <v>1662</v>
      </c>
      <c r="B230" s="138" t="s">
        <v>1766</v>
      </c>
      <c r="C230" s="133" t="s">
        <v>377</v>
      </c>
      <c r="D230" s="179">
        <f>VLOOKUP('640.1'!A90,'640.1'!A90:N351,14,FALSE)</f>
        <v>5582.9990148804636</v>
      </c>
    </row>
    <row r="231" spans="1:4" ht="54" thickTop="1" thickBot="1">
      <c r="A231" s="137" t="s">
        <v>1663</v>
      </c>
      <c r="B231" s="138" t="s">
        <v>1767</v>
      </c>
      <c r="C231" s="133" t="s">
        <v>377</v>
      </c>
      <c r="D231" s="179">
        <f>VLOOKUP('640.2'!A90,'640.2'!A90:N352,14,FALSE)</f>
        <v>6477.5156260960239</v>
      </c>
    </row>
    <row r="232" spans="1:4" ht="54" thickTop="1" thickBot="1">
      <c r="A232" s="137" t="s">
        <v>1120</v>
      </c>
      <c r="B232" s="138" t="s">
        <v>1768</v>
      </c>
      <c r="C232" s="133" t="s">
        <v>1664</v>
      </c>
      <c r="D232" s="179">
        <f>VLOOKUP('641.1'!A90,'641.1'!A90:N353,14,FALSE)</f>
        <v>2135.3564314816936</v>
      </c>
    </row>
    <row r="233" spans="1:4" ht="54" thickTop="1" thickBot="1">
      <c r="A233" s="137" t="s">
        <v>1121</v>
      </c>
      <c r="B233" s="138" t="s">
        <v>1768</v>
      </c>
      <c r="C233" s="133" t="s">
        <v>377</v>
      </c>
      <c r="D233" s="179">
        <f>VLOOKUP('641.2'!A90,'641.2'!A90:N354,14,FALSE)</f>
        <v>46363.461909704754</v>
      </c>
    </row>
    <row r="234" spans="1:4" ht="54" thickTop="1" thickBot="1">
      <c r="A234" s="137" t="s">
        <v>1122</v>
      </c>
      <c r="B234" s="138" t="s">
        <v>1769</v>
      </c>
      <c r="C234" s="133" t="s">
        <v>1845</v>
      </c>
      <c r="D234" s="179">
        <f>VLOOKUP('642.1'!A90,'642.1'!A90:N355,14,FALSE)</f>
        <v>537915.68662056513</v>
      </c>
    </row>
    <row r="235" spans="1:4" ht="54" thickTop="1" thickBot="1">
      <c r="A235" s="137" t="s">
        <v>1123</v>
      </c>
      <c r="B235" s="138" t="s">
        <v>1770</v>
      </c>
      <c r="C235" s="133" t="s">
        <v>144</v>
      </c>
      <c r="D235" s="179">
        <f>VLOOKUP('642.2'!A90,'642.2'!A90:N356,14,FALSE)</f>
        <v>59881.399362342789</v>
      </c>
    </row>
    <row r="236" spans="1:4" ht="54" thickTop="1" thickBot="1">
      <c r="A236" s="137" t="s">
        <v>1124</v>
      </c>
      <c r="B236" s="138" t="s">
        <v>1771</v>
      </c>
      <c r="C236" s="133" t="s">
        <v>377</v>
      </c>
      <c r="D236" s="179">
        <f>VLOOKUP('650.1'!A95,'650.1'!A95:N358,14,FALSE)</f>
        <v>12582.160551257202</v>
      </c>
    </row>
    <row r="237" spans="1:4" ht="54" thickTop="1" thickBot="1">
      <c r="A237" s="137" t="s">
        <v>1125</v>
      </c>
      <c r="B237" s="138" t="s">
        <v>2127</v>
      </c>
      <c r="C237" s="133" t="s">
        <v>377</v>
      </c>
      <c r="D237" s="179">
        <f>VLOOKUP('650.2'!A93,'650.2'!A93:N359,14,FALSE)</f>
        <v>12401.136597901897</v>
      </c>
    </row>
    <row r="238" spans="1:4" ht="54" thickTop="1" thickBot="1">
      <c r="A238" s="137" t="s">
        <v>1126</v>
      </c>
      <c r="B238" s="138" t="s">
        <v>1772</v>
      </c>
      <c r="C238" s="133" t="s">
        <v>377</v>
      </c>
      <c r="D238" s="201">
        <f>VLOOKUP('650.3'!A90,'650.3'!A90:N360,14,FALSE)</f>
        <v>0.5768325576478659</v>
      </c>
    </row>
    <row r="239" spans="1:4" ht="54" thickTop="1" thickBot="1">
      <c r="A239" s="137" t="s">
        <v>1127</v>
      </c>
      <c r="B239" s="138" t="s">
        <v>2131</v>
      </c>
      <c r="C239" s="133" t="s">
        <v>377</v>
      </c>
      <c r="D239" s="179">
        <f>VLOOKUP('650.4'!A93,'650.4'!A93:N361,14,FALSE)</f>
        <v>4782.0033526314664</v>
      </c>
    </row>
    <row r="240" spans="1:4" ht="57.75" thickTop="1" thickBot="1">
      <c r="A240" s="137" t="s">
        <v>1128</v>
      </c>
      <c r="B240" s="138" t="s">
        <v>1773</v>
      </c>
      <c r="C240" s="133" t="s">
        <v>233</v>
      </c>
      <c r="D240" s="179">
        <f>VLOOKUP('660.1'!A87,'660.1'!A87:N362,14,FALSE)</f>
        <v>683473.46702465345</v>
      </c>
    </row>
    <row r="241" spans="1:4" ht="76.5" thickTop="1" thickBot="1">
      <c r="A241" s="137" t="s">
        <v>1129</v>
      </c>
      <c r="B241" s="138" t="s">
        <v>1880</v>
      </c>
      <c r="C241" s="133" t="s">
        <v>144</v>
      </c>
      <c r="D241" s="179">
        <f>VLOOKUP('660.2'!A87,'660.2'!A87:N363,14,FALSE)</f>
        <v>737586.82509219483</v>
      </c>
    </row>
    <row r="242" spans="1:4" ht="54" thickTop="1" thickBot="1">
      <c r="A242" s="137" t="s">
        <v>1677</v>
      </c>
      <c r="B242" s="138" t="s">
        <v>1774</v>
      </c>
      <c r="C242" s="133" t="s">
        <v>144</v>
      </c>
      <c r="D242" s="179">
        <f>VLOOKUP('661.1'!A87,'661.1'!A87:N364,14,FALSE)</f>
        <v>508558.78870068234</v>
      </c>
    </row>
    <row r="243" spans="1:4" ht="54" thickTop="1" thickBot="1">
      <c r="A243" s="137" t="s">
        <v>1130</v>
      </c>
      <c r="B243" s="138" t="s">
        <v>1775</v>
      </c>
      <c r="C243" s="133" t="s">
        <v>144</v>
      </c>
      <c r="D243" s="179">
        <f>VLOOKUP('662.1'!A87,'662.1'!A87:N365,14,FALSE)</f>
        <v>531352.20550522674</v>
      </c>
    </row>
    <row r="244" spans="1:4" ht="54" thickTop="1" thickBot="1">
      <c r="A244" s="137" t="s">
        <v>1131</v>
      </c>
      <c r="B244" s="138" t="s">
        <v>1776</v>
      </c>
      <c r="C244" s="133" t="s">
        <v>144</v>
      </c>
      <c r="D244" s="179">
        <f>VLOOKUP('662.2'!A87,'662.2'!A87:N366,14,FALSE)</f>
        <v>531352.20550522674</v>
      </c>
    </row>
    <row r="245" spans="1:4" ht="54" thickTop="1" thickBot="1">
      <c r="A245" s="137" t="s">
        <v>1678</v>
      </c>
      <c r="B245" s="138" t="s">
        <v>1777</v>
      </c>
      <c r="C245" s="133" t="s">
        <v>144</v>
      </c>
      <c r="D245" s="179">
        <f>VLOOKUP('663.1'!A87,'663.1'!A87:N367,14,FALSE)</f>
        <v>12451.942198465142</v>
      </c>
    </row>
    <row r="246" spans="1:4" ht="54" thickTop="1" thickBot="1">
      <c r="A246" s="137" t="s">
        <v>1132</v>
      </c>
      <c r="B246" s="138" t="s">
        <v>1778</v>
      </c>
      <c r="C246" s="133" t="s">
        <v>387</v>
      </c>
      <c r="D246" s="179">
        <f>VLOOKUP('670.1'!A87,'670.1'!A87:N368,14,FALSE)</f>
        <v>268660.56864739629</v>
      </c>
    </row>
    <row r="247" spans="1:4" ht="54" thickTop="1" thickBot="1">
      <c r="A247" s="137" t="s">
        <v>1133</v>
      </c>
      <c r="B247" s="138" t="s">
        <v>1779</v>
      </c>
      <c r="C247" s="133" t="s">
        <v>387</v>
      </c>
      <c r="D247" s="179">
        <f>VLOOKUP('670.2'!A87,'670.2'!A87:N369,14,FALSE)</f>
        <v>313437.99304042436</v>
      </c>
    </row>
    <row r="248" spans="1:4" ht="54" thickTop="1" thickBot="1">
      <c r="A248" s="137" t="s">
        <v>1680</v>
      </c>
      <c r="B248" s="138" t="s">
        <v>1780</v>
      </c>
      <c r="C248" s="133" t="s">
        <v>387</v>
      </c>
      <c r="D248" s="179">
        <f>VLOOKUP('670.3'!A87,'670.3'!A87:N370,14,FALSE)</f>
        <v>322753.71089429437</v>
      </c>
    </row>
    <row r="249" spans="1:4" ht="54" thickTop="1" thickBot="1">
      <c r="A249" s="137" t="s">
        <v>1681</v>
      </c>
      <c r="B249" s="138" t="s">
        <v>1781</v>
      </c>
      <c r="C249" s="133" t="s">
        <v>387</v>
      </c>
      <c r="D249" s="179">
        <f>VLOOKUP('670.4'!A87,'670.4'!A87:N371,14,FALSE)</f>
        <v>327327.91313270881</v>
      </c>
    </row>
    <row r="250" spans="1:4" ht="54" thickTop="1" thickBot="1">
      <c r="A250" s="137" t="s">
        <v>1682</v>
      </c>
      <c r="B250" s="138" t="s">
        <v>1782</v>
      </c>
      <c r="C250" s="133" t="s">
        <v>387</v>
      </c>
      <c r="D250" s="179">
        <f>VLOOKUP('670.5'!A89,'670.5'!A89:N372,14,FALSE)</f>
        <v>366914.1661871525</v>
      </c>
    </row>
    <row r="251" spans="1:4" ht="54" thickTop="1" thickBot="1">
      <c r="A251" s="137" t="s">
        <v>1134</v>
      </c>
      <c r="B251" s="138" t="s">
        <v>1783</v>
      </c>
      <c r="C251" s="133" t="s">
        <v>387</v>
      </c>
      <c r="D251" s="179">
        <f>VLOOKUP('671.1'!A89,'671.1'!A89:N373,14,FALSE)</f>
        <v>564467.46720289323</v>
      </c>
    </row>
    <row r="252" spans="1:4" ht="54" thickTop="1" thickBot="1">
      <c r="A252" s="137" t="s">
        <v>1135</v>
      </c>
      <c r="B252" s="138" t="s">
        <v>1784</v>
      </c>
      <c r="C252" s="133" t="s">
        <v>144</v>
      </c>
      <c r="D252" s="179">
        <f>VLOOKUP('671.2'!A89,'671.2'!A89:N374,14,FALSE)</f>
        <v>80905.28105915786</v>
      </c>
    </row>
    <row r="253" spans="1:4" ht="54" thickTop="1" thickBot="1">
      <c r="A253" s="137" t="s">
        <v>1683</v>
      </c>
      <c r="B253" s="138" t="s">
        <v>1785</v>
      </c>
      <c r="C253" s="133" t="s">
        <v>387</v>
      </c>
      <c r="D253" s="179">
        <f>VLOOKUP('671.3'!A87,'671.3'!A87:N375,14,FALSE)</f>
        <v>608018.93085532519</v>
      </c>
    </row>
    <row r="254" spans="1:4" ht="54" thickTop="1" thickBot="1">
      <c r="A254" s="137" t="s">
        <v>1684</v>
      </c>
      <c r="B254" s="138" t="s">
        <v>1786</v>
      </c>
      <c r="C254" s="133" t="s">
        <v>144</v>
      </c>
      <c r="D254" s="179">
        <f>VLOOKUP('671.4'!A87,'671.4'!A87:N376,14,FALSE)</f>
        <v>84387.267308916023</v>
      </c>
    </row>
    <row r="255" spans="1:4" ht="54" thickTop="1" thickBot="1">
      <c r="A255" s="137" t="s">
        <v>1136</v>
      </c>
      <c r="B255" s="138" t="s">
        <v>1787</v>
      </c>
      <c r="C255" s="133" t="s">
        <v>144</v>
      </c>
      <c r="D255" s="179">
        <f>VLOOKUP('672.1'!A87,'672.1'!A87:N377,14,FALSE)</f>
        <v>42363.067705813432</v>
      </c>
    </row>
    <row r="256" spans="1:4" ht="54" thickTop="1" thickBot="1">
      <c r="A256" s="137" t="s">
        <v>1685</v>
      </c>
      <c r="B256" s="138" t="s">
        <v>1788</v>
      </c>
      <c r="C256" s="133" t="s">
        <v>144</v>
      </c>
      <c r="D256" s="179">
        <f>VLOOKUP('672.2'!A87,'672.2'!A87:N378,14,FALSE)</f>
        <v>62009.999430318363</v>
      </c>
    </row>
    <row r="257" spans="1:4" ht="54" thickTop="1" thickBot="1">
      <c r="A257" s="137" t="s">
        <v>1686</v>
      </c>
      <c r="B257" s="138" t="s">
        <v>1789</v>
      </c>
      <c r="C257" s="133" t="s">
        <v>144</v>
      </c>
      <c r="D257" s="179">
        <f>VLOOKUP('672.3'!A87,'672.3'!A87:N379,14,FALSE)</f>
        <v>44272.065602482457</v>
      </c>
    </row>
    <row r="258" spans="1:4" ht="54" thickTop="1" thickBot="1">
      <c r="A258" s="137" t="s">
        <v>1687</v>
      </c>
      <c r="B258" s="138" t="s">
        <v>1790</v>
      </c>
      <c r="C258" s="133" t="s">
        <v>144</v>
      </c>
      <c r="D258" s="179">
        <f>VLOOKUP('672.4'!A87,'672.3'!A87:N380,14,FALSE)</f>
        <v>44272.065602482457</v>
      </c>
    </row>
    <row r="259" spans="1:4" ht="54" thickTop="1" thickBot="1">
      <c r="A259" s="137" t="s">
        <v>1732</v>
      </c>
      <c r="B259" s="138" t="s">
        <v>1791</v>
      </c>
      <c r="C259" s="133" t="s">
        <v>233</v>
      </c>
      <c r="D259" s="179">
        <f>VLOOKUP('673.1.1'!A87,'673.1.1'!A87:N381,14,FALSE)</f>
        <v>8572.2710940159959</v>
      </c>
    </row>
    <row r="260" spans="1:4" ht="54" thickTop="1" thickBot="1">
      <c r="A260" s="137" t="s">
        <v>1733</v>
      </c>
      <c r="B260" s="138" t="s">
        <v>2046</v>
      </c>
      <c r="C260" s="133" t="s">
        <v>233</v>
      </c>
      <c r="D260" s="179">
        <f>VLOOKUP('673.1.2'!A87,'673.1.2'!A87:N382,14,FALSE)</f>
        <v>4562.5023908627791</v>
      </c>
    </row>
    <row r="261" spans="1:4" ht="54" thickTop="1" thickBot="1">
      <c r="A261" s="137" t="s">
        <v>1137</v>
      </c>
      <c r="B261" s="138" t="s">
        <v>1792</v>
      </c>
      <c r="C261" s="133" t="s">
        <v>387</v>
      </c>
      <c r="D261" s="179">
        <f>VLOOKUP('673.2'!A87,'673.2'!A87:N383,14,FALSE)</f>
        <v>75360.316678348594</v>
      </c>
    </row>
    <row r="262" spans="1:4" ht="54" thickTop="1" thickBot="1">
      <c r="A262" s="137" t="s">
        <v>1138</v>
      </c>
      <c r="B262" s="138" t="s">
        <v>1793</v>
      </c>
      <c r="C262" s="133" t="s">
        <v>387</v>
      </c>
      <c r="D262" s="179">
        <f>VLOOKUP('673.3'!A89,'673.3'!A89:N384,14,FALSE)</f>
        <v>68064.807774087181</v>
      </c>
    </row>
    <row r="263" spans="1:4" ht="54" thickTop="1" thickBot="1">
      <c r="A263" s="137" t="s">
        <v>1139</v>
      </c>
      <c r="B263" s="138" t="s">
        <v>1996</v>
      </c>
      <c r="C263" s="133" t="s">
        <v>144</v>
      </c>
      <c r="D263" s="179">
        <f>VLOOKUP('674.1'!A89,'674.1'!A89:N385,14,FALSE)</f>
        <v>105538.53547394733</v>
      </c>
    </row>
    <row r="264" spans="1:4" ht="54" thickTop="1" thickBot="1">
      <c r="A264" s="137" t="s">
        <v>1140</v>
      </c>
      <c r="B264" s="138" t="s">
        <v>1794</v>
      </c>
      <c r="C264" s="133" t="s">
        <v>144</v>
      </c>
      <c r="D264" s="179">
        <f>VLOOKUP('674.2'!A89,'674.2'!A89:N386,14,FALSE)</f>
        <v>207598.7527190657</v>
      </c>
    </row>
    <row r="265" spans="1:4" ht="54" thickTop="1" thickBot="1">
      <c r="A265" s="137" t="s">
        <v>1141</v>
      </c>
      <c r="B265" s="138" t="s">
        <v>1795</v>
      </c>
      <c r="C265" s="133" t="s">
        <v>233</v>
      </c>
      <c r="D265" s="179">
        <f>VLOOKUP('680.1'!A87,'680.1'!A87:N387,14,FALSE)</f>
        <v>170304.65591793216</v>
      </c>
    </row>
    <row r="266" spans="1:4" ht="54" thickTop="1" thickBot="1">
      <c r="A266" s="137" t="s">
        <v>1142</v>
      </c>
      <c r="B266" s="138" t="s">
        <v>1796</v>
      </c>
      <c r="C266" s="133" t="s">
        <v>144</v>
      </c>
      <c r="D266" s="179">
        <f>VLOOKUP('680.2'!A87,'680.2'!A87:N388,14,FALSE)</f>
        <v>12759.096592677281</v>
      </c>
    </row>
    <row r="267" spans="1:4" ht="54" thickTop="1" thickBot="1">
      <c r="A267" s="137" t="s">
        <v>1143</v>
      </c>
      <c r="B267" s="138" t="s">
        <v>1797</v>
      </c>
      <c r="C267" s="133" t="s">
        <v>387</v>
      </c>
      <c r="D267" s="179">
        <f>VLOOKUP('680.3'!A89,'680.3'!A89:N389,14,FALSE)</f>
        <v>71191.850137056754</v>
      </c>
    </row>
    <row r="268" spans="1:4" ht="54" thickTop="1" thickBot="1">
      <c r="A268" s="137" t="s">
        <v>1144</v>
      </c>
      <c r="B268" s="138" t="s">
        <v>1798</v>
      </c>
      <c r="C268" s="133" t="s">
        <v>387</v>
      </c>
      <c r="D268" s="179">
        <f>VLOOKUP('681.1'!A89,'681.1'!A89:N390,14,FALSE)</f>
        <v>169423.55271355261</v>
      </c>
    </row>
    <row r="269" spans="1:4" ht="54" thickTop="1" thickBot="1">
      <c r="A269" s="137" t="s">
        <v>1692</v>
      </c>
      <c r="B269" s="138" t="s">
        <v>1799</v>
      </c>
      <c r="C269" s="133" t="s">
        <v>387</v>
      </c>
      <c r="D269" s="179">
        <f>VLOOKUP('681.2'!A89,'681.2'!A89:N391,14,FALSE)</f>
        <v>214200.97710658074</v>
      </c>
    </row>
    <row r="270" spans="1:4" ht="54" thickTop="1" thickBot="1">
      <c r="A270" s="137" t="s">
        <v>1693</v>
      </c>
      <c r="B270" s="138" t="s">
        <v>1800</v>
      </c>
      <c r="C270" s="133" t="s">
        <v>387</v>
      </c>
      <c r="D270" s="179">
        <f>VLOOKUP('681.3'!A89,'681.3'!A89:N392,14,FALSE)</f>
        <v>223516.69496045075</v>
      </c>
    </row>
    <row r="271" spans="1:4" ht="54" thickTop="1" thickBot="1">
      <c r="A271" s="137" t="s">
        <v>1694</v>
      </c>
      <c r="B271" s="138" t="s">
        <v>1801</v>
      </c>
      <c r="C271" s="133" t="s">
        <v>387</v>
      </c>
      <c r="D271" s="179">
        <f>VLOOKUP('681.4'!A89,'681.4'!A89:N393,14,FALSE)</f>
        <v>228090.89719886519</v>
      </c>
    </row>
    <row r="272" spans="1:4" ht="54" thickTop="1" thickBot="1">
      <c r="A272" s="137" t="s">
        <v>1145</v>
      </c>
      <c r="B272" s="138" t="s">
        <v>1802</v>
      </c>
      <c r="C272" s="133" t="s">
        <v>387</v>
      </c>
      <c r="D272" s="179">
        <f>VLOOKUP('682.1'!A89,'682.1'!A89:N394,14,FALSE)</f>
        <v>166492.69843702347</v>
      </c>
    </row>
    <row r="273" spans="1:4" ht="54" thickTop="1" thickBot="1">
      <c r="A273" s="137" t="s">
        <v>1695</v>
      </c>
      <c r="B273" s="138" t="s">
        <v>1803</v>
      </c>
      <c r="C273" s="133" t="s">
        <v>387</v>
      </c>
      <c r="D273" s="179">
        <f>VLOOKUP('682.2'!A89,'682.2'!A89:N395,14,FALSE)</f>
        <v>166492.69843702347</v>
      </c>
    </row>
    <row r="274" spans="1:4" ht="54" thickTop="1" thickBot="1">
      <c r="A274" s="137" t="s">
        <v>1697</v>
      </c>
      <c r="B274" s="138" t="s">
        <v>1804</v>
      </c>
      <c r="C274" s="133" t="s">
        <v>387</v>
      </c>
      <c r="D274" s="179">
        <f>VLOOKUP('682.3'!A89,'682.3'!A89:N396,14,FALSE)</f>
        <v>166492.69843702347</v>
      </c>
    </row>
    <row r="275" spans="1:4" ht="54" thickTop="1" thickBot="1">
      <c r="A275" s="137" t="s">
        <v>1699</v>
      </c>
      <c r="B275" s="138" t="s">
        <v>1997</v>
      </c>
      <c r="C275" s="133" t="s">
        <v>387</v>
      </c>
      <c r="D275" s="179">
        <f>VLOOKUP('682.4'!A89,'682.4'!A89:N397,14,FALSE)</f>
        <v>166492.69843702347</v>
      </c>
    </row>
    <row r="276" spans="1:4" ht="54" thickTop="1" thickBot="1">
      <c r="A276" s="137" t="s">
        <v>1701</v>
      </c>
      <c r="B276" s="138" t="s">
        <v>1805</v>
      </c>
      <c r="C276" s="133" t="s">
        <v>233</v>
      </c>
      <c r="D276" s="179">
        <f>VLOOKUP('683.1'!A89,'683.1'!A89:N398,14,FALSE)</f>
        <v>15011.89682680437</v>
      </c>
    </row>
    <row r="277" spans="1:4" ht="54" thickTop="1" thickBot="1">
      <c r="A277" s="137" t="s">
        <v>1703</v>
      </c>
      <c r="B277" s="138" t="s">
        <v>1806</v>
      </c>
      <c r="C277" s="133" t="s">
        <v>233</v>
      </c>
      <c r="D277" s="179">
        <f>VLOOKUP('683.2'!A89,'683.2'!A89:N399,14,FALSE)</f>
        <v>25162.872156842914</v>
      </c>
    </row>
    <row r="278" spans="1:4" ht="54" thickTop="1" thickBot="1">
      <c r="A278" s="137" t="s">
        <v>1705</v>
      </c>
      <c r="B278" s="138" t="s">
        <v>1807</v>
      </c>
      <c r="C278" s="133" t="s">
        <v>233</v>
      </c>
      <c r="D278" s="179">
        <f>VLOOKUP('683.3'!A89,'683.3'!A89:N400,14,FALSE)</f>
        <v>15011.89682680437</v>
      </c>
    </row>
    <row r="279" spans="1:4" ht="54" thickTop="1" thickBot="1">
      <c r="A279" s="137" t="s">
        <v>1706</v>
      </c>
      <c r="B279" s="138" t="s">
        <v>1808</v>
      </c>
      <c r="C279" s="133" t="s">
        <v>233</v>
      </c>
      <c r="D279" s="179">
        <f>VLOOKUP('683.4'!A89,'683.4'!A89:N401,14,FALSE)</f>
        <v>25162.872156842914</v>
      </c>
    </row>
    <row r="280" spans="1:4" ht="54" thickTop="1" thickBot="1">
      <c r="A280" s="137" t="s">
        <v>1707</v>
      </c>
      <c r="B280" s="138" t="s">
        <v>1809</v>
      </c>
      <c r="C280" s="133" t="s">
        <v>233</v>
      </c>
      <c r="D280" s="179">
        <f>VLOOKUP('683.5'!A87,'683.5'!A87:N402,14,FALSE)</f>
        <v>81731.90135840248</v>
      </c>
    </row>
    <row r="281" spans="1:4" ht="54" thickTop="1" thickBot="1">
      <c r="A281" s="137" t="s">
        <v>2047</v>
      </c>
      <c r="B281" s="138" t="s">
        <v>1810</v>
      </c>
      <c r="C281" s="133" t="s">
        <v>233</v>
      </c>
      <c r="D281" s="179">
        <f>VLOOKUP('690.1.1'!A89,'690.1.1'!A89:N403,14,FALSE)</f>
        <v>13226.065638249424</v>
      </c>
    </row>
    <row r="282" spans="1:4" ht="54" thickTop="1" thickBot="1">
      <c r="A282" s="137" t="s">
        <v>1710</v>
      </c>
      <c r="B282" s="138" t="s">
        <v>1811</v>
      </c>
      <c r="C282" s="133" t="s">
        <v>233</v>
      </c>
      <c r="D282" s="179">
        <f>VLOOKUP('690.1.2'!A89,'690.1.2'!A89:N404,14,FALSE)</f>
        <v>20989.765155497451</v>
      </c>
    </row>
    <row r="283" spans="1:4" ht="54" thickTop="1" thickBot="1">
      <c r="A283" s="137" t="s">
        <v>1146</v>
      </c>
      <c r="B283" s="138" t="s">
        <v>1812</v>
      </c>
      <c r="C283" s="133" t="s">
        <v>144</v>
      </c>
      <c r="D283" s="179">
        <f>VLOOKUP('700.1'!A89,'700.1'!A89:N405,14,FALSE)</f>
        <v>1895.0381828507741</v>
      </c>
    </row>
    <row r="284" spans="1:4" ht="54" thickTop="1" thickBot="1">
      <c r="A284" s="137" t="s">
        <v>1147</v>
      </c>
      <c r="B284" s="138" t="s">
        <v>1813</v>
      </c>
      <c r="C284" s="133" t="s">
        <v>144</v>
      </c>
      <c r="D284" s="179">
        <f>VLOOKUP('700.2'!A89,'700.2'!A89:N406,14,FALSE)</f>
        <v>1547.4184815558533</v>
      </c>
    </row>
    <row r="285" spans="1:4" ht="54" thickTop="1" thickBot="1">
      <c r="A285" s="137" t="s">
        <v>1148</v>
      </c>
      <c r="B285" s="138" t="s">
        <v>1814</v>
      </c>
      <c r="C285" s="133" t="s">
        <v>233</v>
      </c>
      <c r="D285" s="179">
        <f>VLOOKUP('700.3'!A89,'700.3'!A89:N407,14,FALSE)</f>
        <v>39214.058569905057</v>
      </c>
    </row>
    <row r="286" spans="1:4" ht="54" thickTop="1" thickBot="1">
      <c r="A286" s="137" t="s">
        <v>1149</v>
      </c>
      <c r="B286" s="138" t="s">
        <v>1815</v>
      </c>
      <c r="C286" s="133" t="s">
        <v>233</v>
      </c>
      <c r="D286" s="179">
        <f>VLOOKUP('700.4'!A89,'700.4'!A89:N408,14,FALSE)</f>
        <v>46868.203718855264</v>
      </c>
    </row>
    <row r="287" spans="1:4" ht="54" thickTop="1" thickBot="1">
      <c r="A287" s="137" t="s">
        <v>1150</v>
      </c>
      <c r="B287" s="138" t="s">
        <v>1816</v>
      </c>
      <c r="C287" s="133" t="s">
        <v>1845</v>
      </c>
      <c r="D287" s="179">
        <f>VLOOKUP('701.1'!A89,'701.1'!A89:N409,14,FALSE)</f>
        <v>8419.07377801853</v>
      </c>
    </row>
    <row r="288" spans="1:4" ht="54" thickTop="1" thickBot="1">
      <c r="A288" s="137" t="s">
        <v>1713</v>
      </c>
      <c r="B288" s="138" t="s">
        <v>1817</v>
      </c>
      <c r="C288" s="133" t="s">
        <v>1845</v>
      </c>
      <c r="D288" s="179">
        <f>VLOOKUP('710.1'!A89,'710.1'!A89:N410,14,FALSE)</f>
        <v>604477.16429673485</v>
      </c>
    </row>
    <row r="289" spans="1:4" ht="54" thickTop="1" thickBot="1">
      <c r="A289" s="137" t="s">
        <v>1151</v>
      </c>
      <c r="B289" s="138" t="s">
        <v>1818</v>
      </c>
      <c r="C289" s="133" t="s">
        <v>233</v>
      </c>
      <c r="D289" s="179">
        <f>VLOOKUP('710.2'!A89,'710.2'!A89:N411,14,FALSE)</f>
        <v>524904.37707485212</v>
      </c>
    </row>
    <row r="290" spans="1:4" ht="54" thickTop="1" thickBot="1">
      <c r="A290" s="137" t="s">
        <v>1152</v>
      </c>
      <c r="B290" s="138" t="s">
        <v>1819</v>
      </c>
      <c r="C290" s="133" t="s">
        <v>1845</v>
      </c>
      <c r="D290" s="179">
        <f>VLOOKUP('720.1'!A89,'720.1'!A89:N412,14,FALSE)</f>
        <v>205880.74044226942</v>
      </c>
    </row>
    <row r="291" spans="1:4" ht="54" thickTop="1" thickBot="1">
      <c r="A291" s="137" t="s">
        <v>1153</v>
      </c>
      <c r="B291" s="138" t="s">
        <v>1820</v>
      </c>
      <c r="C291" s="133" t="s">
        <v>144</v>
      </c>
      <c r="D291" s="179">
        <f>VLOOKUP('730.1'!A89,'730.1'!A89:N413,14,FALSE)</f>
        <v>163940.61283149041</v>
      </c>
    </row>
    <row r="292" spans="1:4" ht="54" thickTop="1" thickBot="1">
      <c r="A292" s="137" t="s">
        <v>1154</v>
      </c>
      <c r="B292" s="138" t="s">
        <v>1821</v>
      </c>
      <c r="C292" s="133" t="s">
        <v>1845</v>
      </c>
      <c r="D292" s="179">
        <f>VLOOKUP('730.2'!A89,'730.2'!A89:N414,14,FALSE)</f>
        <v>70845.908723949426</v>
      </c>
    </row>
    <row r="293" spans="1:4" ht="54" thickTop="1" thickBot="1">
      <c r="A293" s="137" t="s">
        <v>1155</v>
      </c>
      <c r="B293" s="138" t="s">
        <v>1822</v>
      </c>
      <c r="C293" s="133" t="s">
        <v>1845</v>
      </c>
      <c r="D293" s="179">
        <f>VLOOKUP('730.3'!A89,'730.3'!A89:N415,14,FALSE)</f>
        <v>83545.507204404959</v>
      </c>
    </row>
    <row r="294" spans="1:4" ht="54" thickTop="1" thickBot="1">
      <c r="A294" s="137" t="s">
        <v>1714</v>
      </c>
      <c r="B294" s="138" t="s">
        <v>1823</v>
      </c>
      <c r="C294" s="133" t="s">
        <v>1845</v>
      </c>
      <c r="D294" s="179">
        <f>VLOOKUP('730.4'!A89,'730.4'!A89:N416,14,FALSE)</f>
        <v>58640.547307083791</v>
      </c>
    </row>
    <row r="295" spans="1:4" ht="54" thickTop="1" thickBot="1">
      <c r="A295" s="137" t="s">
        <v>1156</v>
      </c>
      <c r="B295" s="138" t="s">
        <v>1824</v>
      </c>
      <c r="C295" s="133" t="s">
        <v>144</v>
      </c>
      <c r="D295" s="179">
        <f>VLOOKUP('731.1'!A89,'731.1'!A89:N417,14,FALSE)</f>
        <v>174744.34530372324</v>
      </c>
    </row>
    <row r="296" spans="1:4" ht="54" thickTop="1" thickBot="1">
      <c r="A296" s="137" t="s">
        <v>1157</v>
      </c>
      <c r="B296" s="138" t="s">
        <v>1825</v>
      </c>
      <c r="C296" s="133" t="s">
        <v>1995</v>
      </c>
      <c r="D296" s="179">
        <f>VLOOKUP('740.1'!A89,'740.1'!A89:N418,14,FALSE)</f>
        <v>13571.212645504738</v>
      </c>
    </row>
    <row r="297" spans="1:4" ht="54" thickTop="1" thickBot="1">
      <c r="A297" s="137" t="s">
        <v>1717</v>
      </c>
      <c r="B297" s="138" t="s">
        <v>1826</v>
      </c>
      <c r="C297" s="133" t="s">
        <v>1845</v>
      </c>
      <c r="D297" s="179">
        <f>VLOOKUP('741.1'!A89,'741.1'!A89:N419,14,FALSE)</f>
        <v>146237.74660319212</v>
      </c>
    </row>
    <row r="298" spans="1:4" ht="54" thickTop="1" thickBot="1">
      <c r="A298" s="137" t="s">
        <v>1158</v>
      </c>
      <c r="B298" s="138" t="s">
        <v>1827</v>
      </c>
      <c r="C298" s="133" t="s">
        <v>144</v>
      </c>
      <c r="D298" s="179">
        <f>VLOOKUP('800.1'!A89,'800.1'!A89:N420,14,FALSE)</f>
        <v>9578.9825642857249</v>
      </c>
    </row>
    <row r="299" spans="1:4" ht="54" thickTop="1" thickBot="1">
      <c r="A299" s="137" t="s">
        <v>1159</v>
      </c>
      <c r="B299" s="138" t="s">
        <v>1828</v>
      </c>
      <c r="C299" s="133" t="s">
        <v>144</v>
      </c>
      <c r="D299" s="179">
        <f>VLOOKUP('800.2'!A89,'800.2'!A89:N421,14,FALSE)</f>
        <v>15373.199310259015</v>
      </c>
    </row>
    <row r="300" spans="1:4" ht="54" thickTop="1" thickBot="1">
      <c r="A300" s="137" t="s">
        <v>1160</v>
      </c>
      <c r="B300" s="138" t="s">
        <v>1829</v>
      </c>
      <c r="C300" s="133" t="s">
        <v>144</v>
      </c>
      <c r="D300" s="179">
        <f>VLOOKUP('800.3'!A89,'800.3'!A89:N422,14,FALSE)</f>
        <v>43759.564202300862</v>
      </c>
    </row>
    <row r="301" spans="1:4" ht="54" thickTop="1" thickBot="1">
      <c r="A301" s="137" t="s">
        <v>1161</v>
      </c>
      <c r="B301" s="138" t="s">
        <v>1830</v>
      </c>
      <c r="C301" s="133" t="s">
        <v>144</v>
      </c>
      <c r="D301" s="179">
        <f>VLOOKUP('800.4'!A89,'800.4'!A89:N423,14,FALSE)</f>
        <v>49153.620006501529</v>
      </c>
    </row>
    <row r="302" spans="1:4" ht="54" thickTop="1" thickBot="1">
      <c r="A302" s="137" t="s">
        <v>1718</v>
      </c>
      <c r="B302" s="138" t="s">
        <v>1831</v>
      </c>
      <c r="C302" s="133" t="s">
        <v>1845</v>
      </c>
      <c r="D302" s="179">
        <f>VLOOKUP('802.1'!A89,'802.1'!A89:N424,14,FALSE)</f>
        <v>297293.83610066568</v>
      </c>
    </row>
    <row r="303" spans="1:4" ht="54" thickTop="1" thickBot="1">
      <c r="A303" s="137" t="s">
        <v>1719</v>
      </c>
      <c r="B303" s="138" t="s">
        <v>1881</v>
      </c>
      <c r="C303" s="133" t="s">
        <v>1845</v>
      </c>
      <c r="D303" s="179">
        <f>VLOOKUP('802.2'!A89,'802.2'!A89:N425,14,FALSE)</f>
        <v>77418.297782495443</v>
      </c>
    </row>
    <row r="304" spans="1:4" ht="54" thickTop="1" thickBot="1">
      <c r="A304" s="137" t="s">
        <v>1720</v>
      </c>
      <c r="B304" s="138" t="s">
        <v>1832</v>
      </c>
      <c r="C304" s="133" t="s">
        <v>1845</v>
      </c>
      <c r="D304" s="179">
        <f>VLOOKUP('802.3'!A89,'802.3'!A89:N426,14,FALSE)</f>
        <v>48885.833557147562</v>
      </c>
    </row>
    <row r="305" spans="1:4" ht="54" thickTop="1" thickBot="1">
      <c r="A305" s="137" t="s">
        <v>1721</v>
      </c>
      <c r="B305" s="138" t="s">
        <v>1833</v>
      </c>
      <c r="C305" s="133" t="s">
        <v>1845</v>
      </c>
      <c r="D305" s="179">
        <f>VLOOKUP('802.4'!A89,'802.4'!A89:N427,14,FALSE)</f>
        <v>41664.135343532143</v>
      </c>
    </row>
    <row r="306" spans="1:4" ht="54" thickTop="1" thickBot="1">
      <c r="A306" s="137" t="s">
        <v>1722</v>
      </c>
      <c r="B306" s="138" t="s">
        <v>1834</v>
      </c>
      <c r="C306" s="133" t="s">
        <v>1845</v>
      </c>
      <c r="D306" s="179">
        <f>VLOOKUP('802.5'!A89,'802.5'!A89:N428,14,FALSE)</f>
        <v>231780.33714411556</v>
      </c>
    </row>
    <row r="307" spans="1:4" ht="54" thickTop="1" thickBot="1">
      <c r="A307" s="137" t="s">
        <v>1723</v>
      </c>
      <c r="B307" s="138" t="s">
        <v>1835</v>
      </c>
      <c r="C307" s="133" t="s">
        <v>1845</v>
      </c>
      <c r="D307" s="179">
        <f>VLOOKUP('802.6'!A89,'802.6'!A89:N429,14,FALSE)</f>
        <v>227567.38631021712</v>
      </c>
    </row>
    <row r="308" spans="1:4" ht="54" thickTop="1" thickBot="1">
      <c r="A308" s="137" t="s">
        <v>1724</v>
      </c>
      <c r="B308" s="138" t="s">
        <v>1836</v>
      </c>
      <c r="C308" s="133" t="s">
        <v>1845</v>
      </c>
      <c r="D308" s="179">
        <f>VLOOKUP('802.7'!A89,'802.7'!A89:N430,14,FALSE)</f>
        <v>149061.42503352763</v>
      </c>
    </row>
    <row r="309" spans="1:4" ht="54" thickTop="1" thickBot="1">
      <c r="A309" s="137" t="s">
        <v>1725</v>
      </c>
      <c r="B309" s="138" t="s">
        <v>1837</v>
      </c>
      <c r="C309" s="133" t="s">
        <v>1845</v>
      </c>
      <c r="D309" s="179">
        <f>VLOOKUP('802.8'!A89,'802.8'!A89:N431,14,FALSE)</f>
        <v>128264.22809889248</v>
      </c>
    </row>
    <row r="310" spans="1:4" ht="54" thickTop="1" thickBot="1">
      <c r="A310" s="137" t="s">
        <v>1162</v>
      </c>
      <c r="B310" s="138" t="s">
        <v>1838</v>
      </c>
      <c r="C310" s="133" t="s">
        <v>233</v>
      </c>
      <c r="D310" s="179">
        <f>VLOOKUP('810.1'!A89,'810.1'!A89:N432,14,FALSE)</f>
        <v>18475.811300775575</v>
      </c>
    </row>
    <row r="311" spans="1:4" ht="54" thickTop="1" thickBot="1">
      <c r="A311" s="137" t="s">
        <v>1163</v>
      </c>
      <c r="B311" s="138" t="s">
        <v>1839</v>
      </c>
      <c r="C311" s="133" t="s">
        <v>233</v>
      </c>
      <c r="D311" s="179">
        <f>VLOOKUP('810.2'!A89,'810.2'!A89:N433,14,FALSE)</f>
        <v>9139.1100086968272</v>
      </c>
    </row>
    <row r="312" spans="1:4" ht="54" thickTop="1" thickBot="1">
      <c r="A312" s="137" t="s">
        <v>1164</v>
      </c>
      <c r="B312" s="138" t="s">
        <v>1840</v>
      </c>
      <c r="C312" s="133" t="s">
        <v>233</v>
      </c>
      <c r="D312" s="179">
        <f>VLOOKUP('810.3'!A89,'810.3'!A89:N435,14,FALSE)</f>
        <v>6310.2281252674165</v>
      </c>
    </row>
    <row r="313" spans="1:4" ht="57.75" thickTop="1" thickBot="1">
      <c r="A313" s="137" t="s">
        <v>1726</v>
      </c>
      <c r="B313" s="138" t="s">
        <v>2050</v>
      </c>
      <c r="C313" s="133" t="s">
        <v>233</v>
      </c>
      <c r="D313" s="179">
        <f>VLOOKUP('811.1'!A89,'811.1'!A89:N436,14,FALSE)</f>
        <v>33673.133367909439</v>
      </c>
    </row>
    <row r="314" spans="1:4" ht="57.75" thickTop="1" thickBot="1">
      <c r="A314" s="137" t="s">
        <v>1727</v>
      </c>
      <c r="B314" s="138" t="s">
        <v>2051</v>
      </c>
      <c r="C314" s="133" t="s">
        <v>233</v>
      </c>
      <c r="D314" s="179">
        <f>VLOOKUP('811.2'!A89,'811.2'!A89:N437,14,FALSE)</f>
        <v>44895.205290798069</v>
      </c>
    </row>
    <row r="315" spans="1:4" ht="54" thickTop="1" thickBot="1">
      <c r="A315" s="137" t="s">
        <v>1165</v>
      </c>
      <c r="B315" s="138" t="s">
        <v>2053</v>
      </c>
      <c r="C315" s="133" t="s">
        <v>233</v>
      </c>
      <c r="D315" s="179">
        <f>VLOOKUP('812.1'!A89,'812.1'!A89:N438,14,FALSE)</f>
        <v>71504.042517001173</v>
      </c>
    </row>
    <row r="316" spans="1:4" ht="54" thickTop="1" thickBot="1">
      <c r="A316" s="137" t="s">
        <v>1728</v>
      </c>
      <c r="B316" s="138" t="s">
        <v>1841</v>
      </c>
      <c r="C316" s="133" t="s">
        <v>1995</v>
      </c>
      <c r="D316" s="179">
        <f>VLOOKUP('820.1'!A89,'820.1'!A89:N439,14,FALSE)</f>
        <v>53138.437144713513</v>
      </c>
    </row>
    <row r="317" spans="1:4" ht="54" thickTop="1" thickBot="1">
      <c r="A317" s="137" t="s">
        <v>1729</v>
      </c>
      <c r="B317" s="138" t="s">
        <v>1842</v>
      </c>
      <c r="C317" s="133" t="s">
        <v>984</v>
      </c>
      <c r="D317" s="179">
        <f>VLOOKUP('820.1.2'!A88,'820.1.2'!A88:N440,14,FALSE)</f>
        <v>3872116.3697785446</v>
      </c>
    </row>
    <row r="318" spans="1:4" ht="57.75" thickTop="1" thickBot="1">
      <c r="A318" s="137" t="s">
        <v>1166</v>
      </c>
      <c r="B318" s="138" t="s">
        <v>1843</v>
      </c>
      <c r="C318" s="133" t="s">
        <v>1998</v>
      </c>
      <c r="D318" s="179">
        <f>VLOOKUP('900.1'!A88,'900.1'!A88:N441,14,FALSE)</f>
        <v>1001.9237206616737</v>
      </c>
    </row>
    <row r="319" spans="1:4" ht="57.75" thickTop="1" thickBot="1">
      <c r="A319" s="137" t="s">
        <v>1167</v>
      </c>
      <c r="B319" s="138" t="s">
        <v>2195</v>
      </c>
      <c r="C319" s="133" t="s">
        <v>1999</v>
      </c>
      <c r="D319" s="179">
        <f>VLOOKUP('900.2'!A88,'900.2'!A88:N442,14,FALSE)</f>
        <v>1229.6336571756904</v>
      </c>
    </row>
    <row r="320" spans="1:4" ht="54" thickTop="1" thickBot="1">
      <c r="A320" s="137" t="s">
        <v>1168</v>
      </c>
      <c r="B320" s="138" t="s">
        <v>1844</v>
      </c>
      <c r="C320" s="133" t="s">
        <v>1999</v>
      </c>
      <c r="D320" s="179">
        <f>VLOOKUP('900.3'!A88,'900.3'!A88:N443,14,FALSE)</f>
        <v>1229.6336571756904</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6" sqref="B6"/>
    </sheetView>
  </sheetViews>
  <sheetFormatPr baseColWidth="10" defaultColWidth="9.140625" defaultRowHeight="15"/>
  <cols>
    <col min="1" max="1" width="11.5703125" customWidth="1"/>
    <col min="2" max="2" width="9.140625" style="2"/>
    <col min="3" max="3" width="84.5703125" style="1" customWidth="1"/>
    <col min="4" max="4" width="18" style="183"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51" t="s">
        <v>2237</v>
      </c>
      <c r="B6" s="652" t="s">
        <v>1882</v>
      </c>
      <c r="C6" s="653" t="s">
        <v>2343</v>
      </c>
      <c r="D6" s="654">
        <v>33832.699999999997</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62590.494999999995</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4" ht="16.5" thickTop="1" thickBot="1">
      <c r="A17" s="659" t="s">
        <v>106</v>
      </c>
      <c r="B17" s="660" t="s">
        <v>1882</v>
      </c>
      <c r="C17" s="661" t="s">
        <v>107</v>
      </c>
      <c r="D17" s="662">
        <v>106686.24361440798</v>
      </c>
    </row>
    <row r="18" spans="1:4" ht="16.5" thickTop="1" thickBot="1">
      <c r="A18" s="659" t="s">
        <v>1675</v>
      </c>
      <c r="B18" s="660" t="s">
        <v>1882</v>
      </c>
      <c r="C18" s="661" t="s">
        <v>2000</v>
      </c>
      <c r="D18" s="662">
        <v>96017.619252967183</v>
      </c>
    </row>
    <row r="19" spans="1:4" ht="16.5" thickTop="1" thickBot="1">
      <c r="A19" s="659" t="s">
        <v>96</v>
      </c>
      <c r="B19" s="660" t="s">
        <v>92</v>
      </c>
      <c r="C19" s="661" t="s">
        <v>97</v>
      </c>
      <c r="D19" s="662">
        <v>2133724.8722881596</v>
      </c>
    </row>
    <row r="20" spans="1:4" ht="16.5" thickTop="1" thickBot="1">
      <c r="A20" s="659" t="s">
        <v>76</v>
      </c>
      <c r="B20" s="660" t="s">
        <v>1882</v>
      </c>
      <c r="C20" s="661" t="s">
        <v>77</v>
      </c>
      <c r="D20" s="662">
        <v>485912.31941843667</v>
      </c>
    </row>
    <row r="21" spans="1:4" ht="16.5" thickTop="1" thickBot="1">
      <c r="A21" s="659" t="s">
        <v>74</v>
      </c>
      <c r="B21" s="660" t="s">
        <v>1882</v>
      </c>
      <c r="C21" s="661" t="s">
        <v>75</v>
      </c>
      <c r="D21" s="662">
        <v>477235.31371453602</v>
      </c>
    </row>
    <row r="22" spans="1:4" ht="16.5" thickTop="1" thickBot="1">
      <c r="A22" s="659" t="s">
        <v>84</v>
      </c>
      <c r="B22" s="660" t="s">
        <v>1882</v>
      </c>
      <c r="C22" s="661" t="s">
        <v>85</v>
      </c>
      <c r="D22" s="662">
        <v>544482.10791976599</v>
      </c>
    </row>
    <row r="23" spans="1:4" ht="16.5" thickTop="1" thickBot="1">
      <c r="A23" s="659" t="s">
        <v>78</v>
      </c>
      <c r="B23" s="660" t="s">
        <v>1882</v>
      </c>
      <c r="C23" s="661" t="s">
        <v>79</v>
      </c>
      <c r="D23" s="662">
        <v>605221.14784707059</v>
      </c>
    </row>
    <row r="24" spans="1:4" ht="16.5" thickTop="1" thickBot="1">
      <c r="A24" s="659" t="s">
        <v>64</v>
      </c>
      <c r="B24" s="660" t="s">
        <v>1882</v>
      </c>
      <c r="C24" s="661" t="s">
        <v>65</v>
      </c>
      <c r="D24" s="662">
        <v>468558.30801063532</v>
      </c>
    </row>
    <row r="25" spans="1:4" ht="16.5" thickTop="1" thickBot="1">
      <c r="A25" s="659" t="s">
        <v>80</v>
      </c>
      <c r="B25" s="660" t="s">
        <v>1882</v>
      </c>
      <c r="C25" s="661" t="s">
        <v>81</v>
      </c>
      <c r="D25" s="662">
        <v>557497.61647561705</v>
      </c>
    </row>
    <row r="26" spans="1:4" ht="16.5" thickTop="1" thickBot="1">
      <c r="A26" s="659" t="s">
        <v>82</v>
      </c>
      <c r="B26" s="660" t="s">
        <v>1882</v>
      </c>
      <c r="C26" s="661" t="s">
        <v>83</v>
      </c>
      <c r="D26" s="662">
        <v>577020.87930939358</v>
      </c>
    </row>
    <row r="27" spans="1:4" ht="16.5" thickTop="1" thickBot="1">
      <c r="A27" s="659" t="s">
        <v>104</v>
      </c>
      <c r="B27" s="660" t="s">
        <v>1882</v>
      </c>
      <c r="C27" s="661" t="s">
        <v>105</v>
      </c>
      <c r="D27" s="662">
        <v>145339.84554033595</v>
      </c>
    </row>
    <row r="28" spans="1:4" ht="16.5" thickTop="1" thickBot="1">
      <c r="A28" s="659" t="s">
        <v>4</v>
      </c>
      <c r="B28" s="660" t="s">
        <v>1882</v>
      </c>
      <c r="C28" s="661" t="s">
        <v>5</v>
      </c>
      <c r="D28" s="662">
        <v>162693.85694813728</v>
      </c>
    </row>
    <row r="29" spans="1:4" ht="16.5" customHeight="1" thickTop="1" thickBot="1">
      <c r="A29" s="659" t="s">
        <v>45</v>
      </c>
      <c r="B29" s="660" t="s">
        <v>1882</v>
      </c>
      <c r="C29" s="661" t="s">
        <v>2226</v>
      </c>
      <c r="D29" s="662">
        <f>$D$43+$D$64</f>
        <v>169276.73861440798</v>
      </c>
    </row>
    <row r="30" spans="1:4" ht="16.5" thickTop="1" thickBot="1">
      <c r="A30" s="659" t="s">
        <v>66</v>
      </c>
      <c r="B30" s="660" t="s">
        <v>1882</v>
      </c>
      <c r="C30" s="661" t="s">
        <v>67</v>
      </c>
      <c r="D30" s="662">
        <v>160029.36542161196</v>
      </c>
    </row>
    <row r="31" spans="1:4" ht="16.5" thickTop="1" thickBot="1">
      <c r="A31" s="659" t="s">
        <v>23</v>
      </c>
      <c r="B31" s="660" t="s">
        <v>1882</v>
      </c>
      <c r="C31" s="661" t="s">
        <v>24</v>
      </c>
      <c r="D31" s="662">
        <f>$D$64*10</f>
        <v>625904.94999999995</v>
      </c>
    </row>
    <row r="32" spans="1:4" ht="16.5" thickTop="1" thickBot="1">
      <c r="A32" s="659" t="s">
        <v>7</v>
      </c>
      <c r="B32" s="660" t="s">
        <v>1882</v>
      </c>
      <c r="C32" s="661" t="s">
        <v>8</v>
      </c>
      <c r="D32" s="662">
        <f>$D$64*2</f>
        <v>125180.98999999999</v>
      </c>
    </row>
    <row r="33" spans="1:4" ht="16.5" thickTop="1" thickBot="1">
      <c r="A33" s="659" t="s">
        <v>9</v>
      </c>
      <c r="B33" s="660" t="s">
        <v>1882</v>
      </c>
      <c r="C33" s="661" t="s">
        <v>10</v>
      </c>
      <c r="D33" s="662">
        <f>$D$64*3</f>
        <v>187771.48499999999</v>
      </c>
    </row>
    <row r="34" spans="1:4" ht="16.5" thickTop="1" thickBot="1">
      <c r="A34" s="659" t="s">
        <v>11</v>
      </c>
      <c r="B34" s="660" t="s">
        <v>1882</v>
      </c>
      <c r="C34" s="661" t="s">
        <v>12</v>
      </c>
      <c r="D34" s="662">
        <f>$D$64*4</f>
        <v>250361.97999999998</v>
      </c>
    </row>
    <row r="35" spans="1:4" ht="16.5" thickTop="1" thickBot="1">
      <c r="A35" s="659" t="s">
        <v>13</v>
      </c>
      <c r="B35" s="660" t="s">
        <v>1882</v>
      </c>
      <c r="C35" s="661" t="s">
        <v>14</v>
      </c>
      <c r="D35" s="662">
        <f>$D$64*5</f>
        <v>312952.47499999998</v>
      </c>
    </row>
    <row r="36" spans="1:4" ht="16.5" thickTop="1" thickBot="1">
      <c r="A36" s="659" t="s">
        <v>15</v>
      </c>
      <c r="B36" s="660" t="s">
        <v>1882</v>
      </c>
      <c r="C36" s="661" t="s">
        <v>16</v>
      </c>
      <c r="D36" s="662">
        <f>$D$64*6</f>
        <v>375542.97</v>
      </c>
    </row>
    <row r="37" spans="1:4" ht="16.5" thickTop="1" thickBot="1">
      <c r="A37" s="659" t="s">
        <v>17</v>
      </c>
      <c r="B37" s="660" t="s">
        <v>1882</v>
      </c>
      <c r="C37" s="661" t="s">
        <v>18</v>
      </c>
      <c r="D37" s="662">
        <f>$D$64*7</f>
        <v>438133.46499999997</v>
      </c>
    </row>
    <row r="38" spans="1:4" ht="16.5" thickTop="1" thickBot="1">
      <c r="A38" s="659" t="s">
        <v>19</v>
      </c>
      <c r="B38" s="660" t="s">
        <v>1882</v>
      </c>
      <c r="C38" s="661" t="s">
        <v>20</v>
      </c>
      <c r="D38" s="662">
        <f>$D$64*8</f>
        <v>500723.95999999996</v>
      </c>
    </row>
    <row r="39" spans="1:4" ht="16.5" thickTop="1" thickBot="1">
      <c r="A39" s="659" t="s">
        <v>21</v>
      </c>
      <c r="B39" s="660" t="s">
        <v>1882</v>
      </c>
      <c r="C39" s="661" t="s">
        <v>22</v>
      </c>
      <c r="D39" s="662">
        <f>$D$64*9</f>
        <v>563314.45499999996</v>
      </c>
    </row>
    <row r="40" spans="1:4" ht="16.5" thickTop="1" thickBot="1">
      <c r="A40" s="659" t="s">
        <v>72</v>
      </c>
      <c r="B40" s="660" t="s">
        <v>1882</v>
      </c>
      <c r="C40" s="661" t="s">
        <v>73</v>
      </c>
      <c r="D40" s="662">
        <v>58677.433987924393</v>
      </c>
    </row>
    <row r="41" spans="1:4" ht="16.5" thickTop="1" thickBot="1">
      <c r="A41" s="659" t="s">
        <v>27</v>
      </c>
      <c r="B41" s="660" t="s">
        <v>1882</v>
      </c>
      <c r="C41" s="661" t="s">
        <v>28</v>
      </c>
      <c r="D41" s="662">
        <v>117354.86797584879</v>
      </c>
    </row>
    <row r="42" spans="1:4" ht="16.5" thickTop="1" thickBot="1">
      <c r="A42" s="659" t="s">
        <v>25</v>
      </c>
      <c r="B42" s="660" t="s">
        <v>1882</v>
      </c>
      <c r="C42" s="661" t="s">
        <v>26</v>
      </c>
      <c r="D42" s="662">
        <v>117354.86797584879</v>
      </c>
    </row>
    <row r="43" spans="1:4" ht="16.5" thickTop="1" thickBot="1">
      <c r="A43" s="659" t="s">
        <v>30</v>
      </c>
      <c r="B43" s="660" t="s">
        <v>1882</v>
      </c>
      <c r="C43" s="661" t="s">
        <v>31</v>
      </c>
      <c r="D43" s="662">
        <v>106686.24361440798</v>
      </c>
    </row>
    <row r="44" spans="1:4" ht="17.25" customHeight="1" thickTop="1" thickBot="1">
      <c r="A44" s="659" t="s">
        <v>40</v>
      </c>
      <c r="B44" s="660" t="s">
        <v>1882</v>
      </c>
      <c r="C44" s="661" t="s">
        <v>2225</v>
      </c>
      <c r="D44" s="662">
        <v>266715.60903601995</v>
      </c>
    </row>
    <row r="45" spans="1:4" ht="16.5" thickTop="1" thickBot="1">
      <c r="A45" s="659" t="s">
        <v>32</v>
      </c>
      <c r="B45" s="660" t="s">
        <v>1882</v>
      </c>
      <c r="C45" s="661" t="s">
        <v>33</v>
      </c>
      <c r="D45" s="662">
        <f>D43*2</f>
        <v>213372.48722881597</v>
      </c>
    </row>
    <row r="46" spans="1:4" ht="16.5" thickTop="1" thickBot="1">
      <c r="A46" s="659" t="s">
        <v>34</v>
      </c>
      <c r="B46" s="660" t="s">
        <v>1882</v>
      </c>
      <c r="C46" s="661" t="s">
        <v>35</v>
      </c>
      <c r="D46" s="662">
        <f>D43*3</f>
        <v>320058.73084322398</v>
      </c>
    </row>
    <row r="47" spans="1:4" ht="16.5" thickTop="1" thickBot="1">
      <c r="A47" s="659" t="s">
        <v>70</v>
      </c>
      <c r="B47" s="660" t="s">
        <v>1882</v>
      </c>
      <c r="C47" s="661" t="s">
        <v>71</v>
      </c>
      <c r="D47" s="662">
        <f>D43+(3*D8)</f>
        <v>282718.54557818116</v>
      </c>
    </row>
    <row r="48" spans="1:4"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62590.494999999995</v>
      </c>
    </row>
    <row r="52" spans="1:4" ht="16.5" thickTop="1" thickBot="1">
      <c r="A52" s="659" t="s">
        <v>48</v>
      </c>
      <c r="B52" s="660" t="s">
        <v>1882</v>
      </c>
      <c r="C52" s="661" t="s">
        <v>49</v>
      </c>
      <c r="D52" s="662">
        <f>D51*2</f>
        <v>125180.98999999999</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59" t="s">
        <v>29</v>
      </c>
      <c r="B55" s="660" t="s">
        <v>1882</v>
      </c>
      <c r="C55" s="661"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62590.494999999995</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85546875" style="183" customWidth="1"/>
  </cols>
  <sheetData>
    <row r="1" spans="1:4" ht="15.75" customHeight="1" thickTop="1">
      <c r="A1" s="681" t="s">
        <v>1850</v>
      </c>
      <c r="B1" s="682"/>
      <c r="C1" s="682"/>
      <c r="D1" s="683"/>
    </row>
    <row r="2" spans="1:4" ht="89.25" customHeight="1" thickBot="1">
      <c r="A2" s="684"/>
      <c r="B2" s="685"/>
      <c r="C2" s="685"/>
      <c r="D2" s="686"/>
    </row>
    <row r="3" spans="1:4" ht="36" customHeight="1" thickTop="1" thickBot="1">
      <c r="A3" s="678" t="s">
        <v>110</v>
      </c>
      <c r="B3" s="679"/>
      <c r="C3" s="679"/>
      <c r="D3" s="680"/>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9">
        <v>72463.011358649295</v>
      </c>
    </row>
    <row r="8" spans="1:4" ht="30" customHeight="1" thickTop="1" thickBot="1">
      <c r="A8" s="10" t="s">
        <v>112</v>
      </c>
      <c r="B8" s="8" t="s">
        <v>113</v>
      </c>
      <c r="C8" s="11" t="s">
        <v>114</v>
      </c>
      <c r="D8" s="649">
        <v>3283.3343737996688</v>
      </c>
    </row>
    <row r="9" spans="1:4" ht="30" customHeight="1" thickTop="1" thickBot="1">
      <c r="A9" s="10" t="s">
        <v>117</v>
      </c>
      <c r="B9" s="8" t="s">
        <v>113</v>
      </c>
      <c r="C9" s="11" t="s">
        <v>118</v>
      </c>
      <c r="D9" s="649">
        <v>78811.560160624125</v>
      </c>
    </row>
    <row r="10" spans="1:4" ht="30" customHeight="1" thickTop="1" thickBot="1">
      <c r="A10" s="10" t="s">
        <v>119</v>
      </c>
      <c r="B10" s="8" t="s">
        <v>113</v>
      </c>
      <c r="C10" s="11" t="s">
        <v>120</v>
      </c>
      <c r="D10" s="649">
        <v>47067.767497165238</v>
      </c>
    </row>
    <row r="11" spans="1:4" ht="30" customHeight="1" thickTop="1" thickBot="1">
      <c r="A11" s="10" t="s">
        <v>123</v>
      </c>
      <c r="B11" s="8" t="s">
        <v>113</v>
      </c>
      <c r="C11" s="11" t="s">
        <v>124</v>
      </c>
      <c r="D11" s="649">
        <v>22439.089406121147</v>
      </c>
    </row>
    <row r="12" spans="1:4" ht="30" customHeight="1" thickTop="1" thickBot="1">
      <c r="A12" s="10" t="s">
        <v>121</v>
      </c>
      <c r="B12" s="8" t="s">
        <v>113</v>
      </c>
      <c r="C12" s="11" t="s">
        <v>122</v>
      </c>
      <c r="D12" s="649">
        <v>67865.714043178916</v>
      </c>
    </row>
    <row r="13" spans="1:4" ht="30" customHeight="1" thickTop="1" thickBot="1">
      <c r="A13" s="10" t="s">
        <v>125</v>
      </c>
      <c r="B13" s="8" t="s">
        <v>113</v>
      </c>
      <c r="C13" s="11" t="s">
        <v>126</v>
      </c>
      <c r="D13" s="649">
        <v>54730.279240810771</v>
      </c>
    </row>
    <row r="14" spans="1:4" ht="30" customHeight="1" thickTop="1" thickBot="1">
      <c r="A14" s="10" t="s">
        <v>131</v>
      </c>
      <c r="B14" s="8" t="s">
        <v>113</v>
      </c>
      <c r="C14" s="11" t="s">
        <v>132</v>
      </c>
      <c r="D14" s="649">
        <v>235338.83748582617</v>
      </c>
    </row>
    <row r="15" spans="1:4" ht="30" customHeight="1" thickTop="1" thickBot="1">
      <c r="A15" s="10" t="s">
        <v>129</v>
      </c>
      <c r="B15" s="8" t="s">
        <v>113</v>
      </c>
      <c r="C15" s="11" t="s">
        <v>130</v>
      </c>
      <c r="D15" s="649">
        <v>194967.77178076719</v>
      </c>
    </row>
    <row r="16" spans="1:4" ht="30" customHeight="1" thickTop="1" thickBot="1">
      <c r="A16" s="10" t="s">
        <v>127</v>
      </c>
      <c r="B16" s="8" t="s">
        <v>113</v>
      </c>
      <c r="C16" s="11" t="s">
        <v>128</v>
      </c>
      <c r="D16" s="649">
        <v>136324.96601531684</v>
      </c>
    </row>
    <row r="17" spans="1:4" ht="30" customHeight="1" thickTop="1" thickBot="1">
      <c r="A17" s="10" t="s">
        <v>1711</v>
      </c>
      <c r="B17" s="8" t="s">
        <v>113</v>
      </c>
      <c r="C17" s="11" t="s">
        <v>1712</v>
      </c>
      <c r="D17" s="649">
        <v>67865.714043178916</v>
      </c>
    </row>
    <row r="18" spans="1:4" ht="30" customHeight="1" thickTop="1" thickBot="1">
      <c r="A18" s="10" t="s">
        <v>133</v>
      </c>
      <c r="B18" s="8" t="s">
        <v>113</v>
      </c>
      <c r="C18" s="11" t="s">
        <v>134</v>
      </c>
      <c r="D18" s="649">
        <v>89757.406278069335</v>
      </c>
    </row>
    <row r="19" spans="1:4" ht="30" customHeight="1" thickTop="1" thickBot="1">
      <c r="A19" s="10" t="s">
        <v>146</v>
      </c>
      <c r="B19" s="8" t="s">
        <v>113</v>
      </c>
      <c r="C19" s="11" t="s">
        <v>147</v>
      </c>
      <c r="D19" s="649">
        <v>260114.8120948576</v>
      </c>
    </row>
    <row r="20" spans="1:4" ht="30" customHeight="1" thickTop="1" thickBot="1">
      <c r="A20" s="10" t="s">
        <v>135</v>
      </c>
      <c r="B20" s="8" t="s">
        <v>113</v>
      </c>
      <c r="C20" s="11" t="s">
        <v>1884</v>
      </c>
      <c r="D20" s="649">
        <v>60115.115398415786</v>
      </c>
    </row>
    <row r="21" spans="1:4" ht="30" customHeight="1" thickTop="1" thickBot="1">
      <c r="A21" s="10" t="s">
        <v>136</v>
      </c>
      <c r="B21" s="8" t="s">
        <v>113</v>
      </c>
      <c r="C21" s="11" t="s">
        <v>137</v>
      </c>
      <c r="D21" s="649">
        <v>177325.22387121571</v>
      </c>
    </row>
    <row r="22" spans="1:4" ht="30" customHeight="1" thickTop="1" thickBot="1">
      <c r="A22" s="10" t="s">
        <v>138</v>
      </c>
      <c r="B22" s="8" t="s">
        <v>113</v>
      </c>
      <c r="C22" s="11" t="s">
        <v>139</v>
      </c>
      <c r="D22" s="649">
        <v>36416.073693280057</v>
      </c>
    </row>
    <row r="23" spans="1:4" ht="30" customHeight="1" thickTop="1" thickBot="1">
      <c r="A23" s="10" t="s">
        <v>143</v>
      </c>
      <c r="B23" s="8" t="s">
        <v>144</v>
      </c>
      <c r="C23" s="11" t="s">
        <v>145</v>
      </c>
      <c r="D23" s="649">
        <v>39405.25575351969</v>
      </c>
    </row>
    <row r="24" spans="1:4" ht="30" customHeight="1" thickTop="1" thickBot="1">
      <c r="A24" s="10" t="s">
        <v>140</v>
      </c>
      <c r="B24" s="8" t="s">
        <v>998</v>
      </c>
      <c r="C24" s="11" t="s">
        <v>142</v>
      </c>
      <c r="D24" s="649">
        <v>45972.973154703766</v>
      </c>
    </row>
    <row r="25" spans="1:4" ht="30" customHeight="1" thickTop="1" thickBot="1">
      <c r="A25" s="10" t="s">
        <v>148</v>
      </c>
      <c r="B25" s="8" t="s">
        <v>113</v>
      </c>
      <c r="C25" s="11" t="s">
        <v>149</v>
      </c>
      <c r="D25" s="649">
        <v>164097.50755339107</v>
      </c>
    </row>
    <row r="26" spans="1:4" ht="30" customHeight="1" thickTop="1" thickBot="1">
      <c r="A26" s="10" t="s">
        <v>150</v>
      </c>
      <c r="B26" s="8" t="s">
        <v>113</v>
      </c>
      <c r="C26" s="11" t="s">
        <v>151</v>
      </c>
      <c r="D26" s="649">
        <v>135259.70228932594</v>
      </c>
    </row>
    <row r="27" spans="1:4" ht="30" customHeight="1" thickTop="1" thickBot="1">
      <c r="A27" s="10" t="s">
        <v>152</v>
      </c>
      <c r="B27" s="8" t="s">
        <v>113</v>
      </c>
      <c r="C27" s="11" t="s">
        <v>153</v>
      </c>
      <c r="D27" s="649">
        <v>93641.332354148719</v>
      </c>
    </row>
    <row r="28" spans="1:4" ht="30" customHeight="1" thickTop="1" thickBot="1">
      <c r="A28" s="10" t="s">
        <v>154</v>
      </c>
      <c r="B28" s="8" t="s">
        <v>113</v>
      </c>
      <c r="C28" s="11" t="s">
        <v>155</v>
      </c>
      <c r="D28" s="649">
        <v>84284.483219346745</v>
      </c>
    </row>
    <row r="29" spans="1:4" ht="30" customHeight="1" thickTop="1" thickBot="1">
      <c r="A29" s="10" t="s">
        <v>156</v>
      </c>
      <c r="B29" s="8" t="s">
        <v>113</v>
      </c>
      <c r="C29" s="11" t="s">
        <v>157</v>
      </c>
      <c r="D29" s="649">
        <v>1094.7943424614675</v>
      </c>
    </row>
    <row r="30" spans="1:4" ht="30" customHeight="1" thickTop="1" thickBot="1">
      <c r="A30" s="10" t="s">
        <v>166</v>
      </c>
      <c r="B30" s="8" t="s">
        <v>113</v>
      </c>
      <c r="C30" s="11" t="s">
        <v>167</v>
      </c>
      <c r="D30" s="649">
        <v>104045.92483794304</v>
      </c>
    </row>
    <row r="31" spans="1:4" ht="30" customHeight="1" thickTop="1" thickBot="1">
      <c r="A31" s="10" t="s">
        <v>162</v>
      </c>
      <c r="B31" s="8" t="s">
        <v>113</v>
      </c>
      <c r="C31" s="11" t="s">
        <v>163</v>
      </c>
      <c r="D31" s="649">
        <v>12478.977658325157</v>
      </c>
    </row>
    <row r="32" spans="1:4" ht="30" customHeight="1" thickTop="1" thickBot="1">
      <c r="A32" s="10" t="s">
        <v>164</v>
      </c>
      <c r="B32" s="8" t="s">
        <v>113</v>
      </c>
      <c r="C32" s="11" t="s">
        <v>165</v>
      </c>
      <c r="D32" s="649">
        <v>17513.563518629278</v>
      </c>
    </row>
    <row r="33" spans="1:4" ht="30" customHeight="1" thickTop="1" thickBot="1">
      <c r="A33" s="10" t="s">
        <v>171</v>
      </c>
      <c r="B33" s="8" t="s">
        <v>113</v>
      </c>
      <c r="C33" s="11" t="s">
        <v>172</v>
      </c>
      <c r="D33" s="649">
        <v>14230.229144829611</v>
      </c>
    </row>
    <row r="34" spans="1:4" ht="30" customHeight="1" thickTop="1" thickBot="1">
      <c r="A34" s="10" t="s">
        <v>160</v>
      </c>
      <c r="B34" s="8" t="s">
        <v>113</v>
      </c>
      <c r="C34" s="11" t="s">
        <v>161</v>
      </c>
      <c r="D34" s="649">
        <v>8757.3060861070044</v>
      </c>
    </row>
    <row r="35" spans="1:4" ht="30" customHeight="1" thickTop="1" thickBot="1">
      <c r="A35" s="10" t="s">
        <v>173</v>
      </c>
      <c r="B35" s="8" t="s">
        <v>113</v>
      </c>
      <c r="C35" s="11" t="s">
        <v>1886</v>
      </c>
      <c r="D35" s="649">
        <v>102900.18165553063</v>
      </c>
    </row>
    <row r="36" spans="1:4" ht="30" customHeight="1" thickTop="1" thickBot="1">
      <c r="A36" s="10" t="s">
        <v>170</v>
      </c>
      <c r="B36" s="8" t="s">
        <v>113</v>
      </c>
      <c r="C36" s="11" t="s">
        <v>1885</v>
      </c>
      <c r="D36" s="649">
        <v>93693.003181573047</v>
      </c>
    </row>
    <row r="37" spans="1:4" ht="30" customHeight="1" thickTop="1" thickBot="1">
      <c r="A37" s="10" t="s">
        <v>168</v>
      </c>
      <c r="B37" s="8" t="s">
        <v>113</v>
      </c>
      <c r="C37" s="11" t="s">
        <v>169</v>
      </c>
      <c r="D37" s="649">
        <v>108315.42876709289</v>
      </c>
    </row>
    <row r="38" spans="1:4" ht="30" customHeight="1" thickTop="1" thickBot="1">
      <c r="A38" s="10" t="s">
        <v>174</v>
      </c>
      <c r="B38" s="8" t="s">
        <v>113</v>
      </c>
      <c r="C38" s="11" t="s">
        <v>175</v>
      </c>
      <c r="D38" s="649">
        <v>75170.634914430426</v>
      </c>
    </row>
    <row r="39" spans="1:4" ht="30" customHeight="1" thickTop="1" thickBot="1">
      <c r="A39" s="10" t="s">
        <v>176</v>
      </c>
      <c r="B39" s="8" t="s">
        <v>113</v>
      </c>
      <c r="C39" s="11" t="s">
        <v>177</v>
      </c>
      <c r="D39" s="649">
        <v>75820.80013696503</v>
      </c>
    </row>
    <row r="40" spans="1:4" ht="30" customHeight="1" thickTop="1" thickBot="1">
      <c r="A40" s="10" t="s">
        <v>180</v>
      </c>
      <c r="B40" s="8" t="s">
        <v>113</v>
      </c>
      <c r="C40" s="11" t="s">
        <v>181</v>
      </c>
      <c r="D40" s="649">
        <v>98513.663710591602</v>
      </c>
    </row>
    <row r="41" spans="1:4" ht="30" customHeight="1" thickTop="1" thickBot="1">
      <c r="A41" s="10" t="s">
        <v>178</v>
      </c>
      <c r="B41" s="8" t="s">
        <v>113</v>
      </c>
      <c r="C41" s="11" t="s">
        <v>179</v>
      </c>
      <c r="D41" s="649">
        <v>89757.406278069335</v>
      </c>
    </row>
    <row r="42" spans="1:4" ht="30" customHeight="1" thickTop="1" thickBot="1">
      <c r="A42" s="10" t="s">
        <v>182</v>
      </c>
      <c r="B42" s="8" t="s">
        <v>113</v>
      </c>
      <c r="C42" s="11" t="s">
        <v>183</v>
      </c>
      <c r="D42" s="649">
        <v>83189.688876885251</v>
      </c>
    </row>
    <row r="43" spans="1:4" ht="30" customHeight="1" thickTop="1" thickBot="1">
      <c r="A43" s="10" t="s">
        <v>1672</v>
      </c>
      <c r="B43" s="8" t="s">
        <v>113</v>
      </c>
      <c r="C43" s="11" t="s">
        <v>1671</v>
      </c>
      <c r="D43" s="649">
        <v>12478.977658325157</v>
      </c>
    </row>
    <row r="44" spans="1:4" ht="30" customHeight="1" thickTop="1" thickBot="1">
      <c r="A44" s="10" t="s">
        <v>184</v>
      </c>
      <c r="B44" s="8" t="s">
        <v>113</v>
      </c>
      <c r="C44" s="11" t="s">
        <v>185</v>
      </c>
      <c r="D44" s="649">
        <v>22986.486577351883</v>
      </c>
    </row>
    <row r="45" spans="1:4" ht="30" customHeight="1" thickTop="1" thickBot="1">
      <c r="A45" s="10" t="s">
        <v>1603</v>
      </c>
      <c r="B45" s="8" t="s">
        <v>113</v>
      </c>
      <c r="C45" s="11" t="s">
        <v>1604</v>
      </c>
      <c r="D45" s="649">
        <v>3830.7315450304027</v>
      </c>
    </row>
    <row r="46" spans="1:4" ht="30" customHeight="1" thickTop="1" thickBot="1">
      <c r="A46" s="10" t="s">
        <v>188</v>
      </c>
      <c r="B46" s="8" t="s">
        <v>113</v>
      </c>
      <c r="C46" s="11" t="s">
        <v>189</v>
      </c>
      <c r="D46" s="649">
        <v>4378.1287162611361</v>
      </c>
    </row>
    <row r="47" spans="1:4" ht="30" customHeight="1" thickTop="1" thickBot="1">
      <c r="A47" s="10" t="s">
        <v>186</v>
      </c>
      <c r="B47" s="8" t="s">
        <v>113</v>
      </c>
      <c r="C47" s="11" t="s">
        <v>187</v>
      </c>
      <c r="D47" s="649">
        <v>4925.52588749187</v>
      </c>
    </row>
    <row r="48" spans="1:4" ht="30" customHeight="1" thickTop="1" thickBot="1">
      <c r="A48" s="10" t="s">
        <v>190</v>
      </c>
      <c r="B48" s="8" t="s">
        <v>113</v>
      </c>
      <c r="C48" s="11" t="s">
        <v>191</v>
      </c>
      <c r="D48" s="649">
        <v>5692.0916579318446</v>
      </c>
    </row>
    <row r="49" spans="1:4" ht="30" customHeight="1" thickTop="1" thickBot="1">
      <c r="A49" s="10" t="s">
        <v>201</v>
      </c>
      <c r="B49" s="8" t="s">
        <v>113</v>
      </c>
      <c r="C49" s="11" t="s">
        <v>1888</v>
      </c>
      <c r="D49" s="649">
        <v>111353.378202065</v>
      </c>
    </row>
    <row r="50" spans="1:4" ht="30" customHeight="1" thickTop="1" thickBot="1">
      <c r="A50" s="10" t="s">
        <v>192</v>
      </c>
      <c r="B50" s="8" t="s">
        <v>113</v>
      </c>
      <c r="C50" s="11" t="s">
        <v>193</v>
      </c>
      <c r="D50" s="649">
        <v>44800.094316721515</v>
      </c>
    </row>
    <row r="51" spans="1:4" ht="30" customHeight="1" thickTop="1" thickBot="1">
      <c r="A51" s="10" t="s">
        <v>194</v>
      </c>
      <c r="B51" s="8" t="s">
        <v>113</v>
      </c>
      <c r="C51" s="11" t="s">
        <v>1887</v>
      </c>
      <c r="D51" s="649">
        <v>2955.1058017781756</v>
      </c>
    </row>
    <row r="52" spans="1:4" ht="30" customHeight="1" thickTop="1" thickBot="1">
      <c r="A52" s="10" t="s">
        <v>224</v>
      </c>
      <c r="B52" s="8" t="s">
        <v>92</v>
      </c>
      <c r="C52" s="11" t="s">
        <v>1891</v>
      </c>
      <c r="D52" s="649">
        <v>181977.05117309224</v>
      </c>
    </row>
    <row r="53" spans="1:4" ht="30" customHeight="1" thickTop="1" thickBot="1">
      <c r="A53" s="10" t="s">
        <v>195</v>
      </c>
      <c r="B53" s="8" t="s">
        <v>113</v>
      </c>
      <c r="C53" s="11" t="s">
        <v>196</v>
      </c>
      <c r="D53" s="649">
        <v>13606.280261913353</v>
      </c>
    </row>
    <row r="54" spans="1:4" ht="30" customHeight="1" thickTop="1" thickBot="1">
      <c r="A54" s="10" t="s">
        <v>214</v>
      </c>
      <c r="B54" s="8" t="s">
        <v>113</v>
      </c>
      <c r="C54" s="11" t="s">
        <v>215</v>
      </c>
      <c r="D54" s="649">
        <v>15323.974833706345</v>
      </c>
    </row>
    <row r="55" spans="1:4" ht="30" customHeight="1" thickTop="1" thickBot="1">
      <c r="A55" s="10" t="s">
        <v>197</v>
      </c>
      <c r="B55" s="8" t="s">
        <v>113</v>
      </c>
      <c r="C55" s="11" t="s">
        <v>198</v>
      </c>
      <c r="D55" s="649">
        <v>157622.07166766355</v>
      </c>
    </row>
    <row r="56" spans="1:4" ht="30" customHeight="1" thickTop="1" thickBot="1">
      <c r="A56" s="10" t="s">
        <v>199</v>
      </c>
      <c r="B56" s="8" t="s">
        <v>113</v>
      </c>
      <c r="C56" s="11" t="s">
        <v>200</v>
      </c>
      <c r="D56" s="649">
        <v>17513.563518629278</v>
      </c>
    </row>
    <row r="57" spans="1:4" ht="30" customHeight="1" thickTop="1" thickBot="1">
      <c r="A57" s="10" t="s">
        <v>202</v>
      </c>
      <c r="B57" s="8" t="s">
        <v>113</v>
      </c>
      <c r="C57" s="11" t="s">
        <v>203</v>
      </c>
      <c r="D57" s="649">
        <v>74432.382790778254</v>
      </c>
    </row>
    <row r="58" spans="1:4" ht="30" customHeight="1" thickTop="1" thickBot="1">
      <c r="A58" s="10" t="s">
        <v>212</v>
      </c>
      <c r="B58" s="8" t="s">
        <v>113</v>
      </c>
      <c r="C58" s="11" t="s">
        <v>213</v>
      </c>
      <c r="D58" s="649">
        <v>39405.25575351969</v>
      </c>
    </row>
    <row r="59" spans="1:4" ht="30" customHeight="1" thickTop="1" thickBot="1">
      <c r="A59" s="10" t="s">
        <v>206</v>
      </c>
      <c r="B59" s="8" t="s">
        <v>113</v>
      </c>
      <c r="C59" s="11" t="s">
        <v>207</v>
      </c>
      <c r="D59" s="649">
        <v>8741.9386048839733</v>
      </c>
    </row>
    <row r="60" spans="1:4" ht="30" customHeight="1" thickTop="1" thickBot="1">
      <c r="A60" s="10" t="s">
        <v>204</v>
      </c>
      <c r="B60" s="8" t="s">
        <v>113</v>
      </c>
      <c r="C60" s="11" t="s">
        <v>205</v>
      </c>
      <c r="D60" s="649">
        <v>13861.103083003522</v>
      </c>
    </row>
    <row r="61" spans="1:4" ht="30" customHeight="1" thickTop="1" thickBot="1">
      <c r="A61" s="10" t="s">
        <v>208</v>
      </c>
      <c r="B61" s="8" t="s">
        <v>113</v>
      </c>
      <c r="C61" s="11" t="s">
        <v>209</v>
      </c>
      <c r="D61" s="649">
        <v>19703.152203552214</v>
      </c>
    </row>
    <row r="62" spans="1:4" ht="30" customHeight="1" thickTop="1" thickBot="1">
      <c r="A62" s="10" t="s">
        <v>210</v>
      </c>
      <c r="B62" s="8" t="s">
        <v>113</v>
      </c>
      <c r="C62" s="11" t="s">
        <v>211</v>
      </c>
      <c r="D62" s="649">
        <v>20797.946546013682</v>
      </c>
    </row>
    <row r="63" spans="1:4" ht="30" customHeight="1" thickTop="1" thickBot="1">
      <c r="A63" s="10" t="s">
        <v>217</v>
      </c>
      <c r="B63" s="8" t="s">
        <v>113</v>
      </c>
      <c r="C63" s="11" t="s">
        <v>218</v>
      </c>
      <c r="D63" s="649">
        <v>33932.332694797093</v>
      </c>
    </row>
    <row r="64" spans="1:4" ht="30" customHeight="1" thickTop="1" thickBot="1">
      <c r="A64" s="10" t="s">
        <v>219</v>
      </c>
      <c r="B64" s="8" t="s">
        <v>113</v>
      </c>
      <c r="C64" s="11" t="s">
        <v>220</v>
      </c>
      <c r="D64" s="649">
        <v>18608.357861090746</v>
      </c>
    </row>
    <row r="65" spans="1:4" ht="30" customHeight="1" thickTop="1" thickBot="1">
      <c r="A65" s="10" t="s">
        <v>216</v>
      </c>
      <c r="B65" s="8" t="s">
        <v>113</v>
      </c>
      <c r="C65" s="11" t="s">
        <v>1889</v>
      </c>
      <c r="D65" s="649">
        <v>20797.946546013682</v>
      </c>
    </row>
    <row r="66" spans="1:4" ht="30" customHeight="1" thickTop="1" thickBot="1">
      <c r="A66" s="10" t="s">
        <v>221</v>
      </c>
      <c r="B66" s="8" t="s">
        <v>113</v>
      </c>
      <c r="C66" s="11" t="s">
        <v>1890</v>
      </c>
      <c r="D66" s="649">
        <v>60616.371811918259</v>
      </c>
    </row>
    <row r="67" spans="1:4" ht="30" customHeight="1" thickTop="1" thickBot="1">
      <c r="A67" s="10" t="s">
        <v>222</v>
      </c>
      <c r="B67" s="8" t="s">
        <v>113</v>
      </c>
      <c r="C67" s="11" t="s">
        <v>223</v>
      </c>
      <c r="D67" s="649">
        <v>36121.921379720028</v>
      </c>
    </row>
    <row r="68" spans="1:4" ht="30" customHeight="1" thickTop="1" thickBot="1">
      <c r="A68" s="10" t="s">
        <v>225</v>
      </c>
      <c r="B68" s="8" t="s">
        <v>113</v>
      </c>
      <c r="C68" s="11" t="s">
        <v>226</v>
      </c>
      <c r="D68" s="649">
        <v>81929.207268035956</v>
      </c>
    </row>
    <row r="69" spans="1:4" ht="30" customHeight="1" thickTop="1" thickBot="1">
      <c r="A69" s="10" t="s">
        <v>227</v>
      </c>
      <c r="B69" s="8" t="s">
        <v>113</v>
      </c>
      <c r="C69" s="11" t="s">
        <v>1892</v>
      </c>
      <c r="D69" s="649">
        <v>22062.622769201927</v>
      </c>
    </row>
    <row r="70" spans="1:4" ht="30" customHeight="1" thickTop="1" thickBot="1">
      <c r="A70" s="10" t="s">
        <v>232</v>
      </c>
      <c r="B70" s="8" t="s">
        <v>233</v>
      </c>
      <c r="C70" s="11" t="s">
        <v>1895</v>
      </c>
      <c r="D70" s="649">
        <v>4866.8012867468115</v>
      </c>
    </row>
    <row r="71" spans="1:4" ht="30" customHeight="1" thickTop="1" thickBot="1">
      <c r="A71" s="10" t="s">
        <v>228</v>
      </c>
      <c r="B71" s="8" t="s">
        <v>113</v>
      </c>
      <c r="C71" s="11" t="s">
        <v>1893</v>
      </c>
      <c r="D71" s="649">
        <v>4878.3364761788762</v>
      </c>
    </row>
    <row r="72" spans="1:4" ht="30" customHeight="1" thickTop="1" thickBot="1">
      <c r="A72" s="10" t="s">
        <v>229</v>
      </c>
      <c r="B72" s="8" t="s">
        <v>113</v>
      </c>
      <c r="C72" s="11" t="s">
        <v>1894</v>
      </c>
      <c r="D72" s="649">
        <v>8757.3060861070044</v>
      </c>
    </row>
    <row r="73" spans="1:4" ht="30" customHeight="1" thickTop="1" thickBot="1">
      <c r="A73" s="10" t="s">
        <v>230</v>
      </c>
      <c r="B73" s="8" t="s">
        <v>113</v>
      </c>
      <c r="C73" s="11" t="s">
        <v>231</v>
      </c>
      <c r="D73" s="649">
        <v>4271.1660506183498</v>
      </c>
    </row>
    <row r="74" spans="1:4" ht="30" customHeight="1" thickTop="1" thickBot="1">
      <c r="A74" s="10" t="s">
        <v>234</v>
      </c>
      <c r="B74" s="8" t="s">
        <v>113</v>
      </c>
      <c r="C74" s="11" t="s">
        <v>235</v>
      </c>
      <c r="D74" s="649">
        <v>19264.815005133736</v>
      </c>
    </row>
    <row r="75" spans="1:4" ht="30" customHeight="1" thickTop="1" thickBot="1">
      <c r="A75" s="10" t="s">
        <v>236</v>
      </c>
      <c r="B75" s="8" t="s">
        <v>113</v>
      </c>
      <c r="C75" s="11" t="s">
        <v>237</v>
      </c>
      <c r="D75" s="649">
        <v>285512.71690097119</v>
      </c>
    </row>
    <row r="76" spans="1:4" ht="30" customHeight="1" thickTop="1" thickBot="1">
      <c r="A76" s="10" t="s">
        <v>238</v>
      </c>
      <c r="B76" s="8" t="s">
        <v>113</v>
      </c>
      <c r="C76" s="11" t="s">
        <v>239</v>
      </c>
      <c r="D76" s="649">
        <v>357113.7350129697</v>
      </c>
    </row>
    <row r="77" spans="1:4" ht="30" customHeight="1" thickTop="1" thickBot="1">
      <c r="A77" s="10" t="s">
        <v>240</v>
      </c>
      <c r="B77" s="8" t="s">
        <v>113</v>
      </c>
      <c r="C77" s="11" t="s">
        <v>1896</v>
      </c>
      <c r="D77" s="649">
        <v>180609.60689860015</v>
      </c>
    </row>
    <row r="78" spans="1:4" ht="30" customHeight="1" thickTop="1" thickBot="1">
      <c r="A78" s="10" t="s">
        <v>241</v>
      </c>
      <c r="B78" s="8" t="s">
        <v>113</v>
      </c>
      <c r="C78" s="11" t="s">
        <v>1897</v>
      </c>
      <c r="D78" s="649">
        <v>115809.10728359639</v>
      </c>
    </row>
    <row r="79" spans="1:4" ht="30" customHeight="1" thickTop="1" thickBot="1">
      <c r="A79" s="10" t="s">
        <v>246</v>
      </c>
      <c r="B79" s="8" t="s">
        <v>113</v>
      </c>
      <c r="C79" s="11" t="s">
        <v>1902</v>
      </c>
      <c r="D79" s="649">
        <v>135670.6061784433</v>
      </c>
    </row>
    <row r="80" spans="1:4" ht="30" customHeight="1" thickTop="1" thickBot="1">
      <c r="A80" s="10" t="s">
        <v>243</v>
      </c>
      <c r="B80" s="8" t="s">
        <v>113</v>
      </c>
      <c r="C80" s="11" t="s">
        <v>1899</v>
      </c>
      <c r="D80" s="649">
        <v>197062.98164306415</v>
      </c>
    </row>
    <row r="81" spans="1:4" ht="30" customHeight="1" thickTop="1" thickBot="1">
      <c r="A81" s="10" t="s">
        <v>244</v>
      </c>
      <c r="B81" s="8" t="s">
        <v>113</v>
      </c>
      <c r="C81" s="11" t="s">
        <v>1900</v>
      </c>
      <c r="D81" s="649">
        <v>407192.18695190398</v>
      </c>
    </row>
    <row r="82" spans="1:4" ht="30" customHeight="1" thickTop="1" thickBot="1">
      <c r="A82" s="10" t="s">
        <v>245</v>
      </c>
      <c r="B82" s="8" t="s">
        <v>113</v>
      </c>
      <c r="C82" s="11" t="s">
        <v>1901</v>
      </c>
      <c r="D82" s="649">
        <v>239170.61768444133</v>
      </c>
    </row>
    <row r="83" spans="1:4" ht="30" customHeight="1" thickTop="1" thickBot="1">
      <c r="A83" s="10" t="s">
        <v>247</v>
      </c>
      <c r="B83" s="8" t="s">
        <v>113</v>
      </c>
      <c r="C83" s="11" t="s">
        <v>1903</v>
      </c>
      <c r="D83" s="649">
        <v>172947.09515495459</v>
      </c>
    </row>
    <row r="84" spans="1:4" ht="30" customHeight="1" thickTop="1" thickBot="1">
      <c r="A84" s="10" t="s">
        <v>242</v>
      </c>
      <c r="B84" s="8" t="s">
        <v>113</v>
      </c>
      <c r="C84" s="11" t="s">
        <v>1898</v>
      </c>
      <c r="D84" s="649">
        <v>185876.99385471505</v>
      </c>
    </row>
    <row r="85" spans="1:4" ht="30" customHeight="1" thickTop="1" thickBot="1">
      <c r="A85" s="10" t="s">
        <v>248</v>
      </c>
      <c r="B85" s="8" t="s">
        <v>113</v>
      </c>
      <c r="C85" s="11" t="s">
        <v>1904</v>
      </c>
      <c r="D85" s="649">
        <v>241906.55488701022</v>
      </c>
    </row>
    <row r="86" spans="1:4" ht="30" customHeight="1" thickTop="1" thickBot="1">
      <c r="A86" s="10" t="s">
        <v>249</v>
      </c>
      <c r="B86" s="8" t="s">
        <v>113</v>
      </c>
      <c r="C86" s="11" t="s">
        <v>250</v>
      </c>
      <c r="D86" s="649">
        <v>6786.8860003933114</v>
      </c>
    </row>
    <row r="87" spans="1:4" ht="30" customHeight="1" thickTop="1" thickBot="1">
      <c r="A87" s="10" t="s">
        <v>255</v>
      </c>
      <c r="B87" s="8" t="s">
        <v>113</v>
      </c>
      <c r="C87" s="11" t="s">
        <v>256</v>
      </c>
      <c r="D87" s="649">
        <v>1407065.5528840758</v>
      </c>
    </row>
    <row r="88" spans="1:4" ht="30" customHeight="1" thickTop="1" thickBot="1">
      <c r="A88" s="10" t="s">
        <v>253</v>
      </c>
      <c r="B88" s="8" t="s">
        <v>113</v>
      </c>
      <c r="C88" s="11" t="s">
        <v>254</v>
      </c>
      <c r="D88" s="649">
        <v>23715.30081874146</v>
      </c>
    </row>
    <row r="89" spans="1:4" ht="30" customHeight="1" thickTop="1" thickBot="1">
      <c r="A89" s="10" t="s">
        <v>251</v>
      </c>
      <c r="B89" s="8" t="s">
        <v>113</v>
      </c>
      <c r="C89" s="11" t="s">
        <v>252</v>
      </c>
      <c r="D89" s="649">
        <v>27364.615293613017</v>
      </c>
    </row>
    <row r="90" spans="1:4" ht="30" customHeight="1" thickTop="1" thickBot="1">
      <c r="A90" s="10" t="s">
        <v>257</v>
      </c>
      <c r="B90" s="8" t="s">
        <v>113</v>
      </c>
      <c r="C90" s="11" t="s">
        <v>258</v>
      </c>
      <c r="D90" s="649">
        <v>7917.3345647357073</v>
      </c>
    </row>
    <row r="91" spans="1:4" ht="30" customHeight="1" thickTop="1" thickBot="1">
      <c r="A91" s="10" t="s">
        <v>259</v>
      </c>
      <c r="B91" s="8" t="s">
        <v>113</v>
      </c>
      <c r="C91" s="11" t="s">
        <v>260</v>
      </c>
      <c r="D91" s="649">
        <v>80149.642134743714</v>
      </c>
    </row>
    <row r="92" spans="1:4" ht="30" customHeight="1" thickTop="1" thickBot="1">
      <c r="A92" s="10" t="s">
        <v>261</v>
      </c>
      <c r="B92" s="8" t="s">
        <v>113</v>
      </c>
      <c r="C92" s="11" t="s">
        <v>262</v>
      </c>
      <c r="D92" s="649">
        <v>3119.7444145812892</v>
      </c>
    </row>
    <row r="93" spans="1:4" ht="30" customHeight="1" thickTop="1" thickBot="1">
      <c r="A93" s="10" t="s">
        <v>263</v>
      </c>
      <c r="B93" s="8" t="s">
        <v>113</v>
      </c>
      <c r="C93" s="11" t="s">
        <v>264</v>
      </c>
      <c r="D93" s="649">
        <v>10016.739041371586</v>
      </c>
    </row>
    <row r="94" spans="1:4" ht="30" customHeight="1" thickTop="1" thickBot="1">
      <c r="A94" s="10" t="s">
        <v>265</v>
      </c>
      <c r="B94" s="8" t="s">
        <v>113</v>
      </c>
      <c r="C94" s="11" t="s">
        <v>266</v>
      </c>
      <c r="D94" s="649">
        <v>26270.869604736283</v>
      </c>
    </row>
    <row r="95" spans="1:4" ht="30" customHeight="1" thickTop="1" thickBot="1">
      <c r="A95" s="10" t="s">
        <v>267</v>
      </c>
      <c r="B95" s="8" t="s">
        <v>113</v>
      </c>
      <c r="C95" s="11" t="s">
        <v>268</v>
      </c>
      <c r="D95" s="649">
        <v>73338.637101901521</v>
      </c>
    </row>
    <row r="96" spans="1:4" ht="30" customHeight="1" thickTop="1" thickBot="1">
      <c r="A96" s="10" t="s">
        <v>269</v>
      </c>
      <c r="B96" s="8" t="s">
        <v>113</v>
      </c>
      <c r="C96" s="11" t="s">
        <v>270</v>
      </c>
      <c r="D96" s="649">
        <v>183270.04104306828</v>
      </c>
    </row>
    <row r="97" spans="1:4" ht="30" customHeight="1" thickTop="1" thickBot="1">
      <c r="A97" s="10" t="s">
        <v>271</v>
      </c>
      <c r="B97" s="8" t="s">
        <v>113</v>
      </c>
      <c r="C97" s="11" t="s">
        <v>272</v>
      </c>
      <c r="D97" s="649">
        <v>135259.70228932594</v>
      </c>
    </row>
    <row r="98" spans="1:4" ht="30" customHeight="1" thickTop="1" thickBot="1">
      <c r="A98" s="10" t="s">
        <v>273</v>
      </c>
      <c r="B98" s="8" t="s">
        <v>113</v>
      </c>
      <c r="C98" s="11" t="s">
        <v>274</v>
      </c>
      <c r="D98" s="649">
        <v>8757.3060861070044</v>
      </c>
    </row>
    <row r="99" spans="1:4" ht="30" customHeight="1" thickTop="1" thickBot="1">
      <c r="A99" s="10" t="s">
        <v>275</v>
      </c>
      <c r="B99" s="8" t="s">
        <v>113</v>
      </c>
      <c r="C99" s="11" t="s">
        <v>276</v>
      </c>
      <c r="D99" s="649">
        <v>21891.692234890419</v>
      </c>
    </row>
    <row r="100" spans="1:4" ht="30" customHeight="1" thickTop="1" thickBot="1">
      <c r="A100" s="10" t="s">
        <v>277</v>
      </c>
      <c r="B100" s="8" t="s">
        <v>113</v>
      </c>
      <c r="C100" s="11" t="s">
        <v>278</v>
      </c>
      <c r="D100" s="649">
        <v>284596.19366791431</v>
      </c>
    </row>
    <row r="101" spans="1:4" ht="30" customHeight="1" thickTop="1" thickBot="1">
      <c r="A101" s="10" t="s">
        <v>279</v>
      </c>
      <c r="B101" s="8" t="s">
        <v>113</v>
      </c>
      <c r="C101" s="11" t="s">
        <v>1905</v>
      </c>
      <c r="D101" s="649">
        <v>264328.86583577568</v>
      </c>
    </row>
    <row r="102" spans="1:4" ht="30" customHeight="1" thickTop="1" thickBot="1">
      <c r="A102" s="10" t="s">
        <v>280</v>
      </c>
      <c r="B102" s="8" t="s">
        <v>113</v>
      </c>
      <c r="C102" s="11" t="s">
        <v>281</v>
      </c>
      <c r="D102" s="649">
        <v>416057.50435723859</v>
      </c>
    </row>
    <row r="103" spans="1:4" ht="30" customHeight="1" thickTop="1" thickBot="1">
      <c r="A103" s="10" t="s">
        <v>282</v>
      </c>
      <c r="B103" s="8" t="s">
        <v>113</v>
      </c>
      <c r="C103" s="11" t="s">
        <v>283</v>
      </c>
      <c r="D103" s="649">
        <v>426894.29050187155</v>
      </c>
    </row>
    <row r="104" spans="1:4" ht="30" customHeight="1" thickTop="1" thickBot="1">
      <c r="A104" s="10" t="s">
        <v>284</v>
      </c>
      <c r="B104" s="8" t="s">
        <v>113</v>
      </c>
      <c r="C104" s="11" t="s">
        <v>285</v>
      </c>
      <c r="D104" s="649">
        <v>585612.20516558131</v>
      </c>
    </row>
    <row r="105" spans="1:4" ht="30" customHeight="1" thickTop="1" thickBot="1">
      <c r="A105" s="10" t="s">
        <v>286</v>
      </c>
      <c r="B105" s="8" t="s">
        <v>113</v>
      </c>
      <c r="C105" s="11" t="s">
        <v>287</v>
      </c>
      <c r="D105" s="649">
        <v>202501.29913349054</v>
      </c>
    </row>
    <row r="106" spans="1:4" ht="30" customHeight="1" thickTop="1" thickBot="1">
      <c r="A106" s="10" t="s">
        <v>288</v>
      </c>
      <c r="B106" s="8" t="s">
        <v>113</v>
      </c>
      <c r="C106" s="11" t="s">
        <v>289</v>
      </c>
      <c r="D106" s="649">
        <v>15871.372004937079</v>
      </c>
    </row>
    <row r="107" spans="1:4" ht="30" customHeight="1" thickTop="1" thickBot="1">
      <c r="A107" s="10" t="s">
        <v>290</v>
      </c>
      <c r="B107" s="8" t="s">
        <v>113</v>
      </c>
      <c r="C107" s="11" t="s">
        <v>291</v>
      </c>
      <c r="D107" s="649">
        <v>376270.53869887593</v>
      </c>
    </row>
    <row r="108" spans="1:4" ht="30" customHeight="1" thickTop="1" thickBot="1">
      <c r="A108" s="10" t="s">
        <v>292</v>
      </c>
      <c r="B108" s="8" t="s">
        <v>113</v>
      </c>
      <c r="C108" s="11" t="s">
        <v>293</v>
      </c>
      <c r="D108" s="649">
        <v>9333.0169041255376</v>
      </c>
    </row>
    <row r="109" spans="1:4" ht="30" customHeight="1" thickTop="1" thickBot="1">
      <c r="A109" s="10" t="s">
        <v>294</v>
      </c>
      <c r="B109" s="8" t="s">
        <v>113</v>
      </c>
      <c r="C109" s="11" t="s">
        <v>1906</v>
      </c>
      <c r="D109" s="649">
        <v>634868.51269408467</v>
      </c>
    </row>
    <row r="110" spans="1:4" ht="30" customHeight="1" thickTop="1" thickBot="1">
      <c r="A110" s="10" t="s">
        <v>295</v>
      </c>
      <c r="B110" s="8" t="s">
        <v>113</v>
      </c>
      <c r="C110" s="11" t="s">
        <v>296</v>
      </c>
      <c r="D110" s="649">
        <v>4597.2973154703768</v>
      </c>
    </row>
    <row r="111" spans="1:4" ht="30" customHeight="1" thickTop="1" thickBot="1">
      <c r="A111" s="10" t="s">
        <v>297</v>
      </c>
      <c r="B111" s="8" t="s">
        <v>113</v>
      </c>
      <c r="C111" s="11" t="s">
        <v>298</v>
      </c>
      <c r="D111" s="649">
        <v>126043.96627059247</v>
      </c>
    </row>
    <row r="112" spans="1:4" ht="30" customHeight="1" thickTop="1" thickBot="1">
      <c r="A112" s="10" t="s">
        <v>299</v>
      </c>
      <c r="B112" s="8" t="s">
        <v>113</v>
      </c>
      <c r="C112" s="11" t="s">
        <v>300</v>
      </c>
      <c r="D112" s="649">
        <v>545111.1064160153</v>
      </c>
    </row>
    <row r="113" spans="1:4" ht="30" customHeight="1" thickTop="1" thickBot="1">
      <c r="A113" s="10" t="s">
        <v>301</v>
      </c>
      <c r="B113" s="8" t="s">
        <v>113</v>
      </c>
      <c r="C113" s="11" t="s">
        <v>302</v>
      </c>
      <c r="D113" s="649">
        <v>8595.8134340580909</v>
      </c>
    </row>
    <row r="114" spans="1:4" ht="30" customHeight="1" thickTop="1" thickBot="1">
      <c r="A114" s="10" t="s">
        <v>305</v>
      </c>
      <c r="B114" s="8" t="s">
        <v>113</v>
      </c>
      <c r="C114" s="11" t="s">
        <v>306</v>
      </c>
      <c r="D114" s="649">
        <v>129978.51452051145</v>
      </c>
    </row>
    <row r="115" spans="1:4" ht="30" customHeight="1" thickTop="1" thickBot="1">
      <c r="A115" s="10" t="s">
        <v>303</v>
      </c>
      <c r="B115" s="8" t="s">
        <v>113</v>
      </c>
      <c r="C115" s="11" t="s">
        <v>304</v>
      </c>
      <c r="D115" s="649">
        <v>114450.51732173735</v>
      </c>
    </row>
    <row r="116" spans="1:4" ht="30" customHeight="1" thickTop="1" thickBot="1">
      <c r="A116" s="10" t="s">
        <v>309</v>
      </c>
      <c r="B116" s="8" t="s">
        <v>113</v>
      </c>
      <c r="C116" s="11" t="s">
        <v>1907</v>
      </c>
      <c r="D116" s="649">
        <v>114450.51732173735</v>
      </c>
    </row>
    <row r="117" spans="1:4" ht="30" customHeight="1" thickTop="1" thickBot="1">
      <c r="A117" s="10" t="s">
        <v>310</v>
      </c>
      <c r="B117" s="8" t="s">
        <v>113</v>
      </c>
      <c r="C117" s="11" t="s">
        <v>311</v>
      </c>
      <c r="D117" s="649">
        <v>181969.71059799907</v>
      </c>
    </row>
    <row r="118" spans="1:4" ht="30" customHeight="1" thickTop="1" thickBot="1">
      <c r="A118" s="10" t="s">
        <v>313</v>
      </c>
      <c r="B118" s="8" t="s">
        <v>113</v>
      </c>
      <c r="C118" s="11" t="s">
        <v>1909</v>
      </c>
      <c r="D118" s="649">
        <v>297867.95343629783</v>
      </c>
    </row>
    <row r="119" spans="1:4" ht="30" customHeight="1" thickTop="1" thickBot="1">
      <c r="A119" s="10" t="s">
        <v>318</v>
      </c>
      <c r="B119" s="8" t="s">
        <v>113</v>
      </c>
      <c r="C119" s="11" t="s">
        <v>319</v>
      </c>
      <c r="D119" s="649">
        <v>156068.88725691455</v>
      </c>
    </row>
    <row r="120" spans="1:4" ht="30" customHeight="1" thickTop="1" thickBot="1">
      <c r="A120" s="10" t="s">
        <v>314</v>
      </c>
      <c r="B120" s="8" t="s">
        <v>113</v>
      </c>
      <c r="C120" s="11" t="s">
        <v>315</v>
      </c>
      <c r="D120" s="649">
        <v>156068.88725691455</v>
      </c>
    </row>
    <row r="121" spans="1:4" ht="30" customHeight="1" thickTop="1" thickBot="1">
      <c r="A121" s="10" t="s">
        <v>1648</v>
      </c>
      <c r="B121" s="8" t="s">
        <v>113</v>
      </c>
      <c r="C121" s="11" t="s">
        <v>1649</v>
      </c>
      <c r="D121" s="649">
        <v>125618.80689384215</v>
      </c>
    </row>
    <row r="122" spans="1:4" ht="30" customHeight="1" thickTop="1" thickBot="1">
      <c r="A122" s="10" t="s">
        <v>322</v>
      </c>
      <c r="B122" s="8" t="s">
        <v>113</v>
      </c>
      <c r="C122" s="11" t="s">
        <v>323</v>
      </c>
      <c r="D122" s="649">
        <v>121854.59519958332</v>
      </c>
    </row>
    <row r="123" spans="1:4" ht="30" customHeight="1" thickTop="1" thickBot="1">
      <c r="A123" s="10" t="s">
        <v>320</v>
      </c>
      <c r="B123" s="8" t="s">
        <v>113</v>
      </c>
      <c r="C123" s="11" t="s">
        <v>321</v>
      </c>
      <c r="D123" s="649">
        <v>114450.51732173735</v>
      </c>
    </row>
    <row r="124" spans="1:4" ht="30" customHeight="1" thickTop="1" thickBot="1">
      <c r="A124" s="10" t="s">
        <v>312</v>
      </c>
      <c r="B124" s="8" t="s">
        <v>113</v>
      </c>
      <c r="C124" s="11" t="s">
        <v>1908</v>
      </c>
      <c r="D124" s="649">
        <v>156068.88725691455</v>
      </c>
    </row>
    <row r="125" spans="1:4" ht="30" customHeight="1" thickTop="1" thickBot="1">
      <c r="A125" s="10" t="s">
        <v>316</v>
      </c>
      <c r="B125" s="8" t="s">
        <v>113</v>
      </c>
      <c r="C125" s="11" t="s">
        <v>317</v>
      </c>
      <c r="D125" s="649">
        <v>207965.83296353533</v>
      </c>
    </row>
    <row r="126" spans="1:4" ht="30" customHeight="1" thickTop="1" thickBot="1">
      <c r="A126" s="10" t="s">
        <v>307</v>
      </c>
      <c r="B126" s="8" t="s">
        <v>113</v>
      </c>
      <c r="C126" s="11" t="s">
        <v>308</v>
      </c>
      <c r="D126" s="649">
        <v>145664.29477312023</v>
      </c>
    </row>
    <row r="127" spans="1:4" ht="30" customHeight="1" thickTop="1" thickBot="1">
      <c r="A127" s="10" t="s">
        <v>324</v>
      </c>
      <c r="B127" s="8" t="s">
        <v>113</v>
      </c>
      <c r="C127" s="11" t="s">
        <v>325</v>
      </c>
      <c r="D127" s="649">
        <v>4773.4711177055551</v>
      </c>
    </row>
    <row r="128" spans="1:4" ht="30" customHeight="1" thickTop="1" thickBot="1">
      <c r="A128" s="10" t="s">
        <v>326</v>
      </c>
      <c r="B128" s="8" t="s">
        <v>113</v>
      </c>
      <c r="C128" s="11" t="s">
        <v>327</v>
      </c>
      <c r="D128" s="649">
        <v>134088.1879190809</v>
      </c>
    </row>
    <row r="129" spans="1:4" ht="30" customHeight="1" thickTop="1" thickBot="1">
      <c r="A129" s="10" t="s">
        <v>328</v>
      </c>
      <c r="B129" s="8" t="s">
        <v>113</v>
      </c>
      <c r="C129" s="11" t="s">
        <v>329</v>
      </c>
      <c r="D129" s="649">
        <v>90.184208287055753</v>
      </c>
    </row>
    <row r="130" spans="1:4" ht="30" customHeight="1" thickTop="1" thickBot="1">
      <c r="A130" s="10" t="s">
        <v>330</v>
      </c>
      <c r="B130" s="8" t="s">
        <v>113</v>
      </c>
      <c r="C130" s="11" t="s">
        <v>331</v>
      </c>
      <c r="D130" s="649">
        <v>11705.16654426859</v>
      </c>
    </row>
    <row r="131" spans="1:4" ht="30" customHeight="1" thickTop="1" thickBot="1">
      <c r="A131" s="10" t="s">
        <v>332</v>
      </c>
      <c r="B131" s="8" t="s">
        <v>113</v>
      </c>
      <c r="C131" s="11" t="s">
        <v>333</v>
      </c>
      <c r="D131" s="649">
        <v>11705.16654426859</v>
      </c>
    </row>
    <row r="132" spans="1:4" ht="30" customHeight="1" thickTop="1" thickBot="1">
      <c r="A132" s="10" t="s">
        <v>334</v>
      </c>
      <c r="B132" s="8" t="s">
        <v>113</v>
      </c>
      <c r="C132" s="11" t="s">
        <v>1676</v>
      </c>
      <c r="D132" s="649">
        <v>11705.16654426859</v>
      </c>
    </row>
    <row r="133" spans="1:4" ht="30" customHeight="1" thickTop="1" thickBot="1">
      <c r="A133" s="10" t="s">
        <v>335</v>
      </c>
      <c r="B133" s="8" t="s">
        <v>92</v>
      </c>
      <c r="C133" s="11" t="s">
        <v>1910</v>
      </c>
      <c r="D133" s="649">
        <v>373039.63700431294</v>
      </c>
    </row>
    <row r="134" spans="1:4" ht="30" customHeight="1" thickTop="1" thickBot="1">
      <c r="A134" s="10" t="s">
        <v>336</v>
      </c>
      <c r="B134" s="8" t="s">
        <v>113</v>
      </c>
      <c r="C134" s="11" t="s">
        <v>337</v>
      </c>
      <c r="D134" s="649">
        <v>71531.57332608584</v>
      </c>
    </row>
    <row r="135" spans="1:4" ht="30" customHeight="1" thickTop="1" thickBot="1">
      <c r="A135" s="10" t="s">
        <v>338</v>
      </c>
      <c r="B135" s="8" t="s">
        <v>339</v>
      </c>
      <c r="C135" s="11" t="s">
        <v>340</v>
      </c>
      <c r="D135" s="649">
        <v>1144.5051732173736</v>
      </c>
    </row>
    <row r="136" spans="1:4" ht="30" customHeight="1" thickTop="1" thickBot="1">
      <c r="A136" s="10" t="s">
        <v>352</v>
      </c>
      <c r="B136" s="8" t="s">
        <v>339</v>
      </c>
      <c r="C136" s="11" t="s">
        <v>353</v>
      </c>
      <c r="D136" s="649">
        <v>1696.7215000983279</v>
      </c>
    </row>
    <row r="137" spans="1:4" ht="30" customHeight="1" thickTop="1" thickBot="1">
      <c r="A137" s="10" t="s">
        <v>343</v>
      </c>
      <c r="B137" s="8" t="s">
        <v>344</v>
      </c>
      <c r="C137" s="11" t="s">
        <v>345</v>
      </c>
      <c r="D137" s="649">
        <v>0.27440454463378794</v>
      </c>
    </row>
    <row r="138" spans="1:4" ht="30" customHeight="1" thickTop="1" thickBot="1">
      <c r="A138" s="10" t="s">
        <v>346</v>
      </c>
      <c r="B138" s="8" t="s">
        <v>344</v>
      </c>
      <c r="C138" s="11" t="s">
        <v>347</v>
      </c>
      <c r="D138" s="649">
        <v>0.3324785075663666</v>
      </c>
    </row>
    <row r="139" spans="1:4" ht="30" customHeight="1" thickTop="1" thickBot="1">
      <c r="A139" s="10" t="s">
        <v>350</v>
      </c>
      <c r="B139" s="8" t="s">
        <v>339</v>
      </c>
      <c r="C139" s="11" t="s">
        <v>351</v>
      </c>
      <c r="D139" s="649">
        <v>1144.5051732173736</v>
      </c>
    </row>
    <row r="140" spans="1:4" ht="30" customHeight="1" thickTop="1" thickBot="1">
      <c r="A140" s="10" t="s">
        <v>348</v>
      </c>
      <c r="B140" s="8" t="s">
        <v>339</v>
      </c>
      <c r="C140" s="11" t="s">
        <v>349</v>
      </c>
      <c r="D140" s="649">
        <v>1144.5051732173736</v>
      </c>
    </row>
    <row r="141" spans="1:4" ht="30" customHeight="1" thickTop="1" thickBot="1">
      <c r="A141" s="10" t="s">
        <v>356</v>
      </c>
      <c r="B141" s="8" t="s">
        <v>113</v>
      </c>
      <c r="C141" s="11" t="s">
        <v>357</v>
      </c>
      <c r="D141" s="649">
        <v>73338.637101901521</v>
      </c>
    </row>
    <row r="142" spans="1:4" ht="30" customHeight="1" thickTop="1" thickBot="1">
      <c r="A142" s="10" t="s">
        <v>341</v>
      </c>
      <c r="B142" s="8" t="s">
        <v>339</v>
      </c>
      <c r="C142" s="11" t="s">
        <v>342</v>
      </c>
      <c r="D142" s="649">
        <v>1144.5051732173736</v>
      </c>
    </row>
    <row r="143" spans="1:4" ht="30" customHeight="1" thickTop="1" thickBot="1">
      <c r="A143" s="10" t="s">
        <v>354</v>
      </c>
      <c r="B143" s="8" t="s">
        <v>113</v>
      </c>
      <c r="C143" s="11" t="s">
        <v>355</v>
      </c>
      <c r="D143" s="649">
        <v>72243.842759440056</v>
      </c>
    </row>
    <row r="144" spans="1:4" ht="30" customHeight="1" thickTop="1" thickBot="1">
      <c r="A144" s="10" t="s">
        <v>359</v>
      </c>
      <c r="B144" s="8" t="s">
        <v>113</v>
      </c>
      <c r="C144" s="11" t="s">
        <v>360</v>
      </c>
      <c r="D144" s="649">
        <v>177872.62104244644</v>
      </c>
    </row>
    <row r="145" spans="1:4" ht="68.25" customHeight="1" thickTop="1" thickBot="1">
      <c r="A145" s="10" t="s">
        <v>358</v>
      </c>
      <c r="B145" s="8" t="s">
        <v>113</v>
      </c>
      <c r="C145" s="11" t="s">
        <v>2197</v>
      </c>
      <c r="D145" s="649">
        <v>225487.78571084241</v>
      </c>
    </row>
    <row r="146" spans="1:4" ht="30" customHeight="1" thickTop="1" thickBot="1">
      <c r="A146" s="10" t="s">
        <v>361</v>
      </c>
      <c r="B146" s="8" t="s">
        <v>113</v>
      </c>
      <c r="C146" s="11" t="s">
        <v>1911</v>
      </c>
      <c r="D146" s="649">
        <v>151055.4029200642</v>
      </c>
    </row>
    <row r="147" spans="1:4" ht="30" customHeight="1" thickTop="1" thickBot="1">
      <c r="A147" s="10" t="s">
        <v>362</v>
      </c>
      <c r="B147" s="8" t="s">
        <v>113</v>
      </c>
      <c r="C147" s="11" t="s">
        <v>1912</v>
      </c>
      <c r="D147" s="649">
        <v>151055.4029200642</v>
      </c>
    </row>
    <row r="148" spans="1:4" ht="30" customHeight="1" thickTop="1" thickBot="1">
      <c r="A148" s="10" t="s">
        <v>367</v>
      </c>
      <c r="B148" s="8" t="s">
        <v>113</v>
      </c>
      <c r="C148" s="11" t="s">
        <v>368</v>
      </c>
      <c r="D148" s="649">
        <v>12164.381582905195</v>
      </c>
    </row>
    <row r="149" spans="1:4" ht="30" customHeight="1" thickTop="1" thickBot="1">
      <c r="A149" s="10" t="s">
        <v>363</v>
      </c>
      <c r="B149" s="8" t="s">
        <v>113</v>
      </c>
      <c r="C149" s="11" t="s">
        <v>364</v>
      </c>
      <c r="D149" s="649">
        <v>7812.4692062623872</v>
      </c>
    </row>
    <row r="150" spans="1:4" ht="30" customHeight="1" thickTop="1" thickBot="1">
      <c r="A150" s="10" t="s">
        <v>158</v>
      </c>
      <c r="B150" s="8" t="s">
        <v>113</v>
      </c>
      <c r="C150" s="11" t="s">
        <v>159</v>
      </c>
      <c r="D150" s="649">
        <v>57915.040177645526</v>
      </c>
    </row>
    <row r="151" spans="1:4" ht="30" customHeight="1" thickTop="1" thickBot="1">
      <c r="A151" s="10" t="s">
        <v>369</v>
      </c>
      <c r="B151" s="8" t="s">
        <v>113</v>
      </c>
      <c r="C151" s="11" t="s">
        <v>370</v>
      </c>
      <c r="D151" s="649">
        <v>147417.6236346247</v>
      </c>
    </row>
    <row r="152" spans="1:4" ht="30" customHeight="1" thickTop="1" thickBot="1">
      <c r="A152" s="10" t="s">
        <v>371</v>
      </c>
      <c r="B152" s="8" t="s">
        <v>113</v>
      </c>
      <c r="C152" s="11" t="s">
        <v>372</v>
      </c>
      <c r="D152" s="649">
        <v>132145.03282657027</v>
      </c>
    </row>
    <row r="153" spans="1:4" ht="30" customHeight="1" thickTop="1" thickBot="1">
      <c r="A153" s="10" t="s">
        <v>365</v>
      </c>
      <c r="B153" s="8" t="s">
        <v>113</v>
      </c>
      <c r="C153" s="11" t="s">
        <v>366</v>
      </c>
      <c r="D153" s="649">
        <v>146226.35316236774</v>
      </c>
    </row>
    <row r="154" spans="1:4" ht="30" customHeight="1" thickTop="1" thickBot="1">
      <c r="A154" s="10" t="s">
        <v>373</v>
      </c>
      <c r="B154" s="8" t="s">
        <v>113</v>
      </c>
      <c r="C154" s="11" t="s">
        <v>374</v>
      </c>
      <c r="D154" s="649">
        <v>62427.55490276582</v>
      </c>
    </row>
    <row r="155" spans="1:4" ht="15.75" thickTop="1"/>
  </sheetData>
  <sortState xmlns:xlrd2="http://schemas.microsoft.com/office/spreadsheetml/2017/richdata2" ref="A7:D304">
    <sortCondition ref="C7:C304"/>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5703125" style="183" customWidth="1"/>
  </cols>
  <sheetData>
    <row r="1" spans="1:4" ht="81.75" customHeight="1" thickTop="1" thickBot="1">
      <c r="A1" s="688" t="s">
        <v>1850</v>
      </c>
      <c r="B1" s="689"/>
      <c r="C1" s="689"/>
      <c r="D1" s="690"/>
    </row>
    <row r="2" spans="1:4" ht="46.5" customHeight="1" thickTop="1" thickBot="1">
      <c r="A2" s="687" t="s">
        <v>375</v>
      </c>
      <c r="B2" s="687"/>
      <c r="C2" s="687"/>
      <c r="D2" s="687"/>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row>
    <row r="6" spans="1:4" ht="16.5" thickTop="1" thickBot="1">
      <c r="A6" s="664" t="s">
        <v>742</v>
      </c>
      <c r="B6" s="664" t="s">
        <v>377</v>
      </c>
      <c r="C6" s="665" t="s">
        <v>2238</v>
      </c>
      <c r="D6" s="648">
        <v>4622.1019878282223</v>
      </c>
    </row>
    <row r="7" spans="1:4" ht="16.5" thickTop="1" thickBot="1">
      <c r="A7" s="664" t="s">
        <v>747</v>
      </c>
      <c r="B7" s="664" t="s">
        <v>377</v>
      </c>
      <c r="C7" s="665" t="s">
        <v>748</v>
      </c>
      <c r="D7" s="648">
        <v>3609.2685013912874</v>
      </c>
    </row>
    <row r="8" spans="1:4" ht="16.5" thickTop="1" thickBot="1">
      <c r="A8" s="664" t="s">
        <v>743</v>
      </c>
      <c r="B8" s="664" t="s">
        <v>377</v>
      </c>
      <c r="C8" s="665" t="s">
        <v>744</v>
      </c>
      <c r="D8" s="648">
        <v>3753.6392414469387</v>
      </c>
    </row>
    <row r="9" spans="1:4" ht="16.5" thickTop="1" thickBot="1">
      <c r="A9" s="664" t="s">
        <v>745</v>
      </c>
      <c r="B9" s="664" t="s">
        <v>377</v>
      </c>
      <c r="C9" s="665" t="s">
        <v>746</v>
      </c>
      <c r="D9" s="648">
        <v>3098.3157167468944</v>
      </c>
    </row>
    <row r="10" spans="1:4" ht="16.5" thickTop="1" thickBot="1">
      <c r="A10" s="664" t="s">
        <v>1668</v>
      </c>
      <c r="B10" s="664" t="s">
        <v>377</v>
      </c>
      <c r="C10" s="665" t="s">
        <v>1667</v>
      </c>
      <c r="D10" s="648">
        <v>3450.1055556678898</v>
      </c>
    </row>
    <row r="11" spans="1:4" ht="16.5" thickTop="1" thickBot="1">
      <c r="A11" s="664" t="s">
        <v>751</v>
      </c>
      <c r="B11" s="664" t="s">
        <v>377</v>
      </c>
      <c r="C11" s="665" t="s">
        <v>752</v>
      </c>
      <c r="D11" s="648">
        <v>9674.2205703273812</v>
      </c>
    </row>
    <row r="12" spans="1:4" ht="16.5" thickTop="1" thickBot="1">
      <c r="A12" s="664" t="s">
        <v>749</v>
      </c>
      <c r="B12" s="664" t="s">
        <v>377</v>
      </c>
      <c r="C12" s="665" t="s">
        <v>750</v>
      </c>
      <c r="D12" s="648">
        <v>11828.93333371848</v>
      </c>
    </row>
    <row r="13" spans="1:4" ht="16.5" thickTop="1" thickBot="1">
      <c r="A13" s="664" t="s">
        <v>753</v>
      </c>
      <c r="B13" s="664" t="s">
        <v>92</v>
      </c>
      <c r="C13" s="665" t="s">
        <v>1935</v>
      </c>
      <c r="D13" s="648">
        <v>1250.0939274586258</v>
      </c>
    </row>
    <row r="14" spans="1:4" ht="16.5" thickTop="1" thickBot="1">
      <c r="A14" s="664" t="s">
        <v>755</v>
      </c>
      <c r="B14" s="664" t="s">
        <v>233</v>
      </c>
      <c r="C14" s="665" t="s">
        <v>1937</v>
      </c>
      <c r="D14" s="648">
        <v>64891.849772456124</v>
      </c>
    </row>
    <row r="15" spans="1:4" ht="16.5" thickTop="1" thickBot="1">
      <c r="A15" s="664" t="s">
        <v>756</v>
      </c>
      <c r="B15" s="664" t="s">
        <v>92</v>
      </c>
      <c r="C15" s="665" t="s">
        <v>1938</v>
      </c>
      <c r="D15" s="648">
        <v>1262.404610719185</v>
      </c>
    </row>
    <row r="16" spans="1:4" ht="16.5" thickTop="1" thickBot="1">
      <c r="A16" s="664" t="s">
        <v>754</v>
      </c>
      <c r="B16" s="664" t="s">
        <v>233</v>
      </c>
      <c r="C16" s="665" t="s">
        <v>1936</v>
      </c>
      <c r="D16" s="648">
        <v>52760.230995686645</v>
      </c>
    </row>
    <row r="17" spans="1:4" ht="16.5" thickTop="1" thickBot="1">
      <c r="A17" s="664" t="s">
        <v>776</v>
      </c>
      <c r="B17" s="664" t="s">
        <v>422</v>
      </c>
      <c r="C17" s="665" t="s">
        <v>777</v>
      </c>
      <c r="D17" s="648">
        <v>12483.032826207262</v>
      </c>
    </row>
    <row r="18" spans="1:4" ht="16.5" thickTop="1" thickBot="1">
      <c r="A18" s="664" t="s">
        <v>757</v>
      </c>
      <c r="B18" s="664" t="s">
        <v>387</v>
      </c>
      <c r="C18" s="665" t="s">
        <v>1939</v>
      </c>
      <c r="D18" s="648">
        <v>80197.089841520719</v>
      </c>
    </row>
    <row r="19" spans="1:4" ht="16.5" thickTop="1" thickBot="1">
      <c r="A19" s="664" t="s">
        <v>758</v>
      </c>
      <c r="B19" s="664" t="s">
        <v>387</v>
      </c>
      <c r="C19" s="665" t="s">
        <v>2239</v>
      </c>
      <c r="D19" s="648">
        <v>80197.089841520719</v>
      </c>
    </row>
    <row r="20" spans="1:4" ht="16.5" thickTop="1" thickBot="1">
      <c r="A20" s="664" t="s">
        <v>761</v>
      </c>
      <c r="B20" s="664" t="s">
        <v>387</v>
      </c>
      <c r="C20" s="665" t="s">
        <v>762</v>
      </c>
      <c r="D20" s="648">
        <v>80197.089841520719</v>
      </c>
    </row>
    <row r="21" spans="1:4" ht="16.5" thickTop="1" thickBot="1">
      <c r="A21" s="664" t="s">
        <v>759</v>
      </c>
      <c r="B21" s="664" t="s">
        <v>387</v>
      </c>
      <c r="C21" s="665" t="s">
        <v>2240</v>
      </c>
      <c r="D21" s="648">
        <v>80197.089841520719</v>
      </c>
    </row>
    <row r="22" spans="1:4" ht="16.5" thickTop="1" thickBot="1">
      <c r="A22" s="664" t="s">
        <v>760</v>
      </c>
      <c r="B22" s="664" t="s">
        <v>387</v>
      </c>
      <c r="C22" s="665" t="s">
        <v>2241</v>
      </c>
      <c r="D22" s="648">
        <v>80197.089841520719</v>
      </c>
    </row>
    <row r="23" spans="1:4" ht="16.5" thickTop="1" thickBot="1">
      <c r="A23" s="664" t="s">
        <v>763</v>
      </c>
      <c r="B23" s="664" t="s">
        <v>387</v>
      </c>
      <c r="C23" s="665" t="s">
        <v>764</v>
      </c>
      <c r="D23" s="648">
        <v>83440.152419073667</v>
      </c>
    </row>
    <row r="24" spans="1:4" ht="16.5" thickTop="1" thickBot="1">
      <c r="A24" s="664" t="s">
        <v>772</v>
      </c>
      <c r="B24" s="664" t="s">
        <v>387</v>
      </c>
      <c r="C24" s="665" t="s">
        <v>773</v>
      </c>
      <c r="D24" s="648">
        <v>30671.676580924312</v>
      </c>
    </row>
    <row r="25" spans="1:4" ht="16.5" thickTop="1" thickBot="1">
      <c r="A25" s="664" t="s">
        <v>765</v>
      </c>
      <c r="B25" s="664" t="s">
        <v>387</v>
      </c>
      <c r="C25" s="665" t="s">
        <v>766</v>
      </c>
      <c r="D25" s="648">
        <v>83440.152419073667</v>
      </c>
    </row>
    <row r="26" spans="1:4" ht="16.5" thickTop="1" thickBot="1">
      <c r="A26" s="664" t="s">
        <v>768</v>
      </c>
      <c r="B26" s="664" t="s">
        <v>387</v>
      </c>
      <c r="C26" s="665" t="s">
        <v>2002</v>
      </c>
      <c r="D26" s="648">
        <v>80197.089841520719</v>
      </c>
    </row>
    <row r="27" spans="1:4" ht="16.5" thickTop="1" thickBot="1">
      <c r="A27" s="664" t="s">
        <v>767</v>
      </c>
      <c r="B27" s="664" t="s">
        <v>387</v>
      </c>
      <c r="C27" s="665" t="s">
        <v>2004</v>
      </c>
      <c r="D27" s="648">
        <v>80197.089841520719</v>
      </c>
    </row>
    <row r="28" spans="1:4" ht="16.5" thickTop="1" thickBot="1">
      <c r="A28" s="664" t="s">
        <v>770</v>
      </c>
      <c r="B28" s="664" t="s">
        <v>387</v>
      </c>
      <c r="C28" s="665" t="s">
        <v>2003</v>
      </c>
      <c r="D28" s="648">
        <v>80197.089841520719</v>
      </c>
    </row>
    <row r="29" spans="1:4" ht="16.5" thickTop="1" thickBot="1">
      <c r="A29" s="664" t="s">
        <v>769</v>
      </c>
      <c r="B29" s="664" t="s">
        <v>387</v>
      </c>
      <c r="C29" s="665" t="s">
        <v>2001</v>
      </c>
      <c r="D29" s="648">
        <v>80197.089841520719</v>
      </c>
    </row>
    <row r="30" spans="1:4" ht="16.5" thickTop="1" thickBot="1">
      <c r="A30" s="664" t="s">
        <v>771</v>
      </c>
      <c r="B30" s="664" t="s">
        <v>387</v>
      </c>
      <c r="C30" s="665" t="s">
        <v>2242</v>
      </c>
      <c r="D30" s="648">
        <v>80197.089841520719</v>
      </c>
    </row>
    <row r="31" spans="1:4" ht="16.5" thickTop="1" thickBot="1">
      <c r="A31" s="664" t="s">
        <v>774</v>
      </c>
      <c r="B31" s="664" t="s">
        <v>422</v>
      </c>
      <c r="C31" s="665" t="s">
        <v>775</v>
      </c>
      <c r="D31" s="648">
        <v>72.744946539669343</v>
      </c>
    </row>
    <row r="32" spans="1:4" ht="16.5" thickTop="1" thickBot="1">
      <c r="A32" s="664" t="s">
        <v>779</v>
      </c>
      <c r="B32" s="664" t="s">
        <v>144</v>
      </c>
      <c r="C32" s="665" t="s">
        <v>1941</v>
      </c>
      <c r="D32" s="648">
        <v>549.67162331405575</v>
      </c>
    </row>
    <row r="33" spans="1:4" ht="16.5" thickTop="1" thickBot="1">
      <c r="A33" s="664" t="s">
        <v>780</v>
      </c>
      <c r="B33" s="664" t="s">
        <v>377</v>
      </c>
      <c r="C33" s="665" t="s">
        <v>781</v>
      </c>
      <c r="D33" s="648">
        <v>7242.0392162800063</v>
      </c>
    </row>
    <row r="34" spans="1:4" ht="16.5" thickTop="1" thickBot="1">
      <c r="A34" s="664" t="s">
        <v>786</v>
      </c>
      <c r="B34" s="664" t="s">
        <v>377</v>
      </c>
      <c r="C34" s="665" t="s">
        <v>787</v>
      </c>
      <c r="D34" s="648">
        <v>7145.7311030827241</v>
      </c>
    </row>
    <row r="35" spans="1:4" ht="16.5" thickTop="1" thickBot="1">
      <c r="A35" s="664" t="s">
        <v>782</v>
      </c>
      <c r="B35" s="664" t="s">
        <v>377</v>
      </c>
      <c r="C35" s="665" t="s">
        <v>783</v>
      </c>
      <c r="D35" s="648">
        <v>5496.7162331405571</v>
      </c>
    </row>
    <row r="36" spans="1:4" ht="16.5" thickTop="1" thickBot="1">
      <c r="A36" s="664" t="s">
        <v>784</v>
      </c>
      <c r="B36" s="664" t="s">
        <v>377</v>
      </c>
      <c r="C36" s="665" t="s">
        <v>785</v>
      </c>
      <c r="D36" s="648">
        <v>6251.9650435740705</v>
      </c>
    </row>
    <row r="37" spans="1:4" ht="16.5" thickTop="1" thickBot="1">
      <c r="A37" s="664" t="s">
        <v>898</v>
      </c>
      <c r="B37" s="664" t="s">
        <v>377</v>
      </c>
      <c r="C37" s="665" t="s">
        <v>899</v>
      </c>
      <c r="D37" s="648">
        <v>4947.0446098265011</v>
      </c>
    </row>
    <row r="38" spans="1:4" ht="16.5" thickTop="1" thickBot="1">
      <c r="A38" s="664" t="s">
        <v>788</v>
      </c>
      <c r="B38" s="664" t="s">
        <v>377</v>
      </c>
      <c r="C38" s="665" t="s">
        <v>789</v>
      </c>
      <c r="D38" s="648">
        <v>5496.7162331405571</v>
      </c>
    </row>
    <row r="39" spans="1:4" ht="16.5" thickTop="1" thickBot="1">
      <c r="A39" s="664" t="s">
        <v>917</v>
      </c>
      <c r="B39" s="664" t="s">
        <v>92</v>
      </c>
      <c r="C39" s="665" t="s">
        <v>2243</v>
      </c>
      <c r="D39" s="648">
        <v>411805.78490199719</v>
      </c>
    </row>
    <row r="40" spans="1:4" ht="16.5" thickTop="1" thickBot="1">
      <c r="A40" s="664" t="s">
        <v>896</v>
      </c>
      <c r="B40" s="664" t="s">
        <v>92</v>
      </c>
      <c r="C40" s="665" t="s">
        <v>897</v>
      </c>
      <c r="D40" s="648">
        <v>40748.361592451722</v>
      </c>
    </row>
    <row r="41" spans="1:4" ht="16.5" thickTop="1" thickBot="1">
      <c r="A41" s="664" t="s">
        <v>827</v>
      </c>
      <c r="B41" s="664" t="s">
        <v>92</v>
      </c>
      <c r="C41" s="665" t="s">
        <v>828</v>
      </c>
      <c r="D41" s="648">
        <v>1007.2377213184988</v>
      </c>
    </row>
    <row r="42" spans="1:4" ht="16.5" thickTop="1" thickBot="1">
      <c r="A42" s="664" t="s">
        <v>432</v>
      </c>
      <c r="B42" s="664" t="s">
        <v>92</v>
      </c>
      <c r="C42" s="665" t="s">
        <v>433</v>
      </c>
      <c r="D42" s="648">
        <v>21849.224481445617</v>
      </c>
    </row>
    <row r="43" spans="1:4" ht="16.5" thickTop="1" thickBot="1">
      <c r="A43" s="664" t="s">
        <v>376</v>
      </c>
      <c r="B43" s="664" t="s">
        <v>377</v>
      </c>
      <c r="C43" s="665" t="s">
        <v>378</v>
      </c>
      <c r="D43" s="648">
        <v>5253.3042931878144</v>
      </c>
    </row>
    <row r="44" spans="1:4" ht="16.5" thickTop="1" thickBot="1">
      <c r="A44" s="664" t="s">
        <v>379</v>
      </c>
      <c r="B44" s="664" t="s">
        <v>144</v>
      </c>
      <c r="C44" s="665" t="s">
        <v>2244</v>
      </c>
      <c r="D44" s="648">
        <v>9348.2852068593547</v>
      </c>
    </row>
    <row r="45" spans="1:4" ht="16.5" thickTop="1" thickBot="1">
      <c r="A45" s="664" t="s">
        <v>778</v>
      </c>
      <c r="B45" s="664" t="s">
        <v>377</v>
      </c>
      <c r="C45" s="665" t="s">
        <v>1940</v>
      </c>
      <c r="D45" s="648">
        <v>5980.7537585845084</v>
      </c>
    </row>
    <row r="46" spans="1:4" ht="16.5" thickTop="1" thickBot="1">
      <c r="A46" s="664" t="s">
        <v>913</v>
      </c>
      <c r="B46" s="664" t="s">
        <v>92</v>
      </c>
      <c r="C46" s="665" t="s">
        <v>1954</v>
      </c>
      <c r="D46" s="648">
        <v>716.25793515982139</v>
      </c>
    </row>
    <row r="47" spans="1:4" ht="16.5" thickTop="1" thickBot="1">
      <c r="A47" s="664" t="s">
        <v>914</v>
      </c>
      <c r="B47" s="664" t="s">
        <v>92</v>
      </c>
      <c r="C47" s="665" t="s">
        <v>1955</v>
      </c>
      <c r="D47" s="648">
        <v>18100.061852093426</v>
      </c>
    </row>
    <row r="48" spans="1:4" ht="16.5" thickTop="1" thickBot="1">
      <c r="A48" s="664" t="s">
        <v>797</v>
      </c>
      <c r="B48" s="664" t="s">
        <v>387</v>
      </c>
      <c r="C48" s="665" t="s">
        <v>798</v>
      </c>
      <c r="D48" s="648">
        <v>39466.422553949204</v>
      </c>
    </row>
    <row r="49" spans="1:4" ht="16.5" thickTop="1" thickBot="1">
      <c r="A49" s="664" t="s">
        <v>800</v>
      </c>
      <c r="B49" s="664" t="s">
        <v>387</v>
      </c>
      <c r="C49" s="665" t="s">
        <v>801</v>
      </c>
      <c r="D49" s="648">
        <v>55956.571253370872</v>
      </c>
    </row>
    <row r="50" spans="1:4" ht="16.5" thickTop="1" thickBot="1">
      <c r="A50" s="664" t="s">
        <v>799</v>
      </c>
      <c r="B50" s="664" t="s">
        <v>387</v>
      </c>
      <c r="C50" s="665" t="s">
        <v>1943</v>
      </c>
      <c r="D50" s="648">
        <v>55956.571253370872</v>
      </c>
    </row>
    <row r="51" spans="1:4" ht="16.5" thickTop="1" thickBot="1">
      <c r="A51" s="664" t="s">
        <v>796</v>
      </c>
      <c r="B51" s="664" t="s">
        <v>387</v>
      </c>
      <c r="C51" s="665" t="s">
        <v>1942</v>
      </c>
      <c r="D51" s="648">
        <v>55956.571253370872</v>
      </c>
    </row>
    <row r="52" spans="1:4" ht="16.5" thickTop="1" thickBot="1">
      <c r="A52" s="664" t="s">
        <v>802</v>
      </c>
      <c r="B52" s="664" t="s">
        <v>387</v>
      </c>
      <c r="C52" s="665" t="s">
        <v>803</v>
      </c>
      <c r="D52" s="648">
        <v>55956.571253370872</v>
      </c>
    </row>
    <row r="53" spans="1:4" ht="16.5" thickTop="1" thickBot="1">
      <c r="A53" s="664" t="s">
        <v>380</v>
      </c>
      <c r="B53" s="664" t="s">
        <v>144</v>
      </c>
      <c r="C53" s="665" t="s">
        <v>381</v>
      </c>
      <c r="D53" s="648">
        <v>5927.0344134475208</v>
      </c>
    </row>
    <row r="54" spans="1:4" ht="16.5" thickTop="1" thickBot="1">
      <c r="A54" s="664" t="s">
        <v>794</v>
      </c>
      <c r="B54" s="664" t="s">
        <v>377</v>
      </c>
      <c r="C54" s="665" t="s">
        <v>795</v>
      </c>
      <c r="D54" s="648">
        <v>4334.479660740607</v>
      </c>
    </row>
    <row r="55" spans="1:4" ht="16.5" thickTop="1" thickBot="1">
      <c r="A55" s="664" t="s">
        <v>790</v>
      </c>
      <c r="B55" s="664" t="s">
        <v>422</v>
      </c>
      <c r="C55" s="665" t="s">
        <v>791</v>
      </c>
      <c r="D55" s="648">
        <v>4003.2103657291891</v>
      </c>
    </row>
    <row r="56" spans="1:4" ht="16.5" thickTop="1" thickBot="1">
      <c r="A56" s="664" t="s">
        <v>792</v>
      </c>
      <c r="B56" s="664" t="s">
        <v>606</v>
      </c>
      <c r="C56" s="665" t="s">
        <v>793</v>
      </c>
      <c r="D56" s="648">
        <v>7021.5660706136241</v>
      </c>
    </row>
    <row r="57" spans="1:4" ht="16.5" thickTop="1" thickBot="1">
      <c r="A57" s="664" t="s">
        <v>382</v>
      </c>
      <c r="B57" s="664" t="s">
        <v>377</v>
      </c>
      <c r="C57" s="665" t="s">
        <v>383</v>
      </c>
      <c r="D57" s="648">
        <v>5872.1959152868476</v>
      </c>
    </row>
    <row r="58" spans="1:4" ht="16.5" thickTop="1" thickBot="1">
      <c r="A58" s="664" t="s">
        <v>384</v>
      </c>
      <c r="B58" s="664" t="s">
        <v>377</v>
      </c>
      <c r="C58" s="665" t="s">
        <v>385</v>
      </c>
      <c r="D58" s="648">
        <v>3749.1626293521895</v>
      </c>
    </row>
    <row r="59" spans="1:4" ht="16.5" thickTop="1" thickBot="1">
      <c r="A59" s="664" t="s">
        <v>386</v>
      </c>
      <c r="B59" s="664" t="s">
        <v>387</v>
      </c>
      <c r="C59" s="665" t="s">
        <v>2245</v>
      </c>
      <c r="D59" s="648">
        <v>37437.906948384909</v>
      </c>
    </row>
    <row r="60" spans="1:4" ht="16.5" thickTop="1" thickBot="1">
      <c r="A60" s="664" t="s">
        <v>388</v>
      </c>
      <c r="B60" s="664" t="s">
        <v>377</v>
      </c>
      <c r="C60" s="665" t="s">
        <v>389</v>
      </c>
      <c r="D60" s="648">
        <v>9620.2393916153524</v>
      </c>
    </row>
    <row r="61" spans="1:4" ht="16.5" thickTop="1" thickBot="1">
      <c r="A61" s="664" t="s">
        <v>390</v>
      </c>
      <c r="B61" s="664" t="s">
        <v>233</v>
      </c>
      <c r="C61" s="665" t="s">
        <v>391</v>
      </c>
      <c r="D61" s="648">
        <v>118561.9521764005</v>
      </c>
    </row>
    <row r="62" spans="1:4" ht="16.5" thickTop="1" thickBot="1">
      <c r="A62" s="664" t="s">
        <v>398</v>
      </c>
      <c r="B62" s="664" t="s">
        <v>233</v>
      </c>
      <c r="C62" s="665" t="s">
        <v>399</v>
      </c>
      <c r="D62" s="648">
        <v>7121.1706897217864</v>
      </c>
    </row>
    <row r="63" spans="1:4" ht="16.5" thickTop="1" thickBot="1">
      <c r="A63" s="664" t="s">
        <v>392</v>
      </c>
      <c r="B63" s="664" t="s">
        <v>387</v>
      </c>
      <c r="C63" s="665" t="s">
        <v>393</v>
      </c>
      <c r="D63" s="648">
        <v>20016.051828645945</v>
      </c>
    </row>
    <row r="64" spans="1:4" ht="16.5" thickTop="1" thickBot="1">
      <c r="A64" s="664" t="s">
        <v>400</v>
      </c>
      <c r="B64" s="664" t="s">
        <v>92</v>
      </c>
      <c r="C64" s="665" t="s">
        <v>401</v>
      </c>
      <c r="D64" s="648">
        <v>36861.543141185997</v>
      </c>
    </row>
    <row r="65" spans="1:4" ht="16.5" thickTop="1" thickBot="1">
      <c r="A65" s="664" t="s">
        <v>394</v>
      </c>
      <c r="B65" s="664" t="s">
        <v>92</v>
      </c>
      <c r="C65" s="665" t="s">
        <v>395</v>
      </c>
      <c r="D65" s="648">
        <v>68639.893248784632</v>
      </c>
    </row>
    <row r="66" spans="1:4" ht="16.5" thickTop="1" thickBot="1">
      <c r="A66" s="664" t="s">
        <v>396</v>
      </c>
      <c r="B66" s="664" t="s">
        <v>92</v>
      </c>
      <c r="C66" s="665" t="s">
        <v>397</v>
      </c>
      <c r="D66" s="648">
        <v>84667.283701009335</v>
      </c>
    </row>
    <row r="67" spans="1:4" ht="16.5" thickTop="1" thickBot="1">
      <c r="A67" s="664" t="s">
        <v>918</v>
      </c>
      <c r="B67" s="664" t="s">
        <v>144</v>
      </c>
      <c r="C67" s="665" t="s">
        <v>919</v>
      </c>
      <c r="D67" s="648">
        <v>12483.032826207262</v>
      </c>
    </row>
    <row r="68" spans="1:4" ht="16.5" thickTop="1" thickBot="1">
      <c r="A68" s="664" t="s">
        <v>402</v>
      </c>
      <c r="B68" s="664" t="s">
        <v>377</v>
      </c>
      <c r="C68" s="665" t="s">
        <v>403</v>
      </c>
      <c r="D68" s="648">
        <v>1429.146220616545</v>
      </c>
    </row>
    <row r="69" spans="1:4" ht="16.5" thickTop="1" thickBot="1">
      <c r="A69" s="664" t="s">
        <v>404</v>
      </c>
      <c r="B69" s="664" t="s">
        <v>377</v>
      </c>
      <c r="C69" s="665" t="s">
        <v>405</v>
      </c>
      <c r="D69" s="648">
        <v>9365.0725022146653</v>
      </c>
    </row>
    <row r="70" spans="1:4" ht="16.5" thickTop="1" thickBot="1">
      <c r="A70" s="664" t="s">
        <v>406</v>
      </c>
      <c r="B70" s="664" t="s">
        <v>144</v>
      </c>
      <c r="C70" s="665" t="s">
        <v>407</v>
      </c>
      <c r="D70" s="648">
        <v>49312.120529706328</v>
      </c>
    </row>
    <row r="71" spans="1:4" ht="16.5" thickTop="1" thickBot="1">
      <c r="A71" s="664" t="s">
        <v>408</v>
      </c>
      <c r="B71" s="664" t="s">
        <v>92</v>
      </c>
      <c r="C71" s="665" t="s">
        <v>409</v>
      </c>
      <c r="D71" s="648">
        <v>9536.3029148388086</v>
      </c>
    </row>
    <row r="72" spans="1:4" ht="16.5" thickTop="1" thickBot="1">
      <c r="A72" s="664" t="s">
        <v>410</v>
      </c>
      <c r="B72" s="664" t="s">
        <v>92</v>
      </c>
      <c r="C72" s="665" t="s">
        <v>411</v>
      </c>
      <c r="D72" s="648">
        <v>22462043.57923812</v>
      </c>
    </row>
    <row r="73" spans="1:4" ht="16.5" thickTop="1" thickBot="1">
      <c r="A73" s="664" t="s">
        <v>810</v>
      </c>
      <c r="B73" s="664" t="s">
        <v>377</v>
      </c>
      <c r="C73" s="665" t="s">
        <v>811</v>
      </c>
      <c r="D73" s="648">
        <v>1504.141663835625</v>
      </c>
    </row>
    <row r="74" spans="1:4" ht="16.5" thickTop="1" thickBot="1">
      <c r="A74" s="664" t="s">
        <v>805</v>
      </c>
      <c r="B74" s="664" t="s">
        <v>377</v>
      </c>
      <c r="C74" s="665" t="s">
        <v>806</v>
      </c>
      <c r="D74" s="648">
        <v>1759.3085532363114</v>
      </c>
    </row>
    <row r="75" spans="1:4" ht="16.5" thickTop="1" thickBot="1">
      <c r="A75" s="664" t="s">
        <v>808</v>
      </c>
      <c r="B75" s="664" t="s">
        <v>377</v>
      </c>
      <c r="C75" s="665" t="s">
        <v>809</v>
      </c>
      <c r="D75" s="648">
        <v>1722.3765034546332</v>
      </c>
    </row>
    <row r="76" spans="1:4" ht="16.5" thickTop="1" thickBot="1">
      <c r="A76" s="664" t="s">
        <v>822</v>
      </c>
      <c r="B76" s="664" t="s">
        <v>377</v>
      </c>
      <c r="C76" s="665" t="s">
        <v>823</v>
      </c>
      <c r="D76" s="648">
        <v>2995.97264441069</v>
      </c>
    </row>
    <row r="77" spans="1:4" ht="16.5" thickTop="1" thickBot="1">
      <c r="A77" s="664" t="s">
        <v>807</v>
      </c>
      <c r="B77" s="664" t="s">
        <v>377</v>
      </c>
      <c r="C77" s="665" t="s">
        <v>2037</v>
      </c>
      <c r="D77" s="648">
        <v>1880.177079794531</v>
      </c>
    </row>
    <row r="78" spans="1:4" ht="16.5" thickTop="1" thickBot="1">
      <c r="A78" s="664" t="s">
        <v>817</v>
      </c>
      <c r="B78" s="664" t="s">
        <v>377</v>
      </c>
      <c r="C78" s="665" t="s">
        <v>818</v>
      </c>
      <c r="D78" s="648">
        <v>2499.0687018935646</v>
      </c>
    </row>
    <row r="79" spans="1:4" ht="16.5" thickTop="1" thickBot="1">
      <c r="A79" s="664" t="s">
        <v>819</v>
      </c>
      <c r="B79" s="664" t="s">
        <v>377</v>
      </c>
      <c r="C79" s="665" t="s">
        <v>2023</v>
      </c>
      <c r="D79" s="648">
        <v>2632.2479117123439</v>
      </c>
    </row>
    <row r="80" spans="1:4" ht="16.5" thickTop="1" thickBot="1">
      <c r="A80" s="664" t="s">
        <v>820</v>
      </c>
      <c r="B80" s="664" t="s">
        <v>377</v>
      </c>
      <c r="C80" s="665" t="s">
        <v>2024</v>
      </c>
      <c r="D80" s="648">
        <v>2692.6821749914534</v>
      </c>
    </row>
    <row r="81" spans="1:4" ht="16.5" thickTop="1" thickBot="1">
      <c r="A81" s="664" t="s">
        <v>812</v>
      </c>
      <c r="B81" s="664" t="s">
        <v>377</v>
      </c>
      <c r="C81" s="665" t="s">
        <v>2246</v>
      </c>
      <c r="D81" s="648">
        <v>3069.8367439740473</v>
      </c>
    </row>
    <row r="82" spans="1:4" ht="16.5" thickTop="1" thickBot="1">
      <c r="A82" s="664" t="s">
        <v>813</v>
      </c>
      <c r="B82" s="664" t="s">
        <v>377</v>
      </c>
      <c r="C82" s="665" t="s">
        <v>2247</v>
      </c>
      <c r="D82" s="648">
        <v>2378.2001753353447</v>
      </c>
    </row>
    <row r="83" spans="1:4" ht="16.5" thickTop="1" thickBot="1">
      <c r="A83" s="664" t="s">
        <v>814</v>
      </c>
      <c r="B83" s="664" t="s">
        <v>377</v>
      </c>
      <c r="C83" s="665" t="s">
        <v>2248</v>
      </c>
      <c r="D83" s="648">
        <v>2426.3237553538952</v>
      </c>
    </row>
    <row r="84" spans="1:4" ht="16.5" thickTop="1" thickBot="1">
      <c r="A84" s="664" t="s">
        <v>815</v>
      </c>
      <c r="B84" s="664" t="s">
        <v>377</v>
      </c>
      <c r="C84" s="665" t="s">
        <v>2249</v>
      </c>
      <c r="D84" s="648">
        <v>2923.2276978710211</v>
      </c>
    </row>
    <row r="85" spans="1:4" ht="16.5" thickTop="1" thickBot="1">
      <c r="A85" s="664" t="s">
        <v>821</v>
      </c>
      <c r="B85" s="664" t="s">
        <v>377</v>
      </c>
      <c r="C85" s="665" t="s">
        <v>1944</v>
      </c>
      <c r="D85" s="648">
        <v>2692.6821749914534</v>
      </c>
    </row>
    <row r="86" spans="1:4" ht="16.5" thickTop="1" thickBot="1">
      <c r="A86" s="664" t="s">
        <v>816</v>
      </c>
      <c r="B86" s="664" t="s">
        <v>377</v>
      </c>
      <c r="C86" s="665" t="s">
        <v>2250</v>
      </c>
      <c r="D86" s="648">
        <v>2754.2355912942503</v>
      </c>
    </row>
    <row r="87" spans="1:4" ht="16.5" thickTop="1" thickBot="1">
      <c r="A87" s="664" t="s">
        <v>804</v>
      </c>
      <c r="B87" s="664" t="s">
        <v>377</v>
      </c>
      <c r="C87" s="665" t="s">
        <v>2251</v>
      </c>
      <c r="D87" s="648">
        <v>593.64535317918012</v>
      </c>
    </row>
    <row r="88" spans="1:4" ht="16.5" thickTop="1" thickBot="1">
      <c r="A88" s="664" t="s">
        <v>826</v>
      </c>
      <c r="B88" s="664" t="s">
        <v>377</v>
      </c>
      <c r="C88" s="665" t="s">
        <v>1945</v>
      </c>
      <c r="D88" s="648">
        <v>577.48296022260593</v>
      </c>
    </row>
    <row r="89" spans="1:4" ht="16.5" thickTop="1" thickBot="1">
      <c r="A89" s="664" t="s">
        <v>824</v>
      </c>
      <c r="B89" s="664" t="s">
        <v>377</v>
      </c>
      <c r="C89" s="665" t="s">
        <v>825</v>
      </c>
      <c r="D89" s="648">
        <v>885.2500417365917</v>
      </c>
    </row>
    <row r="90" spans="1:4" ht="16.5" thickTop="1" thickBot="1">
      <c r="A90" s="664" t="s">
        <v>915</v>
      </c>
      <c r="B90" s="664" t="s">
        <v>233</v>
      </c>
      <c r="C90" s="665" t="s">
        <v>916</v>
      </c>
      <c r="D90" s="648">
        <v>8989.0370862557575</v>
      </c>
    </row>
    <row r="91" spans="1:4" ht="16.5" thickTop="1" thickBot="1">
      <c r="A91" s="664" t="s">
        <v>412</v>
      </c>
      <c r="B91" s="664" t="s">
        <v>377</v>
      </c>
      <c r="C91" s="665" t="s">
        <v>2252</v>
      </c>
      <c r="D91" s="648">
        <v>15383.877463604538</v>
      </c>
    </row>
    <row r="92" spans="1:4" ht="16.5" thickTop="1" thickBot="1">
      <c r="A92" s="664" t="s">
        <v>413</v>
      </c>
      <c r="B92" s="664" t="s">
        <v>144</v>
      </c>
      <c r="C92" s="665" t="s">
        <v>414</v>
      </c>
      <c r="D92" s="648">
        <v>42617.34714200937</v>
      </c>
    </row>
    <row r="93" spans="1:4" ht="16.5" thickTop="1" thickBot="1">
      <c r="A93" s="664" t="s">
        <v>415</v>
      </c>
      <c r="B93" s="664" t="s">
        <v>144</v>
      </c>
      <c r="C93" s="665" t="s">
        <v>416</v>
      </c>
      <c r="D93" s="648">
        <v>1986.496617044817</v>
      </c>
    </row>
    <row r="94" spans="1:4" ht="16.5" thickTop="1" thickBot="1">
      <c r="A94" s="664" t="s">
        <v>417</v>
      </c>
      <c r="B94" s="664" t="s">
        <v>144</v>
      </c>
      <c r="C94" s="665" t="s">
        <v>418</v>
      </c>
      <c r="D94" s="648">
        <v>1986.496617044817</v>
      </c>
    </row>
    <row r="95" spans="1:4" ht="16.5" thickTop="1" thickBot="1">
      <c r="A95" s="664" t="s">
        <v>419</v>
      </c>
      <c r="B95" s="664" t="s">
        <v>377</v>
      </c>
      <c r="C95" s="665" t="s">
        <v>420</v>
      </c>
      <c r="D95" s="648">
        <v>5253.3042931878144</v>
      </c>
    </row>
    <row r="96" spans="1:4" ht="16.5" thickTop="1" thickBot="1">
      <c r="A96" s="664" t="s">
        <v>436</v>
      </c>
      <c r="B96" s="664" t="s">
        <v>377</v>
      </c>
      <c r="C96" s="665" t="s">
        <v>437</v>
      </c>
      <c r="D96" s="648">
        <v>3870.0311559104102</v>
      </c>
    </row>
    <row r="97" spans="1:4" ht="16.5" thickTop="1" thickBot="1">
      <c r="A97" s="664" t="s">
        <v>434</v>
      </c>
      <c r="B97" s="664" t="s">
        <v>377</v>
      </c>
      <c r="C97" s="665" t="s">
        <v>435</v>
      </c>
      <c r="D97" s="648">
        <v>5993.0644418450684</v>
      </c>
    </row>
    <row r="98" spans="1:4" ht="16.5" thickTop="1" thickBot="1">
      <c r="A98" s="664" t="s">
        <v>421</v>
      </c>
      <c r="B98" s="664" t="s">
        <v>422</v>
      </c>
      <c r="C98" s="665" t="s">
        <v>423</v>
      </c>
      <c r="D98" s="648">
        <v>4119.6022801926601</v>
      </c>
    </row>
    <row r="99" spans="1:4" ht="16.5" thickTop="1" thickBot="1">
      <c r="A99" s="664" t="s">
        <v>835</v>
      </c>
      <c r="B99" s="664" t="s">
        <v>387</v>
      </c>
      <c r="C99" s="665" t="s">
        <v>2253</v>
      </c>
      <c r="D99" s="648">
        <v>469212.73925203318</v>
      </c>
    </row>
    <row r="100" spans="1:4" ht="16.5" thickTop="1" thickBot="1">
      <c r="A100" s="664" t="s">
        <v>836</v>
      </c>
      <c r="B100" s="664" t="s">
        <v>387</v>
      </c>
      <c r="C100" s="665" t="s">
        <v>2254</v>
      </c>
      <c r="D100" s="648">
        <v>476697.63467445329</v>
      </c>
    </row>
    <row r="101" spans="1:4" ht="16.5" thickTop="1" thickBot="1">
      <c r="A101" s="664" t="s">
        <v>837</v>
      </c>
      <c r="B101" s="664" t="s">
        <v>387</v>
      </c>
      <c r="C101" s="665" t="s">
        <v>2255</v>
      </c>
      <c r="D101" s="648">
        <v>731265.77720746701</v>
      </c>
    </row>
    <row r="102" spans="1:4" ht="16.5" thickTop="1" thickBot="1">
      <c r="A102" s="664" t="s">
        <v>838</v>
      </c>
      <c r="B102" s="664" t="s">
        <v>387</v>
      </c>
      <c r="C102" s="665" t="s">
        <v>2256</v>
      </c>
      <c r="D102" s="648">
        <v>561557.41269553686</v>
      </c>
    </row>
    <row r="103" spans="1:4" ht="16.5" thickTop="1" thickBot="1">
      <c r="A103" s="664" t="s">
        <v>839</v>
      </c>
      <c r="B103" s="664" t="s">
        <v>387</v>
      </c>
      <c r="C103" s="665" t="s">
        <v>2257</v>
      </c>
      <c r="D103" s="648">
        <v>561557.41269553686</v>
      </c>
    </row>
    <row r="104" spans="1:4" ht="16.5" thickTop="1" thickBot="1">
      <c r="A104" s="664" t="s">
        <v>833</v>
      </c>
      <c r="B104" s="664" t="s">
        <v>387</v>
      </c>
      <c r="C104" s="665" t="s">
        <v>2006</v>
      </c>
      <c r="D104" s="648">
        <v>395585.90012969833</v>
      </c>
    </row>
    <row r="105" spans="1:4" ht="16.5" thickTop="1" thickBot="1">
      <c r="A105" s="664" t="s">
        <v>832</v>
      </c>
      <c r="B105" s="664" t="s">
        <v>387</v>
      </c>
      <c r="C105" s="665" t="s">
        <v>2007</v>
      </c>
      <c r="D105" s="648">
        <v>424288.81772820442</v>
      </c>
    </row>
    <row r="106" spans="1:4" ht="16.5" thickTop="1" thickBot="1">
      <c r="A106" s="664" t="s">
        <v>1661</v>
      </c>
      <c r="B106" s="664" t="s">
        <v>387</v>
      </c>
      <c r="C106" s="665" t="s">
        <v>2005</v>
      </c>
      <c r="D106" s="648">
        <v>464225.79337848292</v>
      </c>
    </row>
    <row r="107" spans="1:4" ht="16.5" thickTop="1" thickBot="1">
      <c r="A107" s="664" t="s">
        <v>829</v>
      </c>
      <c r="B107" s="664" t="s">
        <v>387</v>
      </c>
      <c r="C107" s="665" t="s">
        <v>2005</v>
      </c>
      <c r="D107" s="648">
        <v>464225.79337848292</v>
      </c>
    </row>
    <row r="108" spans="1:4" ht="16.5" thickTop="1" thickBot="1">
      <c r="A108" s="664" t="s">
        <v>831</v>
      </c>
      <c r="B108" s="664" t="s">
        <v>387</v>
      </c>
      <c r="C108" s="665" t="s">
        <v>2008</v>
      </c>
      <c r="D108" s="648">
        <v>484182.53009687341</v>
      </c>
    </row>
    <row r="109" spans="1:4" ht="16.5" thickTop="1" thickBot="1">
      <c r="A109" s="664" t="s">
        <v>830</v>
      </c>
      <c r="B109" s="664" t="s">
        <v>387</v>
      </c>
      <c r="C109" s="665" t="s">
        <v>2009</v>
      </c>
      <c r="D109" s="648">
        <v>512885.44769537961</v>
      </c>
    </row>
    <row r="110" spans="1:4" ht="16.5" thickTop="1" thickBot="1">
      <c r="A110" s="664" t="s">
        <v>834</v>
      </c>
      <c r="B110" s="664" t="s">
        <v>387</v>
      </c>
      <c r="C110" s="665" t="s">
        <v>2010</v>
      </c>
      <c r="D110" s="648">
        <v>399335.06275905046</v>
      </c>
    </row>
    <row r="111" spans="1:4" ht="16.5" thickTop="1" thickBot="1">
      <c r="A111" s="664" t="s">
        <v>424</v>
      </c>
      <c r="B111" s="664" t="s">
        <v>144</v>
      </c>
      <c r="C111" s="665" t="s">
        <v>425</v>
      </c>
      <c r="D111" s="648">
        <v>2237.1868943507543</v>
      </c>
    </row>
    <row r="112" spans="1:4" ht="16.5" thickTop="1" thickBot="1">
      <c r="A112" s="664" t="s">
        <v>426</v>
      </c>
      <c r="B112" s="664" t="s">
        <v>233</v>
      </c>
      <c r="C112" s="665" t="s">
        <v>427</v>
      </c>
      <c r="D112" s="648">
        <v>924.42039756564452</v>
      </c>
    </row>
    <row r="113" spans="1:4" ht="16.5" thickTop="1" thickBot="1">
      <c r="A113" s="664" t="s">
        <v>428</v>
      </c>
      <c r="B113" s="664" t="s">
        <v>92</v>
      </c>
      <c r="C113" s="665" t="s">
        <v>427</v>
      </c>
      <c r="D113" s="648">
        <v>924.42039756564452</v>
      </c>
    </row>
    <row r="114" spans="1:4" ht="16.5" thickTop="1" thickBot="1">
      <c r="A114" s="664" t="s">
        <v>429</v>
      </c>
      <c r="B114" s="664" t="s">
        <v>144</v>
      </c>
      <c r="C114" s="665" t="s">
        <v>2258</v>
      </c>
      <c r="D114" s="648">
        <v>60523.795521004904</v>
      </c>
    </row>
    <row r="115" spans="1:4" ht="16.5" thickTop="1" thickBot="1">
      <c r="A115" s="664" t="s">
        <v>430</v>
      </c>
      <c r="B115" s="664" t="s">
        <v>92</v>
      </c>
      <c r="C115" s="665" t="s">
        <v>431</v>
      </c>
      <c r="D115" s="648">
        <v>47270.785414500839</v>
      </c>
    </row>
    <row r="116" spans="1:4" ht="16.5" thickTop="1" thickBot="1">
      <c r="A116" s="664" t="s">
        <v>438</v>
      </c>
      <c r="B116" s="664" t="s">
        <v>92</v>
      </c>
      <c r="C116" s="665" t="s">
        <v>1913</v>
      </c>
      <c r="D116" s="648">
        <v>248534.7885823159</v>
      </c>
    </row>
    <row r="117" spans="1:4" ht="16.5" thickTop="1" thickBot="1">
      <c r="A117" s="664" t="s">
        <v>440</v>
      </c>
      <c r="B117" s="664" t="s">
        <v>92</v>
      </c>
      <c r="C117" s="665" t="s">
        <v>441</v>
      </c>
      <c r="D117" s="648">
        <v>138716.77897998368</v>
      </c>
    </row>
    <row r="118" spans="1:4" ht="16.5" thickTop="1" thickBot="1">
      <c r="A118" s="664" t="s">
        <v>439</v>
      </c>
      <c r="B118" s="664" t="s">
        <v>92</v>
      </c>
      <c r="C118" s="665" t="s">
        <v>2259</v>
      </c>
      <c r="D118" s="648">
        <v>98258.278020666927</v>
      </c>
    </row>
    <row r="119" spans="1:4" ht="16.5" thickTop="1" thickBot="1">
      <c r="A119" s="664" t="s">
        <v>443</v>
      </c>
      <c r="B119" s="664" t="s">
        <v>387</v>
      </c>
      <c r="C119" s="665" t="s">
        <v>2260</v>
      </c>
      <c r="D119" s="648">
        <v>4246.0665718693162</v>
      </c>
    </row>
    <row r="120" spans="1:4" ht="16.5" thickTop="1" thickBot="1">
      <c r="A120" s="664" t="s">
        <v>442</v>
      </c>
      <c r="B120" s="664" t="s">
        <v>387</v>
      </c>
      <c r="C120" s="665" t="s">
        <v>2261</v>
      </c>
      <c r="D120" s="648">
        <v>4125.1980453110955</v>
      </c>
    </row>
    <row r="121" spans="1:4" ht="16.5" thickTop="1" thickBot="1">
      <c r="A121" s="664" t="s">
        <v>840</v>
      </c>
      <c r="B121" s="664" t="s">
        <v>606</v>
      </c>
      <c r="C121" s="665" t="s">
        <v>2262</v>
      </c>
      <c r="D121" s="648">
        <v>19585.177914526364</v>
      </c>
    </row>
    <row r="122" spans="1:4" ht="16.5" thickTop="1" thickBot="1">
      <c r="A122" s="664" t="s">
        <v>841</v>
      </c>
      <c r="B122" s="664" t="s">
        <v>606</v>
      </c>
      <c r="C122" s="665" t="s">
        <v>1946</v>
      </c>
      <c r="D122" s="648">
        <v>31895.861175085793</v>
      </c>
    </row>
    <row r="123" spans="1:4" ht="16.5" thickTop="1" thickBot="1">
      <c r="A123" s="664" t="s">
        <v>444</v>
      </c>
      <c r="B123" s="664" t="s">
        <v>387</v>
      </c>
      <c r="C123" s="665" t="s">
        <v>1914</v>
      </c>
      <c r="D123" s="648">
        <v>2814.6698545733598</v>
      </c>
    </row>
    <row r="124" spans="1:4" ht="16.5" thickTop="1" thickBot="1">
      <c r="A124" s="664" t="s">
        <v>445</v>
      </c>
      <c r="B124" s="664" t="s">
        <v>144</v>
      </c>
      <c r="C124" s="665" t="s">
        <v>446</v>
      </c>
      <c r="D124" s="648">
        <v>20975.165969945891</v>
      </c>
    </row>
    <row r="125" spans="1:4" ht="16.5" thickTop="1" thickBot="1">
      <c r="A125" s="664" t="s">
        <v>865</v>
      </c>
      <c r="B125" s="664" t="s">
        <v>422</v>
      </c>
      <c r="C125" s="665" t="s">
        <v>1947</v>
      </c>
      <c r="D125" s="648">
        <v>1940.6113430736411</v>
      </c>
    </row>
    <row r="126" spans="1:4" ht="16.5" thickTop="1" thickBot="1">
      <c r="A126" s="664" t="s">
        <v>866</v>
      </c>
      <c r="B126" s="664" t="s">
        <v>422</v>
      </c>
      <c r="C126" s="665" t="s">
        <v>1948</v>
      </c>
      <c r="D126" s="648">
        <v>2632.2479117123439</v>
      </c>
    </row>
    <row r="127" spans="1:4" ht="16.5" thickTop="1" thickBot="1">
      <c r="A127" s="664" t="s">
        <v>864</v>
      </c>
      <c r="B127" s="664" t="s">
        <v>422</v>
      </c>
      <c r="C127" s="665" t="s">
        <v>2263</v>
      </c>
      <c r="D127" s="648">
        <v>2596.435014954352</v>
      </c>
    </row>
    <row r="128" spans="1:4" ht="16.5" thickTop="1" thickBot="1">
      <c r="A128" s="664" t="s">
        <v>846</v>
      </c>
      <c r="B128" s="664" t="s">
        <v>422</v>
      </c>
      <c r="C128" s="665" t="s">
        <v>847</v>
      </c>
      <c r="D128" s="648">
        <v>2062.5990226555477</v>
      </c>
    </row>
    <row r="129" spans="1:4" ht="16.5" thickTop="1" thickBot="1">
      <c r="A129" s="664" t="s">
        <v>848</v>
      </c>
      <c r="B129" s="664" t="s">
        <v>422</v>
      </c>
      <c r="C129" s="665" t="s">
        <v>849</v>
      </c>
      <c r="D129" s="648">
        <v>1686.563606696642</v>
      </c>
    </row>
    <row r="130" spans="1:4" ht="16.5" thickTop="1" thickBot="1">
      <c r="A130" s="664" t="s">
        <v>850</v>
      </c>
      <c r="B130" s="664" t="s">
        <v>422</v>
      </c>
      <c r="C130" s="665" t="s">
        <v>851</v>
      </c>
      <c r="D130" s="648">
        <v>1626.129343417532</v>
      </c>
    </row>
    <row r="131" spans="1:4" ht="16.5" thickTop="1" thickBot="1">
      <c r="A131" s="664" t="s">
        <v>852</v>
      </c>
      <c r="B131" s="664" t="s">
        <v>422</v>
      </c>
      <c r="C131" s="665" t="s">
        <v>853</v>
      </c>
      <c r="D131" s="648">
        <v>2002.1647593764383</v>
      </c>
    </row>
    <row r="132" spans="1:4" ht="16.5" thickTop="1" thickBot="1">
      <c r="A132" s="664" t="s">
        <v>854</v>
      </c>
      <c r="B132" s="664" t="s">
        <v>422</v>
      </c>
      <c r="C132" s="665" t="s">
        <v>855</v>
      </c>
      <c r="D132" s="648">
        <v>1759.3085532363114</v>
      </c>
    </row>
    <row r="133" spans="1:4" ht="16.5" thickTop="1" thickBot="1">
      <c r="A133" s="664" t="s">
        <v>858</v>
      </c>
      <c r="B133" s="664" t="s">
        <v>422</v>
      </c>
      <c r="C133" s="665" t="s">
        <v>859</v>
      </c>
      <c r="D133" s="648">
        <v>1436.9924824143918</v>
      </c>
    </row>
    <row r="134" spans="1:4" ht="16.5" thickTop="1" thickBot="1">
      <c r="A134" s="664" t="s">
        <v>856</v>
      </c>
      <c r="B134" s="664" t="s">
        <v>422</v>
      </c>
      <c r="C134" s="665" t="s">
        <v>857</v>
      </c>
      <c r="D134" s="648">
        <v>2123.0332859346581</v>
      </c>
    </row>
    <row r="135" spans="1:4" ht="16.5" thickTop="1" thickBot="1">
      <c r="A135" s="664" t="s">
        <v>860</v>
      </c>
      <c r="B135" s="664" t="s">
        <v>422</v>
      </c>
      <c r="C135" s="665" t="s">
        <v>861</v>
      </c>
      <c r="D135" s="648">
        <v>2111.8417556977856</v>
      </c>
    </row>
    <row r="136" spans="1:4" ht="16.5" thickTop="1" thickBot="1">
      <c r="A136" s="664" t="s">
        <v>862</v>
      </c>
      <c r="B136" s="664" t="s">
        <v>422</v>
      </c>
      <c r="C136" s="665" t="s">
        <v>863</v>
      </c>
      <c r="D136" s="648">
        <v>1674.2529234360823</v>
      </c>
    </row>
    <row r="137" spans="1:4" ht="16.5" thickTop="1" thickBot="1">
      <c r="A137" s="664" t="s">
        <v>845</v>
      </c>
      <c r="B137" s="664" t="s">
        <v>377</v>
      </c>
      <c r="C137" s="665" t="s">
        <v>2264</v>
      </c>
      <c r="D137" s="648">
        <v>8478.703307454387</v>
      </c>
    </row>
    <row r="138" spans="1:4" ht="31.5" thickTop="1" thickBot="1">
      <c r="A138" s="664" t="s">
        <v>842</v>
      </c>
      <c r="B138" s="664" t="s">
        <v>843</v>
      </c>
      <c r="C138" s="665" t="s">
        <v>844</v>
      </c>
      <c r="D138" s="648">
        <v>0</v>
      </c>
    </row>
    <row r="139" spans="1:4" ht="16.5" thickTop="1" thickBot="1">
      <c r="A139" s="664" t="s">
        <v>447</v>
      </c>
      <c r="B139" s="664" t="s">
        <v>377</v>
      </c>
      <c r="C139" s="665" t="s">
        <v>448</v>
      </c>
      <c r="D139" s="648">
        <v>4045.7381806293033</v>
      </c>
    </row>
    <row r="140" spans="1:4" ht="16.5" thickTop="1" thickBot="1">
      <c r="A140" s="664" t="s">
        <v>449</v>
      </c>
      <c r="B140" s="664" t="s">
        <v>450</v>
      </c>
      <c r="C140" s="665" t="s">
        <v>2265</v>
      </c>
      <c r="D140" s="648">
        <v>533.8359922988044</v>
      </c>
    </row>
    <row r="141" spans="1:4" ht="16.5" thickTop="1" thickBot="1">
      <c r="A141" s="664" t="s">
        <v>451</v>
      </c>
      <c r="B141" s="664" t="s">
        <v>144</v>
      </c>
      <c r="C141" s="665" t="s">
        <v>2266</v>
      </c>
      <c r="D141" s="648">
        <v>5993.0644418450684</v>
      </c>
    </row>
    <row r="142" spans="1:4" ht="16.5" thickTop="1" thickBot="1">
      <c r="A142" s="664" t="s">
        <v>452</v>
      </c>
      <c r="B142" s="664" t="s">
        <v>92</v>
      </c>
      <c r="C142" s="665" t="s">
        <v>2267</v>
      </c>
      <c r="D142" s="648">
        <v>3254.496992882438</v>
      </c>
    </row>
    <row r="143" spans="1:4" ht="16.5" thickTop="1" thickBot="1">
      <c r="A143" s="664" t="s">
        <v>453</v>
      </c>
      <c r="B143" s="664" t="s">
        <v>454</v>
      </c>
      <c r="C143" s="665" t="s">
        <v>455</v>
      </c>
      <c r="D143" s="648">
        <v>10991.201845632198</v>
      </c>
    </row>
    <row r="144" spans="1:4" ht="16.5" thickTop="1" thickBot="1">
      <c r="A144" s="664" t="s">
        <v>456</v>
      </c>
      <c r="B144" s="664" t="s">
        <v>422</v>
      </c>
      <c r="C144" s="665" t="s">
        <v>457</v>
      </c>
      <c r="D144" s="648">
        <v>31201.986300399716</v>
      </c>
    </row>
    <row r="145" spans="1:4" ht="16.5" thickTop="1" thickBot="1">
      <c r="A145" s="664" t="s">
        <v>873</v>
      </c>
      <c r="B145" s="664" t="s">
        <v>233</v>
      </c>
      <c r="C145" s="665" t="s">
        <v>875</v>
      </c>
      <c r="D145" s="648">
        <v>18718.953474192454</v>
      </c>
    </row>
    <row r="146" spans="1:4" ht="31.5" thickTop="1" thickBot="1">
      <c r="A146" s="664" t="s">
        <v>867</v>
      </c>
      <c r="B146" s="664" t="s">
        <v>233</v>
      </c>
      <c r="C146" s="665" t="s">
        <v>2268</v>
      </c>
      <c r="D146" s="648">
        <v>5750.2082357049421</v>
      </c>
    </row>
    <row r="147" spans="1:4" ht="16.5" thickTop="1" thickBot="1">
      <c r="A147" s="664" t="s">
        <v>868</v>
      </c>
      <c r="B147" s="664" t="s">
        <v>233</v>
      </c>
      <c r="C147" s="665" t="s">
        <v>2269</v>
      </c>
      <c r="D147" s="648">
        <v>23341.055462020679</v>
      </c>
    </row>
    <row r="148" spans="1:4" ht="16.5" thickTop="1" thickBot="1">
      <c r="A148" s="664" t="s">
        <v>1691</v>
      </c>
      <c r="B148" s="664" t="s">
        <v>233</v>
      </c>
      <c r="C148" s="665" t="s">
        <v>1949</v>
      </c>
      <c r="D148" s="648">
        <v>10088.04535551661</v>
      </c>
    </row>
    <row r="149" spans="1:4" ht="16.5" thickTop="1" thickBot="1">
      <c r="A149" s="664" t="s">
        <v>869</v>
      </c>
      <c r="B149" s="664" t="s">
        <v>144</v>
      </c>
      <c r="C149" s="665" t="s">
        <v>2270</v>
      </c>
      <c r="D149" s="648">
        <v>34951.1489297519</v>
      </c>
    </row>
    <row r="150" spans="1:4" ht="16.5" thickTop="1" thickBot="1">
      <c r="A150" s="664" t="s">
        <v>870</v>
      </c>
      <c r="B150" s="664" t="s">
        <v>233</v>
      </c>
      <c r="C150" s="665" t="s">
        <v>871</v>
      </c>
      <c r="D150" s="648">
        <v>8037.7570161216199</v>
      </c>
    </row>
    <row r="151" spans="1:4" ht="16.5" thickTop="1" thickBot="1">
      <c r="A151" s="664" t="s">
        <v>872</v>
      </c>
      <c r="B151" s="664" t="s">
        <v>450</v>
      </c>
      <c r="C151" s="665" t="s">
        <v>2271</v>
      </c>
      <c r="D151" s="648">
        <v>187189.53474192458</v>
      </c>
    </row>
    <row r="152" spans="1:4" ht="16.5" thickTop="1" thickBot="1">
      <c r="A152" s="664" t="s">
        <v>458</v>
      </c>
      <c r="B152" s="664" t="s">
        <v>92</v>
      </c>
      <c r="C152" s="665" t="s">
        <v>459</v>
      </c>
      <c r="D152" s="648">
        <v>1322.8388739982954</v>
      </c>
    </row>
    <row r="153" spans="1:4" ht="16.5" thickTop="1" thickBot="1">
      <c r="A153" s="664" t="s">
        <v>460</v>
      </c>
      <c r="B153" s="664" t="s">
        <v>377</v>
      </c>
      <c r="C153" s="665" t="s">
        <v>461</v>
      </c>
      <c r="D153" s="648">
        <v>33070.971849957379</v>
      </c>
    </row>
    <row r="154" spans="1:4" ht="16.5" thickTop="1" thickBot="1">
      <c r="A154" s="664" t="s">
        <v>462</v>
      </c>
      <c r="B154" s="664" t="s">
        <v>377</v>
      </c>
      <c r="C154" s="665" t="s">
        <v>463</v>
      </c>
      <c r="D154" s="648">
        <v>4998.1374037871292</v>
      </c>
    </row>
    <row r="155" spans="1:4" ht="16.5" thickTop="1" thickBot="1">
      <c r="A155" s="664" t="s">
        <v>909</v>
      </c>
      <c r="B155" s="664" t="s">
        <v>144</v>
      </c>
      <c r="C155" s="665" t="s">
        <v>2272</v>
      </c>
      <c r="D155" s="648">
        <v>59674.358376026306</v>
      </c>
    </row>
    <row r="156" spans="1:4" ht="16.5" thickTop="1" thickBot="1">
      <c r="A156" s="664" t="s">
        <v>910</v>
      </c>
      <c r="B156" s="664" t="s">
        <v>144</v>
      </c>
      <c r="C156" s="665" t="s">
        <v>2273</v>
      </c>
      <c r="D156" s="648">
        <v>26007.163185481233</v>
      </c>
    </row>
    <row r="157" spans="1:4" ht="16.5" thickTop="1" thickBot="1">
      <c r="A157" s="664" t="s">
        <v>911</v>
      </c>
      <c r="B157" s="664" t="s">
        <v>144</v>
      </c>
      <c r="C157" s="665" t="s">
        <v>2274</v>
      </c>
      <c r="D157" s="648">
        <v>40011.69680427674</v>
      </c>
    </row>
    <row r="158" spans="1:4" ht="16.5" thickTop="1" thickBot="1">
      <c r="A158" s="664" t="s">
        <v>912</v>
      </c>
      <c r="B158" s="664" t="s">
        <v>144</v>
      </c>
      <c r="C158" s="665" t="s">
        <v>2275</v>
      </c>
      <c r="D158" s="648">
        <v>80023.393608553481</v>
      </c>
    </row>
    <row r="159" spans="1:4" ht="16.5" thickTop="1" thickBot="1">
      <c r="A159" s="664" t="s">
        <v>466</v>
      </c>
      <c r="B159" s="664" t="s">
        <v>233</v>
      </c>
      <c r="C159" s="665" t="s">
        <v>467</v>
      </c>
      <c r="D159" s="648">
        <v>10077.679541839898</v>
      </c>
    </row>
    <row r="160" spans="1:4" ht="16.5" thickTop="1" thickBot="1">
      <c r="A160" s="664" t="s">
        <v>902</v>
      </c>
      <c r="B160" s="664" t="s">
        <v>233</v>
      </c>
      <c r="C160" s="665" t="s">
        <v>467</v>
      </c>
      <c r="D160" s="648">
        <v>10077.679541839898</v>
      </c>
    </row>
    <row r="161" spans="1:4" ht="16.5" thickTop="1" thickBot="1">
      <c r="A161" s="664" t="s">
        <v>468</v>
      </c>
      <c r="B161" s="664" t="s">
        <v>233</v>
      </c>
      <c r="C161" s="665" t="s">
        <v>469</v>
      </c>
      <c r="D161" s="648">
        <v>13701.114882726153</v>
      </c>
    </row>
    <row r="162" spans="1:4" ht="16.5" thickTop="1" thickBot="1">
      <c r="A162" s="664" t="s">
        <v>903</v>
      </c>
      <c r="B162" s="664" t="s">
        <v>233</v>
      </c>
      <c r="C162" s="665" t="s">
        <v>469</v>
      </c>
      <c r="D162" s="648">
        <v>13701.114882726153</v>
      </c>
    </row>
    <row r="163" spans="1:4" ht="16.5" thickTop="1" thickBot="1">
      <c r="A163" s="664" t="s">
        <v>894</v>
      </c>
      <c r="B163" s="664" t="s">
        <v>233</v>
      </c>
      <c r="C163" s="665" t="s">
        <v>895</v>
      </c>
      <c r="D163" s="648">
        <v>5314.2252542002907</v>
      </c>
    </row>
    <row r="164" spans="1:4" ht="16.5" thickTop="1" thickBot="1">
      <c r="A164" s="664" t="s">
        <v>900</v>
      </c>
      <c r="B164" s="664" t="s">
        <v>233</v>
      </c>
      <c r="C164" s="665" t="s">
        <v>895</v>
      </c>
      <c r="D164" s="648">
        <v>10406.383172581702</v>
      </c>
    </row>
    <row r="165" spans="1:4" ht="16.5" thickTop="1" thickBot="1">
      <c r="A165" s="664" t="s">
        <v>907</v>
      </c>
      <c r="B165" s="664" t="s">
        <v>874</v>
      </c>
      <c r="C165" s="665" t="s">
        <v>908</v>
      </c>
      <c r="D165" s="648">
        <v>13516.011067070567</v>
      </c>
    </row>
    <row r="166" spans="1:4" ht="16.5" thickTop="1" thickBot="1">
      <c r="A166" s="664" t="s">
        <v>905</v>
      </c>
      <c r="B166" s="664" t="s">
        <v>233</v>
      </c>
      <c r="C166" s="665" t="s">
        <v>906</v>
      </c>
      <c r="D166" s="648">
        <v>10966.580479111079</v>
      </c>
    </row>
    <row r="167" spans="1:4" ht="16.5" thickTop="1" thickBot="1">
      <c r="A167" s="664" t="s">
        <v>470</v>
      </c>
      <c r="B167" s="664" t="s">
        <v>233</v>
      </c>
      <c r="C167" s="665" t="s">
        <v>471</v>
      </c>
      <c r="D167" s="648">
        <v>10646.502714336531</v>
      </c>
    </row>
    <row r="168" spans="1:4" ht="16.5" thickTop="1" thickBot="1">
      <c r="A168" s="664" t="s">
        <v>904</v>
      </c>
      <c r="B168" s="664" t="s">
        <v>233</v>
      </c>
      <c r="C168" s="665" t="s">
        <v>471</v>
      </c>
      <c r="D168" s="648">
        <v>10405.88481424378</v>
      </c>
    </row>
    <row r="169" spans="1:4" ht="16.5" thickTop="1" thickBot="1">
      <c r="A169" s="664" t="s">
        <v>464</v>
      </c>
      <c r="B169" s="664" t="s">
        <v>233</v>
      </c>
      <c r="C169" s="665" t="s">
        <v>465</v>
      </c>
      <c r="D169" s="648">
        <v>12907.191822184719</v>
      </c>
    </row>
    <row r="170" spans="1:4" ht="16.5" thickTop="1" thickBot="1">
      <c r="A170" s="664" t="s">
        <v>901</v>
      </c>
      <c r="B170" s="664" t="s">
        <v>233</v>
      </c>
      <c r="C170" s="665" t="s">
        <v>465</v>
      </c>
      <c r="D170" s="648">
        <v>12907.191822184719</v>
      </c>
    </row>
    <row r="171" spans="1:4" ht="16.5" thickTop="1" thickBot="1">
      <c r="A171" s="664" t="s">
        <v>877</v>
      </c>
      <c r="B171" s="664" t="s">
        <v>233</v>
      </c>
      <c r="C171" s="665" t="s">
        <v>878</v>
      </c>
      <c r="D171" s="648">
        <v>12674.407993257775</v>
      </c>
    </row>
    <row r="172" spans="1:4" ht="16.5" thickTop="1" thickBot="1">
      <c r="A172" s="664" t="s">
        <v>890</v>
      </c>
      <c r="B172" s="664" t="s">
        <v>874</v>
      </c>
      <c r="C172" s="665" t="s">
        <v>891</v>
      </c>
      <c r="D172" s="648">
        <v>19716.118818297771</v>
      </c>
    </row>
    <row r="173" spans="1:4" ht="16.5" thickTop="1" thickBot="1">
      <c r="A173" s="664" t="s">
        <v>892</v>
      </c>
      <c r="B173" s="664" t="s">
        <v>874</v>
      </c>
      <c r="C173" s="665" t="s">
        <v>893</v>
      </c>
      <c r="D173" s="648">
        <v>7509.5167889412533</v>
      </c>
    </row>
    <row r="174" spans="1:4" ht="16.5" thickTop="1" thickBot="1">
      <c r="A174" s="664" t="s">
        <v>879</v>
      </c>
      <c r="B174" s="664" t="s">
        <v>233</v>
      </c>
      <c r="C174" s="665" t="s">
        <v>880</v>
      </c>
      <c r="D174" s="648">
        <v>5496.7162331405571</v>
      </c>
    </row>
    <row r="175" spans="1:4" ht="16.5" thickTop="1" thickBot="1">
      <c r="A175" s="664" t="s">
        <v>881</v>
      </c>
      <c r="B175" s="664" t="s">
        <v>233</v>
      </c>
      <c r="C175" s="665" t="s">
        <v>882</v>
      </c>
      <c r="D175" s="648">
        <v>5496.7162331405571</v>
      </c>
    </row>
    <row r="176" spans="1:4" ht="31.5" thickTop="1" thickBot="1">
      <c r="A176" s="664" t="s">
        <v>887</v>
      </c>
      <c r="B176" s="664" t="s">
        <v>233</v>
      </c>
      <c r="C176" s="665" t="s">
        <v>1952</v>
      </c>
      <c r="D176" s="648">
        <v>5496.7162331405571</v>
      </c>
    </row>
    <row r="177" spans="1:4" ht="31.5" thickTop="1" thickBot="1">
      <c r="A177" s="664" t="s">
        <v>883</v>
      </c>
      <c r="B177" s="664" t="s">
        <v>233</v>
      </c>
      <c r="C177" s="665" t="s">
        <v>1951</v>
      </c>
      <c r="D177" s="648">
        <v>5496.7162331405571</v>
      </c>
    </row>
    <row r="178" spans="1:4" ht="16.5" thickTop="1" thickBot="1">
      <c r="A178" s="664" t="s">
        <v>884</v>
      </c>
      <c r="B178" s="664" t="s">
        <v>233</v>
      </c>
      <c r="C178" s="665" t="s">
        <v>2276</v>
      </c>
      <c r="D178" s="648">
        <v>6928.6763696475846</v>
      </c>
    </row>
    <row r="179" spans="1:4" ht="31.5" thickTop="1" thickBot="1">
      <c r="A179" s="664" t="s">
        <v>889</v>
      </c>
      <c r="B179" s="664" t="s">
        <v>233</v>
      </c>
      <c r="C179" s="665" t="s">
        <v>1953</v>
      </c>
      <c r="D179" s="648">
        <v>5496.7162331405571</v>
      </c>
    </row>
    <row r="180" spans="1:4" ht="31.5" thickTop="1" thickBot="1">
      <c r="A180" s="664" t="s">
        <v>876</v>
      </c>
      <c r="B180" s="664" t="s">
        <v>233</v>
      </c>
      <c r="C180" s="665" t="s">
        <v>1950</v>
      </c>
      <c r="D180" s="648">
        <v>2692.6821749914534</v>
      </c>
    </row>
    <row r="181" spans="1:4" ht="16.5" thickTop="1" thickBot="1">
      <c r="A181" s="664" t="s">
        <v>885</v>
      </c>
      <c r="B181" s="664" t="s">
        <v>233</v>
      </c>
      <c r="C181" s="665" t="s">
        <v>886</v>
      </c>
      <c r="D181" s="648">
        <v>2692.6821749914534</v>
      </c>
    </row>
    <row r="182" spans="1:4" ht="16.5" thickTop="1" thickBot="1">
      <c r="A182" s="664" t="s">
        <v>888</v>
      </c>
      <c r="B182" s="664" t="s">
        <v>233</v>
      </c>
      <c r="C182" s="665" t="s">
        <v>886</v>
      </c>
      <c r="D182" s="648">
        <v>7573.3085112914241</v>
      </c>
    </row>
    <row r="183" spans="1:4" ht="16.5" thickTop="1" thickBot="1">
      <c r="A183" s="664" t="s">
        <v>472</v>
      </c>
      <c r="B183" s="664" t="s">
        <v>377</v>
      </c>
      <c r="C183" s="665" t="s">
        <v>473</v>
      </c>
      <c r="D183" s="648">
        <v>7695.4027263967801</v>
      </c>
    </row>
    <row r="184" spans="1:4" ht="16.5" thickTop="1" thickBot="1">
      <c r="A184" s="664" t="s">
        <v>476</v>
      </c>
      <c r="B184" s="664" t="s">
        <v>92</v>
      </c>
      <c r="C184" s="665" t="s">
        <v>477</v>
      </c>
      <c r="D184" s="648">
        <v>6714.9181421233252</v>
      </c>
    </row>
    <row r="185" spans="1:4" ht="16.5" thickTop="1" thickBot="1">
      <c r="A185" s="664" t="s">
        <v>474</v>
      </c>
      <c r="B185" s="664" t="s">
        <v>387</v>
      </c>
      <c r="C185" s="665" t="s">
        <v>475</v>
      </c>
      <c r="D185" s="648">
        <v>105427.01735163589</v>
      </c>
    </row>
    <row r="186" spans="1:4" ht="16.5" thickTop="1" thickBot="1">
      <c r="A186" s="664" t="s">
        <v>478</v>
      </c>
      <c r="B186" s="664" t="s">
        <v>144</v>
      </c>
      <c r="C186" s="665" t="s">
        <v>1915</v>
      </c>
      <c r="D186" s="648">
        <v>1880.177079794531</v>
      </c>
    </row>
    <row r="187" spans="1:4" ht="16.5" thickTop="1" thickBot="1">
      <c r="A187" s="664" t="s">
        <v>1455</v>
      </c>
      <c r="B187" s="664" t="s">
        <v>377</v>
      </c>
      <c r="C187" s="665" t="s">
        <v>1454</v>
      </c>
      <c r="D187" s="648">
        <v>13741.790582851394</v>
      </c>
    </row>
    <row r="188" spans="1:4" ht="16.5" thickTop="1" thickBot="1">
      <c r="A188" s="664" t="s">
        <v>1709</v>
      </c>
      <c r="B188" s="664" t="s">
        <v>377</v>
      </c>
      <c r="C188" s="665" t="s">
        <v>1708</v>
      </c>
      <c r="D188" s="648">
        <v>11333.550755578117</v>
      </c>
    </row>
    <row r="189" spans="1:4" ht="16.5" thickTop="1" thickBot="1">
      <c r="A189" s="664" t="s">
        <v>479</v>
      </c>
      <c r="B189" s="664" t="s">
        <v>377</v>
      </c>
      <c r="C189" s="665" t="s">
        <v>480</v>
      </c>
      <c r="D189" s="648">
        <v>4517.7717450775399</v>
      </c>
    </row>
    <row r="190" spans="1:4" ht="16.5" thickTop="1" thickBot="1">
      <c r="A190" s="664" t="s">
        <v>1666</v>
      </c>
      <c r="B190" s="664" t="s">
        <v>144</v>
      </c>
      <c r="C190" s="665" t="s">
        <v>1665</v>
      </c>
      <c r="D190" s="648">
        <v>874345.01467378333</v>
      </c>
    </row>
    <row r="191" spans="1:4" ht="16.5" thickTop="1" thickBot="1">
      <c r="A191" s="664" t="s">
        <v>488</v>
      </c>
      <c r="B191" s="664" t="s">
        <v>92</v>
      </c>
      <c r="C191" s="665" t="s">
        <v>489</v>
      </c>
      <c r="D191" s="648">
        <v>886004.35087455693</v>
      </c>
    </row>
    <row r="192" spans="1:4" ht="16.5" thickTop="1" thickBot="1">
      <c r="A192" s="664" t="s">
        <v>490</v>
      </c>
      <c r="B192" s="664" t="s">
        <v>92</v>
      </c>
      <c r="C192" s="665" t="s">
        <v>491</v>
      </c>
      <c r="D192" s="648">
        <v>474210.87665582035</v>
      </c>
    </row>
    <row r="193" spans="1:4" ht="16.5" thickTop="1" thickBot="1">
      <c r="A193" s="664" t="s">
        <v>481</v>
      </c>
      <c r="B193" s="664" t="s">
        <v>233</v>
      </c>
      <c r="C193" s="665" t="s">
        <v>482</v>
      </c>
      <c r="D193" s="648">
        <v>2923.2276978710211</v>
      </c>
    </row>
    <row r="194" spans="1:4" ht="16.5" thickTop="1" thickBot="1">
      <c r="A194" s="664" t="s">
        <v>492</v>
      </c>
      <c r="B194" s="664" t="s">
        <v>92</v>
      </c>
      <c r="C194" s="665" t="s">
        <v>493</v>
      </c>
      <c r="D194" s="648">
        <v>1358.6517707562859</v>
      </c>
    </row>
    <row r="195" spans="1:4" ht="16.5" thickTop="1" thickBot="1">
      <c r="A195" s="664" t="s">
        <v>483</v>
      </c>
      <c r="B195" s="664" t="s">
        <v>422</v>
      </c>
      <c r="C195" s="665" t="s">
        <v>2277</v>
      </c>
      <c r="D195" s="648">
        <v>1213.1618776769476</v>
      </c>
    </row>
    <row r="196" spans="1:4" ht="16.5" thickTop="1" thickBot="1">
      <c r="A196" s="664" t="s">
        <v>484</v>
      </c>
      <c r="B196" s="664" t="s">
        <v>92</v>
      </c>
      <c r="C196" s="665" t="s">
        <v>485</v>
      </c>
      <c r="D196" s="648">
        <v>45821.638930249195</v>
      </c>
    </row>
    <row r="197" spans="1:4" ht="16.5" thickTop="1" thickBot="1">
      <c r="A197" s="664" t="s">
        <v>486</v>
      </c>
      <c r="B197" s="664" t="s">
        <v>144</v>
      </c>
      <c r="C197" s="665" t="s">
        <v>487</v>
      </c>
      <c r="D197" s="648">
        <v>1686.563606696642</v>
      </c>
    </row>
    <row r="198" spans="1:4" ht="16.5" thickTop="1" thickBot="1">
      <c r="A198" s="664" t="s">
        <v>494</v>
      </c>
      <c r="B198" s="664" t="s">
        <v>92</v>
      </c>
      <c r="C198" s="665" t="s">
        <v>495</v>
      </c>
      <c r="D198" s="648">
        <v>18511.910164810321</v>
      </c>
    </row>
    <row r="199" spans="1:4" ht="16.5" thickTop="1" thickBot="1">
      <c r="A199" s="664" t="s">
        <v>925</v>
      </c>
      <c r="B199" s="664" t="s">
        <v>92</v>
      </c>
      <c r="C199" s="665" t="s">
        <v>926</v>
      </c>
      <c r="D199" s="648">
        <v>147229.05687814867</v>
      </c>
    </row>
    <row r="200" spans="1:4" ht="31.5" thickTop="1" thickBot="1">
      <c r="A200" s="664" t="s">
        <v>929</v>
      </c>
      <c r="B200" s="664" t="s">
        <v>92</v>
      </c>
      <c r="C200" s="665" t="s">
        <v>930</v>
      </c>
      <c r="D200" s="648">
        <v>168598.16471243245</v>
      </c>
    </row>
    <row r="201" spans="1:4" ht="16.5" thickTop="1" thickBot="1">
      <c r="A201" s="664" t="s">
        <v>927</v>
      </c>
      <c r="B201" s="664" t="s">
        <v>92</v>
      </c>
      <c r="C201" s="665" t="s">
        <v>928</v>
      </c>
      <c r="D201" s="648">
        <v>161560.93049948718</v>
      </c>
    </row>
    <row r="202" spans="1:4" ht="16.5" thickTop="1" thickBot="1">
      <c r="A202" s="664" t="s">
        <v>931</v>
      </c>
      <c r="B202" s="664" t="s">
        <v>233</v>
      </c>
      <c r="C202" s="665" t="s">
        <v>932</v>
      </c>
      <c r="D202" s="648">
        <v>5872.1959152868476</v>
      </c>
    </row>
    <row r="203" spans="1:4" ht="16.5" thickTop="1" thickBot="1">
      <c r="A203" s="664" t="s">
        <v>920</v>
      </c>
      <c r="B203" s="664" t="s">
        <v>233</v>
      </c>
      <c r="C203" s="665" t="s">
        <v>2278</v>
      </c>
      <c r="D203" s="648">
        <v>15668.142331621093</v>
      </c>
    </row>
    <row r="204" spans="1:4" ht="16.5" thickTop="1" thickBot="1">
      <c r="A204" s="664" t="s">
        <v>923</v>
      </c>
      <c r="B204" s="664" t="s">
        <v>92</v>
      </c>
      <c r="C204" s="665" t="s">
        <v>924</v>
      </c>
      <c r="D204" s="648">
        <v>46238.926326661218</v>
      </c>
    </row>
    <row r="205" spans="1:4" ht="16.5" thickTop="1" thickBot="1">
      <c r="A205" s="664" t="s">
        <v>921</v>
      </c>
      <c r="B205" s="664" t="s">
        <v>92</v>
      </c>
      <c r="C205" s="665" t="s">
        <v>922</v>
      </c>
      <c r="D205" s="648">
        <v>78340.711658105458</v>
      </c>
    </row>
    <row r="206" spans="1:4" ht="16.5" thickTop="1" thickBot="1">
      <c r="A206" s="664" t="s">
        <v>496</v>
      </c>
      <c r="B206" s="664" t="s">
        <v>144</v>
      </c>
      <c r="C206" s="665" t="s">
        <v>1916</v>
      </c>
      <c r="D206" s="648">
        <v>148502.65301910471</v>
      </c>
    </row>
    <row r="207" spans="1:4" ht="16.5" thickTop="1" thickBot="1">
      <c r="A207" s="664" t="s">
        <v>505</v>
      </c>
      <c r="B207" s="664" t="s">
        <v>144</v>
      </c>
      <c r="C207" s="665" t="s">
        <v>506</v>
      </c>
      <c r="D207" s="648">
        <v>149751.62779353964</v>
      </c>
    </row>
    <row r="208" spans="1:4" ht="16.5" thickTop="1" thickBot="1">
      <c r="A208" s="664" t="s">
        <v>507</v>
      </c>
      <c r="B208" s="664" t="s">
        <v>144</v>
      </c>
      <c r="C208" s="665" t="s">
        <v>508</v>
      </c>
      <c r="D208" s="648">
        <v>4135.2704225242805</v>
      </c>
    </row>
    <row r="209" spans="1:4" ht="16.5" thickTop="1" thickBot="1">
      <c r="A209" s="664" t="s">
        <v>509</v>
      </c>
      <c r="B209" s="664" t="s">
        <v>233</v>
      </c>
      <c r="C209" s="665" t="s">
        <v>510</v>
      </c>
      <c r="D209" s="648">
        <v>16232.195455559453</v>
      </c>
    </row>
    <row r="210" spans="1:4" ht="16.5" thickTop="1" thickBot="1">
      <c r="A210" s="664" t="s">
        <v>512</v>
      </c>
      <c r="B210" s="664" t="s">
        <v>233</v>
      </c>
      <c r="C210" s="665" t="s">
        <v>1918</v>
      </c>
      <c r="D210" s="648">
        <v>13911.072084432155</v>
      </c>
    </row>
    <row r="211" spans="1:4" ht="16.5" thickTop="1" thickBot="1">
      <c r="A211" s="664" t="s">
        <v>511</v>
      </c>
      <c r="B211" s="664" t="s">
        <v>233</v>
      </c>
      <c r="C211" s="665" t="s">
        <v>1917</v>
      </c>
      <c r="D211" s="648">
        <v>5689.7739724258317</v>
      </c>
    </row>
    <row r="212" spans="1:4" ht="16.5" thickTop="1" thickBot="1">
      <c r="A212" s="664" t="s">
        <v>519</v>
      </c>
      <c r="B212" s="664" t="s">
        <v>387</v>
      </c>
      <c r="C212" s="665" t="s">
        <v>520</v>
      </c>
      <c r="D212" s="648">
        <v>24275.548236799506</v>
      </c>
    </row>
    <row r="213" spans="1:4" ht="16.5" thickTop="1" thickBot="1">
      <c r="A213" s="664" t="s">
        <v>515</v>
      </c>
      <c r="B213" s="664" t="s">
        <v>387</v>
      </c>
      <c r="C213" s="665" t="s">
        <v>516</v>
      </c>
      <c r="D213" s="648">
        <v>35570.040551850943</v>
      </c>
    </row>
    <row r="214" spans="1:4" ht="16.5" thickTop="1" thickBot="1">
      <c r="A214" s="664" t="s">
        <v>513</v>
      </c>
      <c r="B214" s="664" t="s">
        <v>387</v>
      </c>
      <c r="C214" s="665" t="s">
        <v>514</v>
      </c>
      <c r="D214" s="648">
        <v>28538.402104024135</v>
      </c>
    </row>
    <row r="215" spans="1:4" ht="16.5" thickTop="1" thickBot="1">
      <c r="A215" s="664" t="s">
        <v>521</v>
      </c>
      <c r="B215" s="664" t="s">
        <v>387</v>
      </c>
      <c r="C215" s="665" t="s">
        <v>522</v>
      </c>
      <c r="D215" s="648">
        <v>50863.266620536815</v>
      </c>
    </row>
    <row r="216" spans="1:4" ht="16.5" thickTop="1" thickBot="1">
      <c r="A216" s="664" t="s">
        <v>525</v>
      </c>
      <c r="B216" s="664" t="s">
        <v>387</v>
      </c>
      <c r="C216" s="665" t="s">
        <v>526</v>
      </c>
      <c r="D216" s="648">
        <v>42803.126543941449</v>
      </c>
    </row>
    <row r="217" spans="1:4" ht="16.5" thickTop="1" thickBot="1">
      <c r="A217" s="664" t="s">
        <v>527</v>
      </c>
      <c r="B217" s="664" t="s">
        <v>387</v>
      </c>
      <c r="C217" s="665" t="s">
        <v>528</v>
      </c>
      <c r="D217" s="648">
        <v>41187.0695777371</v>
      </c>
    </row>
    <row r="218" spans="1:4" ht="16.5" thickTop="1" thickBot="1">
      <c r="A218" s="664" t="s">
        <v>529</v>
      </c>
      <c r="B218" s="664" t="s">
        <v>387</v>
      </c>
      <c r="C218" s="665" t="s">
        <v>530</v>
      </c>
      <c r="D218" s="648">
        <v>42436.044352172037</v>
      </c>
    </row>
    <row r="219" spans="1:4" ht="16.5" thickTop="1" thickBot="1">
      <c r="A219" s="664" t="s">
        <v>531</v>
      </c>
      <c r="B219" s="664" t="s">
        <v>387</v>
      </c>
      <c r="C219" s="665" t="s">
        <v>532</v>
      </c>
      <c r="D219" s="648">
        <v>49920.939774592174</v>
      </c>
    </row>
    <row r="220" spans="1:4" ht="16.5" thickTop="1" thickBot="1">
      <c r="A220" s="664" t="s">
        <v>523</v>
      </c>
      <c r="B220" s="664" t="s">
        <v>387</v>
      </c>
      <c r="C220" s="665" t="s">
        <v>524</v>
      </c>
      <c r="D220" s="648">
        <v>10971.057091205828</v>
      </c>
    </row>
    <row r="221" spans="1:4" ht="16.5" thickTop="1" thickBot="1">
      <c r="A221" s="664" t="s">
        <v>533</v>
      </c>
      <c r="B221" s="664" t="s">
        <v>387</v>
      </c>
      <c r="C221" s="665" t="s">
        <v>534</v>
      </c>
      <c r="D221" s="648">
        <v>31712.32007920109</v>
      </c>
    </row>
    <row r="222" spans="1:4" ht="16.5" thickTop="1" thickBot="1">
      <c r="A222" s="664" t="s">
        <v>540</v>
      </c>
      <c r="B222" s="664" t="s">
        <v>387</v>
      </c>
      <c r="C222" s="665" t="s">
        <v>541</v>
      </c>
      <c r="D222" s="648">
        <v>21077.00889510143</v>
      </c>
    </row>
    <row r="223" spans="1:4" ht="16.5" thickTop="1" thickBot="1">
      <c r="A223" s="664" t="s">
        <v>551</v>
      </c>
      <c r="B223" s="664" t="s">
        <v>387</v>
      </c>
      <c r="C223" s="665" t="s">
        <v>1856</v>
      </c>
      <c r="D223" s="648">
        <v>6350.0742564012917</v>
      </c>
    </row>
    <row r="224" spans="1:4" ht="16.5" thickTop="1" thickBot="1">
      <c r="A224" s="664" t="s">
        <v>535</v>
      </c>
      <c r="B224" s="664" t="s">
        <v>387</v>
      </c>
      <c r="C224" s="665" t="s">
        <v>2279</v>
      </c>
      <c r="D224" s="648">
        <v>33830.876753040997</v>
      </c>
    </row>
    <row r="225" spans="1:4" ht="16.5" thickTop="1" thickBot="1">
      <c r="A225" s="664" t="s">
        <v>536</v>
      </c>
      <c r="B225" s="664" t="s">
        <v>387</v>
      </c>
      <c r="C225" s="665" t="s">
        <v>2280</v>
      </c>
      <c r="D225" s="648">
        <v>34951.1489297519</v>
      </c>
    </row>
    <row r="226" spans="1:4" ht="16.5" thickTop="1" thickBot="1">
      <c r="A226" s="664" t="s">
        <v>537</v>
      </c>
      <c r="B226" s="664" t="s">
        <v>387</v>
      </c>
      <c r="C226" s="665" t="s">
        <v>1919</v>
      </c>
      <c r="D226" s="648">
        <v>37437.906948384909</v>
      </c>
    </row>
    <row r="227" spans="1:4" ht="16.5" thickTop="1" thickBot="1">
      <c r="A227" s="664" t="s">
        <v>538</v>
      </c>
      <c r="B227" s="664" t="s">
        <v>387</v>
      </c>
      <c r="C227" s="665" t="s">
        <v>2281</v>
      </c>
      <c r="D227" s="648">
        <v>35748.460487336386</v>
      </c>
    </row>
    <row r="228" spans="1:4" ht="16.5" thickTop="1" thickBot="1">
      <c r="A228" s="664" t="s">
        <v>539</v>
      </c>
      <c r="B228" s="664" t="s">
        <v>387</v>
      </c>
      <c r="C228" s="665" t="s">
        <v>2282</v>
      </c>
      <c r="D228" s="648">
        <v>33975.247493096649</v>
      </c>
    </row>
    <row r="229" spans="1:4" ht="16.5" thickTop="1" thickBot="1">
      <c r="A229" s="664" t="s">
        <v>542</v>
      </c>
      <c r="B229" s="664" t="s">
        <v>387</v>
      </c>
      <c r="C229" s="665" t="s">
        <v>543</v>
      </c>
      <c r="D229" s="648">
        <v>44400.157908743109</v>
      </c>
    </row>
    <row r="230" spans="1:4" ht="16.5" thickTop="1" thickBot="1">
      <c r="A230" s="664" t="s">
        <v>544</v>
      </c>
      <c r="B230" s="664" t="s">
        <v>387</v>
      </c>
      <c r="C230" s="665" t="s">
        <v>545</v>
      </c>
      <c r="D230" s="648">
        <v>38050.083652341826</v>
      </c>
    </row>
    <row r="231" spans="1:4" ht="16.5" thickTop="1" thickBot="1">
      <c r="A231" s="664" t="s">
        <v>517</v>
      </c>
      <c r="B231" s="664" t="s">
        <v>387</v>
      </c>
      <c r="C231" s="665" t="s">
        <v>518</v>
      </c>
      <c r="D231" s="648">
        <v>52420.008476485746</v>
      </c>
    </row>
    <row r="232" spans="1:4" ht="16.5" thickTop="1" thickBot="1">
      <c r="A232" s="664" t="s">
        <v>546</v>
      </c>
      <c r="B232" s="664" t="s">
        <v>387</v>
      </c>
      <c r="C232" s="665" t="s">
        <v>547</v>
      </c>
      <c r="D232" s="648">
        <v>38050.083652341826</v>
      </c>
    </row>
    <row r="233" spans="1:4" ht="16.5" thickTop="1" thickBot="1">
      <c r="A233" s="664" t="s">
        <v>548</v>
      </c>
      <c r="B233" s="664" t="s">
        <v>387</v>
      </c>
      <c r="C233" s="665" t="s">
        <v>549</v>
      </c>
      <c r="D233" s="648">
        <v>31712.32007920109</v>
      </c>
    </row>
    <row r="234" spans="1:4" ht="16.5" thickTop="1" thickBot="1">
      <c r="A234" s="664" t="s">
        <v>550</v>
      </c>
      <c r="B234" s="664" t="s">
        <v>387</v>
      </c>
      <c r="C234" s="665" t="s">
        <v>2283</v>
      </c>
      <c r="D234" s="648">
        <v>25572.646591252997</v>
      </c>
    </row>
    <row r="235" spans="1:4" ht="16.5" thickTop="1" thickBot="1">
      <c r="A235" s="664" t="s">
        <v>552</v>
      </c>
      <c r="B235" s="664" t="s">
        <v>144</v>
      </c>
      <c r="C235" s="665" t="s">
        <v>553</v>
      </c>
      <c r="D235" s="648">
        <v>800.19441193636294</v>
      </c>
    </row>
    <row r="236" spans="1:4" ht="16.5" thickTop="1" thickBot="1">
      <c r="A236" s="664" t="s">
        <v>556</v>
      </c>
      <c r="B236" s="664" t="s">
        <v>387</v>
      </c>
      <c r="C236" s="665" t="s">
        <v>2284</v>
      </c>
      <c r="D236" s="648">
        <v>349413.00383143459</v>
      </c>
    </row>
    <row r="237" spans="1:4" ht="16.5" thickTop="1" thickBot="1">
      <c r="A237" s="664" t="s">
        <v>557</v>
      </c>
      <c r="B237" s="664" t="s">
        <v>387</v>
      </c>
      <c r="C237" s="665" t="s">
        <v>2285</v>
      </c>
      <c r="D237" s="648">
        <v>374367.8779536123</v>
      </c>
    </row>
    <row r="238" spans="1:4" ht="16.5" thickTop="1" thickBot="1">
      <c r="A238" s="664" t="s">
        <v>558</v>
      </c>
      <c r="B238" s="664" t="s">
        <v>387</v>
      </c>
      <c r="C238" s="665" t="s">
        <v>2286</v>
      </c>
      <c r="D238" s="648">
        <v>411805.78490199719</v>
      </c>
    </row>
    <row r="239" spans="1:4" ht="16.5" thickTop="1" thickBot="1">
      <c r="A239" s="664" t="s">
        <v>570</v>
      </c>
      <c r="B239" s="664" t="s">
        <v>571</v>
      </c>
      <c r="C239" s="665" t="s">
        <v>572</v>
      </c>
      <c r="D239" s="648">
        <v>386850.91077981953</v>
      </c>
    </row>
    <row r="240" spans="1:4" ht="16.5" thickTop="1" thickBot="1">
      <c r="A240" s="664" t="s">
        <v>559</v>
      </c>
      <c r="B240" s="664" t="s">
        <v>387</v>
      </c>
      <c r="C240" s="665" t="s">
        <v>1920</v>
      </c>
      <c r="D240" s="648">
        <v>386850.91077981953</v>
      </c>
    </row>
    <row r="241" spans="1:4" ht="16.5" thickTop="1" thickBot="1">
      <c r="A241" s="664" t="s">
        <v>560</v>
      </c>
      <c r="B241" s="664" t="s">
        <v>387</v>
      </c>
      <c r="C241" s="665" t="s">
        <v>2011</v>
      </c>
      <c r="D241" s="648">
        <v>374367.8779536123</v>
      </c>
    </row>
    <row r="242" spans="1:4" ht="16.5" thickTop="1" thickBot="1">
      <c r="A242" s="666" t="s">
        <v>2013</v>
      </c>
      <c r="B242" s="664" t="s">
        <v>387</v>
      </c>
      <c r="C242" s="665" t="s">
        <v>2012</v>
      </c>
      <c r="D242" s="648">
        <v>430524.73837618955</v>
      </c>
    </row>
    <row r="243" spans="1:4" ht="16.5" thickTop="1" thickBot="1">
      <c r="A243" s="664" t="s">
        <v>561</v>
      </c>
      <c r="B243" s="664" t="s">
        <v>387</v>
      </c>
      <c r="C243" s="665" t="s">
        <v>562</v>
      </c>
      <c r="D243" s="648">
        <v>411805.78490199719</v>
      </c>
    </row>
    <row r="244" spans="1:4" ht="16.5" thickTop="1" thickBot="1">
      <c r="A244" s="664" t="s">
        <v>563</v>
      </c>
      <c r="B244" s="664" t="s">
        <v>387</v>
      </c>
      <c r="C244" s="665" t="s">
        <v>564</v>
      </c>
      <c r="D244" s="648">
        <v>389349.97948171303</v>
      </c>
    </row>
    <row r="245" spans="1:4" ht="16.5" thickTop="1" thickBot="1">
      <c r="A245" s="664" t="s">
        <v>565</v>
      </c>
      <c r="B245" s="664" t="s">
        <v>387</v>
      </c>
      <c r="C245" s="665" t="s">
        <v>566</v>
      </c>
      <c r="D245" s="648">
        <v>384351.84207792598</v>
      </c>
    </row>
    <row r="246" spans="1:4" ht="16.5" thickTop="1" thickBot="1">
      <c r="A246" s="664" t="s">
        <v>567</v>
      </c>
      <c r="B246" s="664" t="s">
        <v>387</v>
      </c>
      <c r="C246" s="665" t="s">
        <v>2014</v>
      </c>
      <c r="D246" s="648">
        <v>374367.8779536123</v>
      </c>
    </row>
    <row r="247" spans="1:4" ht="16.5" thickTop="1" thickBot="1">
      <c r="A247" s="664" t="s">
        <v>568</v>
      </c>
      <c r="B247" s="664" t="s">
        <v>387</v>
      </c>
      <c r="C247" s="665" t="s">
        <v>569</v>
      </c>
      <c r="D247" s="648">
        <v>374367.8779536123</v>
      </c>
    </row>
    <row r="248" spans="1:4" ht="16.5" thickTop="1" thickBot="1">
      <c r="A248" s="664" t="s">
        <v>573</v>
      </c>
      <c r="B248" s="664" t="s">
        <v>387</v>
      </c>
      <c r="C248" s="665" t="s">
        <v>574</v>
      </c>
      <c r="D248" s="648">
        <v>374367.8779536123</v>
      </c>
    </row>
    <row r="249" spans="1:4" ht="16.5" thickTop="1" thickBot="1">
      <c r="A249" s="664" t="s">
        <v>575</v>
      </c>
      <c r="B249" s="664" t="s">
        <v>387</v>
      </c>
      <c r="C249" s="665" t="s">
        <v>576</v>
      </c>
      <c r="D249" s="648">
        <v>374367.8779536123</v>
      </c>
    </row>
    <row r="250" spans="1:4" ht="16.5" thickTop="1" thickBot="1">
      <c r="A250" s="664" t="s">
        <v>577</v>
      </c>
      <c r="B250" s="664" t="s">
        <v>387</v>
      </c>
      <c r="C250" s="665" t="s">
        <v>578</v>
      </c>
      <c r="D250" s="648">
        <v>287059.3931167011</v>
      </c>
    </row>
    <row r="251" spans="1:4" ht="16.5" thickTop="1" thickBot="1">
      <c r="A251" s="664" t="s">
        <v>579</v>
      </c>
      <c r="B251" s="664" t="s">
        <v>387</v>
      </c>
      <c r="C251" s="665" t="s">
        <v>580</v>
      </c>
      <c r="D251" s="648">
        <v>275638.43650997302</v>
      </c>
    </row>
    <row r="252" spans="1:4" ht="16.5" thickTop="1" thickBot="1">
      <c r="A252" s="664" t="s">
        <v>581</v>
      </c>
      <c r="B252" s="664" t="s">
        <v>387</v>
      </c>
      <c r="C252" s="665" t="s">
        <v>2287</v>
      </c>
      <c r="D252" s="648">
        <v>374367.8779536123</v>
      </c>
    </row>
    <row r="253" spans="1:4" ht="16.5" thickTop="1" thickBot="1">
      <c r="A253" s="664" t="s">
        <v>582</v>
      </c>
      <c r="B253" s="664" t="s">
        <v>387</v>
      </c>
      <c r="C253" s="665" t="s">
        <v>2288</v>
      </c>
      <c r="D253" s="648">
        <v>245661.92277051081</v>
      </c>
    </row>
    <row r="254" spans="1:4" ht="16.5" thickTop="1" thickBot="1">
      <c r="A254" s="664" t="s">
        <v>584</v>
      </c>
      <c r="B254" s="664" t="s">
        <v>233</v>
      </c>
      <c r="C254" s="665" t="s">
        <v>1921</v>
      </c>
      <c r="D254" s="648">
        <v>14935.097101105961</v>
      </c>
    </row>
    <row r="255" spans="1:4" ht="16.5" thickTop="1" thickBot="1">
      <c r="A255" s="664" t="s">
        <v>583</v>
      </c>
      <c r="B255" s="664" t="s">
        <v>387</v>
      </c>
      <c r="C255" s="665" t="s">
        <v>2289</v>
      </c>
      <c r="D255" s="648">
        <v>399335.06275905046</v>
      </c>
    </row>
    <row r="256" spans="1:4" ht="16.5" thickTop="1" thickBot="1">
      <c r="A256" s="664" t="s">
        <v>554</v>
      </c>
      <c r="B256" s="664" t="s">
        <v>387</v>
      </c>
      <c r="C256" s="665" t="s">
        <v>555</v>
      </c>
      <c r="D256" s="648">
        <v>411805.78490199719</v>
      </c>
    </row>
    <row r="257" spans="1:4" ht="16.5" thickTop="1" thickBot="1">
      <c r="A257" s="664" t="s">
        <v>585</v>
      </c>
      <c r="B257" s="664" t="s">
        <v>387</v>
      </c>
      <c r="C257" s="665" t="s">
        <v>586</v>
      </c>
      <c r="D257" s="648">
        <v>424288.81772820442</v>
      </c>
    </row>
    <row r="258" spans="1:4" ht="16.5" thickTop="1" thickBot="1">
      <c r="A258" s="664" t="s">
        <v>587</v>
      </c>
      <c r="B258" s="664" t="s">
        <v>387</v>
      </c>
      <c r="C258" s="665" t="s">
        <v>588</v>
      </c>
      <c r="D258" s="648">
        <v>401821.82077768352</v>
      </c>
    </row>
    <row r="259" spans="1:4" ht="16.5" thickTop="1" thickBot="1">
      <c r="A259" s="664" t="s">
        <v>497</v>
      </c>
      <c r="B259" s="664" t="s">
        <v>387</v>
      </c>
      <c r="C259" s="665" t="s">
        <v>498</v>
      </c>
      <c r="D259" s="648">
        <v>404499.95396336704</v>
      </c>
    </row>
    <row r="260" spans="1:4" ht="16.5" thickTop="1" thickBot="1">
      <c r="A260" s="664" t="s">
        <v>1669</v>
      </c>
      <c r="B260" s="664" t="s">
        <v>387</v>
      </c>
      <c r="C260" s="665" t="s">
        <v>1670</v>
      </c>
      <c r="D260" s="648">
        <v>324864.38225685537</v>
      </c>
    </row>
    <row r="261" spans="1:4" ht="16.5" thickTop="1" thickBot="1">
      <c r="A261" s="664" t="s">
        <v>499</v>
      </c>
      <c r="B261" s="664" t="s">
        <v>377</v>
      </c>
      <c r="C261" s="665" t="s">
        <v>500</v>
      </c>
      <c r="D261" s="648">
        <v>3373.1272133932839</v>
      </c>
    </row>
    <row r="262" spans="1:4" ht="31.5" thickTop="1" thickBot="1">
      <c r="A262" s="664" t="s">
        <v>589</v>
      </c>
      <c r="B262" s="664" t="s">
        <v>377</v>
      </c>
      <c r="C262" s="665" t="s">
        <v>2290</v>
      </c>
      <c r="D262" s="648">
        <v>2438.6344386144542</v>
      </c>
    </row>
    <row r="263" spans="1:4" ht="16.5" thickTop="1" thickBot="1">
      <c r="A263" s="664" t="s">
        <v>590</v>
      </c>
      <c r="B263" s="664" t="s">
        <v>233</v>
      </c>
      <c r="C263" s="665" t="s">
        <v>2291</v>
      </c>
      <c r="D263" s="648">
        <v>61154.997826364495</v>
      </c>
    </row>
    <row r="264" spans="1:4" ht="16.5" thickTop="1" thickBot="1">
      <c r="A264" s="664" t="s">
        <v>591</v>
      </c>
      <c r="B264" s="664" t="s">
        <v>377</v>
      </c>
      <c r="C264" s="665" t="s">
        <v>2292</v>
      </c>
      <c r="D264" s="648">
        <v>13114.235131566853</v>
      </c>
    </row>
    <row r="265" spans="1:4" ht="16.5" thickTop="1" thickBot="1">
      <c r="A265" s="664" t="s">
        <v>592</v>
      </c>
      <c r="B265" s="664" t="s">
        <v>144</v>
      </c>
      <c r="C265" s="665" t="s">
        <v>2293</v>
      </c>
      <c r="D265" s="648">
        <v>5490.5647342095053</v>
      </c>
    </row>
    <row r="266" spans="1:4" ht="16.5" thickTop="1" thickBot="1">
      <c r="A266" s="664" t="s">
        <v>593</v>
      </c>
      <c r="B266" s="664" t="s">
        <v>92</v>
      </c>
      <c r="C266" s="665" t="s">
        <v>2294</v>
      </c>
      <c r="D266" s="648">
        <v>34453.125834211089</v>
      </c>
    </row>
    <row r="267" spans="1:4" ht="16.5" thickTop="1" thickBot="1">
      <c r="A267" s="664" t="s">
        <v>594</v>
      </c>
      <c r="B267" s="664" t="s">
        <v>92</v>
      </c>
      <c r="C267" s="665" t="s">
        <v>2295</v>
      </c>
      <c r="D267" s="648">
        <v>44425.898428287925</v>
      </c>
    </row>
    <row r="268" spans="1:4" ht="16.5" thickTop="1" thickBot="1">
      <c r="A268" s="664" t="s">
        <v>595</v>
      </c>
      <c r="B268" s="664" t="s">
        <v>92</v>
      </c>
      <c r="C268" s="665" t="s">
        <v>2296</v>
      </c>
      <c r="D268" s="648">
        <v>64891.849772456124</v>
      </c>
    </row>
    <row r="269" spans="1:4" ht="16.5" thickTop="1" thickBot="1">
      <c r="A269" s="664" t="s">
        <v>596</v>
      </c>
      <c r="B269" s="664" t="s">
        <v>377</v>
      </c>
      <c r="C269" s="665" t="s">
        <v>597</v>
      </c>
      <c r="D269" s="648">
        <v>0</v>
      </c>
    </row>
    <row r="270" spans="1:4" ht="16.5" thickTop="1" thickBot="1">
      <c r="A270" s="664" t="s">
        <v>599</v>
      </c>
      <c r="B270" s="664" t="s">
        <v>144</v>
      </c>
      <c r="C270" s="665" t="s">
        <v>600</v>
      </c>
      <c r="D270" s="648">
        <v>214367.04676914503</v>
      </c>
    </row>
    <row r="271" spans="1:4" ht="16.5" thickTop="1" thickBot="1">
      <c r="A271" s="664" t="s">
        <v>601</v>
      </c>
      <c r="B271" s="664" t="s">
        <v>387</v>
      </c>
      <c r="C271" s="665" t="s">
        <v>1922</v>
      </c>
      <c r="D271" s="648">
        <v>48496.257975438333</v>
      </c>
    </row>
    <row r="272" spans="1:4" ht="16.5" thickTop="1" thickBot="1">
      <c r="A272" s="664" t="s">
        <v>598</v>
      </c>
      <c r="B272" s="664" t="s">
        <v>387</v>
      </c>
      <c r="C272" s="665" t="s">
        <v>2297</v>
      </c>
      <c r="D272" s="648">
        <v>48496.257975438333</v>
      </c>
    </row>
    <row r="273" spans="1:4" ht="16.5" thickTop="1" thickBot="1">
      <c r="A273" s="664" t="s">
        <v>602</v>
      </c>
      <c r="B273" s="664" t="s">
        <v>387</v>
      </c>
      <c r="C273" s="665" t="s">
        <v>2298</v>
      </c>
      <c r="D273" s="648">
        <v>48496.257975438333</v>
      </c>
    </row>
    <row r="274" spans="1:4" ht="16.5" thickTop="1" thickBot="1">
      <c r="A274" s="664" t="s">
        <v>603</v>
      </c>
      <c r="B274" s="664" t="s">
        <v>144</v>
      </c>
      <c r="C274" s="665" t="s">
        <v>2299</v>
      </c>
      <c r="D274" s="648">
        <v>67862.081897322001</v>
      </c>
    </row>
    <row r="275" spans="1:4" ht="16.5" thickTop="1" thickBot="1">
      <c r="A275" s="664" t="s">
        <v>604</v>
      </c>
      <c r="B275" s="664" t="s">
        <v>144</v>
      </c>
      <c r="C275" s="665" t="s">
        <v>2300</v>
      </c>
      <c r="D275" s="648">
        <v>37199.527354339538</v>
      </c>
    </row>
    <row r="276" spans="1:4" ht="16.5" thickTop="1" thickBot="1">
      <c r="A276" s="664" t="s">
        <v>605</v>
      </c>
      <c r="B276" s="664" t="s">
        <v>606</v>
      </c>
      <c r="C276" s="665" t="s">
        <v>2301</v>
      </c>
      <c r="D276" s="648">
        <v>79152.713757224017</v>
      </c>
    </row>
    <row r="277" spans="1:4" ht="16.5" thickTop="1" thickBot="1">
      <c r="A277" s="664" t="s">
        <v>607</v>
      </c>
      <c r="B277" s="664" t="s">
        <v>606</v>
      </c>
      <c r="C277" s="665" t="s">
        <v>1923</v>
      </c>
      <c r="D277" s="648">
        <v>47271.759605008796</v>
      </c>
    </row>
    <row r="278" spans="1:4" ht="16.5" thickTop="1" thickBot="1">
      <c r="A278" s="664" t="s">
        <v>608</v>
      </c>
      <c r="B278" s="664" t="s">
        <v>606</v>
      </c>
      <c r="C278" s="665" t="s">
        <v>609</v>
      </c>
      <c r="D278" s="648">
        <v>47271.759605008796</v>
      </c>
    </row>
    <row r="279" spans="1:4" ht="16.5" thickTop="1" thickBot="1">
      <c r="A279" s="664" t="s">
        <v>501</v>
      </c>
      <c r="B279" s="664" t="s">
        <v>141</v>
      </c>
      <c r="C279" s="665" t="s">
        <v>502</v>
      </c>
      <c r="D279" s="648">
        <v>47004.426994863279</v>
      </c>
    </row>
    <row r="280" spans="1:4" ht="16.5" thickTop="1" thickBot="1">
      <c r="A280" s="664" t="s">
        <v>503</v>
      </c>
      <c r="B280" s="664" t="s">
        <v>141</v>
      </c>
      <c r="C280" s="665" t="s">
        <v>504</v>
      </c>
      <c r="D280" s="648">
        <v>58755.533743579093</v>
      </c>
    </row>
    <row r="281" spans="1:4" ht="16.5" thickTop="1" thickBot="1">
      <c r="A281" s="664" t="s">
        <v>610</v>
      </c>
      <c r="B281" s="664" t="s">
        <v>92</v>
      </c>
      <c r="C281" s="665" t="s">
        <v>2302</v>
      </c>
      <c r="D281" s="648">
        <v>79372.570745945079</v>
      </c>
    </row>
    <row r="282" spans="1:4" ht="16.5" thickTop="1" thickBot="1">
      <c r="A282" s="664" t="s">
        <v>611</v>
      </c>
      <c r="B282" s="664" t="s">
        <v>377</v>
      </c>
      <c r="C282" s="665" t="s">
        <v>2303</v>
      </c>
      <c r="D282" s="648">
        <v>6840.263280776293</v>
      </c>
    </row>
    <row r="283" spans="1:4" ht="16.5" thickTop="1" thickBot="1">
      <c r="A283" s="664" t="s">
        <v>612</v>
      </c>
      <c r="B283" s="664" t="s">
        <v>144</v>
      </c>
      <c r="C283" s="665" t="s">
        <v>2304</v>
      </c>
      <c r="D283" s="648">
        <v>4622.1019878282223</v>
      </c>
    </row>
    <row r="284" spans="1:4" ht="16.5" thickTop="1" thickBot="1">
      <c r="A284" s="664" t="s">
        <v>613</v>
      </c>
      <c r="B284" s="664" t="s">
        <v>92</v>
      </c>
      <c r="C284" s="665" t="s">
        <v>614</v>
      </c>
      <c r="D284" s="648">
        <v>11234.058051772323</v>
      </c>
    </row>
    <row r="285" spans="1:4" ht="16.5" thickTop="1" thickBot="1">
      <c r="A285" s="664" t="s">
        <v>615</v>
      </c>
      <c r="B285" s="664" t="s">
        <v>92</v>
      </c>
      <c r="C285" s="665" t="s">
        <v>2305</v>
      </c>
      <c r="D285" s="648">
        <v>104037.58423498775</v>
      </c>
    </row>
    <row r="286" spans="1:4" ht="16.5" thickTop="1" thickBot="1">
      <c r="A286" s="664" t="s">
        <v>616</v>
      </c>
      <c r="B286" s="664" t="s">
        <v>92</v>
      </c>
      <c r="C286" s="665" t="s">
        <v>617</v>
      </c>
      <c r="D286" s="648">
        <v>117227.92177216533</v>
      </c>
    </row>
    <row r="287" spans="1:4" ht="16.5" thickTop="1" thickBot="1">
      <c r="A287" s="664" t="s">
        <v>620</v>
      </c>
      <c r="B287" s="664" t="s">
        <v>92</v>
      </c>
      <c r="C287" s="665" t="s">
        <v>621</v>
      </c>
      <c r="D287" s="648">
        <v>34974.651143249335</v>
      </c>
    </row>
    <row r="288" spans="1:4" ht="16.5" thickTop="1" thickBot="1">
      <c r="A288" s="664" t="s">
        <v>618</v>
      </c>
      <c r="B288" s="664" t="s">
        <v>92</v>
      </c>
      <c r="C288" s="665" t="s">
        <v>2306</v>
      </c>
      <c r="D288" s="648">
        <v>23146.322835899096</v>
      </c>
    </row>
    <row r="289" spans="1:4" ht="16.5" thickTop="1" thickBot="1">
      <c r="A289" s="664" t="s">
        <v>619</v>
      </c>
      <c r="B289" s="664" t="s">
        <v>92</v>
      </c>
      <c r="C289" s="665" t="s">
        <v>2307</v>
      </c>
      <c r="D289" s="648">
        <v>195255.27058363834</v>
      </c>
    </row>
    <row r="290" spans="1:4" ht="16.5" thickTop="1" thickBot="1">
      <c r="A290" s="664" t="s">
        <v>622</v>
      </c>
      <c r="B290" s="664" t="s">
        <v>454</v>
      </c>
      <c r="C290" s="665" t="s">
        <v>623</v>
      </c>
      <c r="D290" s="648">
        <v>2797.8825592180519</v>
      </c>
    </row>
    <row r="291" spans="1:4" ht="16.5" thickTop="1" thickBot="1">
      <c r="A291" s="664" t="s">
        <v>624</v>
      </c>
      <c r="B291" s="664" t="s">
        <v>422</v>
      </c>
      <c r="C291" s="665" t="s">
        <v>1924</v>
      </c>
      <c r="D291" s="648">
        <v>76755.990976564353</v>
      </c>
    </row>
    <row r="292" spans="1:4" ht="16.5" thickTop="1" thickBot="1">
      <c r="A292" s="664" t="s">
        <v>625</v>
      </c>
      <c r="B292" s="664" t="s">
        <v>377</v>
      </c>
      <c r="C292" s="665" t="s">
        <v>2308</v>
      </c>
      <c r="D292" s="648">
        <v>3627.8327138727677</v>
      </c>
    </row>
    <row r="293" spans="1:4" ht="16.5" thickTop="1" thickBot="1">
      <c r="A293" s="664" t="s">
        <v>626</v>
      </c>
      <c r="B293" s="664" t="s">
        <v>377</v>
      </c>
      <c r="C293" s="665" t="s">
        <v>1925</v>
      </c>
      <c r="D293" s="648">
        <v>7513.9934010360012</v>
      </c>
    </row>
    <row r="294" spans="1:4" ht="16.5" thickTop="1" thickBot="1">
      <c r="A294" s="664" t="s">
        <v>627</v>
      </c>
      <c r="B294" s="664" t="s">
        <v>92</v>
      </c>
      <c r="C294" s="665" t="s">
        <v>628</v>
      </c>
      <c r="D294" s="648">
        <v>2002.1647593764383</v>
      </c>
    </row>
    <row r="295" spans="1:4" ht="16.5" thickTop="1" thickBot="1">
      <c r="A295" s="664" t="s">
        <v>633</v>
      </c>
      <c r="B295" s="664" t="s">
        <v>92</v>
      </c>
      <c r="C295" s="665" t="s">
        <v>1926</v>
      </c>
      <c r="D295" s="648">
        <v>64891.849772456124</v>
      </c>
    </row>
    <row r="296" spans="1:4" ht="16.5" thickTop="1" thickBot="1">
      <c r="A296" s="664" t="s">
        <v>629</v>
      </c>
      <c r="B296" s="664" t="s">
        <v>92</v>
      </c>
      <c r="C296" s="665" t="s">
        <v>630</v>
      </c>
      <c r="D296" s="648">
        <v>50282.42620124315</v>
      </c>
    </row>
    <row r="297" spans="1:4" ht="16.5" thickTop="1" thickBot="1">
      <c r="A297" s="664" t="s">
        <v>631</v>
      </c>
      <c r="B297" s="664" t="s">
        <v>92</v>
      </c>
      <c r="C297" s="665" t="s">
        <v>632</v>
      </c>
      <c r="D297" s="648">
        <v>59906.023051929551</v>
      </c>
    </row>
    <row r="298" spans="1:4" ht="16.5" thickTop="1" thickBot="1">
      <c r="A298" s="664" t="s">
        <v>646</v>
      </c>
      <c r="B298" s="664" t="s">
        <v>144</v>
      </c>
      <c r="C298" s="665" t="s">
        <v>647</v>
      </c>
      <c r="D298" s="648">
        <v>7000.3021631635665</v>
      </c>
    </row>
    <row r="299" spans="1:4" ht="16.5" thickTop="1" thickBot="1">
      <c r="A299" s="664" t="s">
        <v>634</v>
      </c>
      <c r="B299" s="664" t="s">
        <v>377</v>
      </c>
      <c r="C299" s="665" t="s">
        <v>635</v>
      </c>
      <c r="D299" s="648">
        <v>29953.011525964776</v>
      </c>
    </row>
    <row r="300" spans="1:4" ht="16.5" thickTop="1" thickBot="1">
      <c r="A300" s="664" t="s">
        <v>650</v>
      </c>
      <c r="B300" s="664" t="s">
        <v>377</v>
      </c>
      <c r="C300" s="665" t="s">
        <v>651</v>
      </c>
      <c r="D300" s="648">
        <v>38688.000875843536</v>
      </c>
    </row>
    <row r="301" spans="1:4" ht="31.5" thickTop="1" thickBot="1">
      <c r="A301" s="664" t="s">
        <v>652</v>
      </c>
      <c r="B301" s="664" t="s">
        <v>92</v>
      </c>
      <c r="C301" s="665" t="s">
        <v>2309</v>
      </c>
      <c r="D301" s="648">
        <v>398811.29914396489</v>
      </c>
    </row>
    <row r="302" spans="1:4" ht="31.5" thickTop="1" thickBot="1">
      <c r="A302" s="664" t="s">
        <v>653</v>
      </c>
      <c r="B302" s="664" t="s">
        <v>92</v>
      </c>
      <c r="C302" s="665" t="s">
        <v>2310</v>
      </c>
      <c r="D302" s="648">
        <v>329452.90965397301</v>
      </c>
    </row>
    <row r="303" spans="1:4" ht="31.5" thickTop="1" thickBot="1">
      <c r="A303" s="664" t="s">
        <v>654</v>
      </c>
      <c r="B303" s="664" t="s">
        <v>92</v>
      </c>
      <c r="C303" s="665" t="s">
        <v>2311</v>
      </c>
      <c r="D303" s="648">
        <v>268243.07332944783</v>
      </c>
    </row>
    <row r="304" spans="1:4" ht="31.5" thickTop="1" thickBot="1">
      <c r="A304" s="664" t="s">
        <v>655</v>
      </c>
      <c r="B304" s="664" t="s">
        <v>92</v>
      </c>
      <c r="C304" s="665" t="s">
        <v>2312</v>
      </c>
      <c r="D304" s="648">
        <v>481462.98824931355</v>
      </c>
    </row>
    <row r="305" spans="1:4" ht="31.5" thickTop="1" thickBot="1">
      <c r="A305" s="664" t="s">
        <v>656</v>
      </c>
      <c r="B305" s="664" t="s">
        <v>92</v>
      </c>
      <c r="C305" s="665" t="s">
        <v>2313</v>
      </c>
      <c r="D305" s="648">
        <v>254314.09479663669</v>
      </c>
    </row>
    <row r="306" spans="1:4" ht="31.5" thickTop="1" thickBot="1">
      <c r="A306" s="664" t="s">
        <v>657</v>
      </c>
      <c r="B306" s="664" t="s">
        <v>233</v>
      </c>
      <c r="C306" s="665" t="s">
        <v>2314</v>
      </c>
      <c r="D306" s="648">
        <v>416150.336939951</v>
      </c>
    </row>
    <row r="307" spans="1:4" ht="16.5" thickTop="1" thickBot="1">
      <c r="A307" s="664" t="s">
        <v>658</v>
      </c>
      <c r="B307" s="664" t="s">
        <v>92</v>
      </c>
      <c r="C307" s="665" t="s">
        <v>659</v>
      </c>
      <c r="D307" s="648">
        <v>190736.13067398936</v>
      </c>
    </row>
    <row r="308" spans="1:4" ht="16.5" thickTop="1" thickBot="1">
      <c r="A308" s="664" t="s">
        <v>636</v>
      </c>
      <c r="B308" s="664" t="s">
        <v>377</v>
      </c>
      <c r="C308" s="665" t="s">
        <v>637</v>
      </c>
      <c r="D308" s="648">
        <v>79089.425030952218</v>
      </c>
    </row>
    <row r="309" spans="1:4" ht="16.5" thickTop="1" thickBot="1">
      <c r="A309" s="664" t="s">
        <v>642</v>
      </c>
      <c r="B309" s="664" t="s">
        <v>377</v>
      </c>
      <c r="C309" s="665" t="s">
        <v>643</v>
      </c>
      <c r="D309" s="648">
        <v>6639.9348895362809</v>
      </c>
    </row>
    <row r="310" spans="1:4" ht="16.5" thickTop="1" thickBot="1">
      <c r="A310" s="664" t="s">
        <v>640</v>
      </c>
      <c r="B310" s="664" t="s">
        <v>377</v>
      </c>
      <c r="C310" s="665" t="s">
        <v>641</v>
      </c>
      <c r="D310" s="648">
        <v>15640.163506028912</v>
      </c>
    </row>
    <row r="311" spans="1:4" ht="16.5" thickTop="1" thickBot="1">
      <c r="A311" s="664" t="s">
        <v>638</v>
      </c>
      <c r="B311" s="664" t="s">
        <v>377</v>
      </c>
      <c r="C311" s="665" t="s">
        <v>639</v>
      </c>
      <c r="D311" s="648">
        <v>98485.466084475425</v>
      </c>
    </row>
    <row r="312" spans="1:4" ht="16.5" thickTop="1" thickBot="1">
      <c r="A312" s="664" t="s">
        <v>644</v>
      </c>
      <c r="B312" s="664" t="s">
        <v>377</v>
      </c>
      <c r="C312" s="665" t="s">
        <v>645</v>
      </c>
      <c r="D312" s="648">
        <v>14204.290176638209</v>
      </c>
    </row>
    <row r="313" spans="1:4" ht="16.5" thickTop="1" thickBot="1">
      <c r="A313" s="664" t="s">
        <v>660</v>
      </c>
      <c r="B313" s="664" t="s">
        <v>377</v>
      </c>
      <c r="C313" s="665" t="s">
        <v>661</v>
      </c>
      <c r="D313" s="648">
        <v>12045.443993945559</v>
      </c>
    </row>
    <row r="314" spans="1:4" ht="16.5" thickTop="1" thickBot="1">
      <c r="A314" s="664" t="s">
        <v>662</v>
      </c>
      <c r="B314" s="664" t="s">
        <v>377</v>
      </c>
      <c r="C314" s="665" t="s">
        <v>663</v>
      </c>
      <c r="D314" s="648">
        <v>13351.495572588545</v>
      </c>
    </row>
    <row r="315" spans="1:4" ht="16.5" thickTop="1" thickBot="1">
      <c r="A315" s="664" t="s">
        <v>667</v>
      </c>
      <c r="B315" s="664" t="s">
        <v>377</v>
      </c>
      <c r="C315" s="665" t="s">
        <v>2315</v>
      </c>
      <c r="D315" s="648">
        <v>14352.018375764921</v>
      </c>
    </row>
    <row r="316" spans="1:4" ht="16.5" thickTop="1" thickBot="1">
      <c r="A316" s="664" t="s">
        <v>664</v>
      </c>
      <c r="B316" s="664" t="s">
        <v>92</v>
      </c>
      <c r="C316" s="665" t="s">
        <v>2316</v>
      </c>
      <c r="D316" s="648">
        <v>39784.770839057019</v>
      </c>
    </row>
    <row r="317" spans="1:4" ht="16.5" thickTop="1" thickBot="1">
      <c r="A317" s="664" t="s">
        <v>665</v>
      </c>
      <c r="B317" s="664" t="s">
        <v>377</v>
      </c>
      <c r="C317" s="665" t="s">
        <v>666</v>
      </c>
      <c r="D317" s="648">
        <v>19350.155779552049</v>
      </c>
    </row>
    <row r="318" spans="1:4" ht="16.5" thickTop="1" thickBot="1">
      <c r="A318" s="664" t="s">
        <v>668</v>
      </c>
      <c r="B318" s="664" t="s">
        <v>606</v>
      </c>
      <c r="C318" s="665" t="s">
        <v>2317</v>
      </c>
      <c r="D318" s="648">
        <v>6812.2844551841135</v>
      </c>
    </row>
    <row r="319" spans="1:4" ht="16.5" thickTop="1" thickBot="1">
      <c r="A319" s="664" t="s">
        <v>669</v>
      </c>
      <c r="B319" s="664" t="s">
        <v>92</v>
      </c>
      <c r="C319" s="665" t="s">
        <v>2318</v>
      </c>
      <c r="D319" s="648">
        <v>11762.972738920793</v>
      </c>
    </row>
    <row r="320" spans="1:4" ht="16.5" thickTop="1" thickBot="1">
      <c r="A320" s="664" t="s">
        <v>673</v>
      </c>
      <c r="B320" s="664" t="s">
        <v>92</v>
      </c>
      <c r="C320" s="665" t="s">
        <v>2319</v>
      </c>
      <c r="D320" s="648">
        <v>156056.93592899345</v>
      </c>
    </row>
    <row r="321" spans="1:4" ht="16.5" thickTop="1" thickBot="1">
      <c r="A321" s="664" t="s">
        <v>674</v>
      </c>
      <c r="B321" s="664" t="s">
        <v>92</v>
      </c>
      <c r="C321" s="665" t="s">
        <v>2320</v>
      </c>
      <c r="D321" s="648">
        <v>254314.09479663669</v>
      </c>
    </row>
    <row r="322" spans="1:4" ht="16.5" thickTop="1" thickBot="1">
      <c r="A322" s="664" t="s">
        <v>672</v>
      </c>
      <c r="B322" s="664" t="s">
        <v>92</v>
      </c>
      <c r="C322" s="665" t="s">
        <v>2321</v>
      </c>
      <c r="D322" s="648">
        <v>150276.51056164893</v>
      </c>
    </row>
    <row r="323" spans="1:4" ht="31.5" thickTop="1" thickBot="1">
      <c r="A323" s="664" t="s">
        <v>671</v>
      </c>
      <c r="B323" s="664" t="s">
        <v>92</v>
      </c>
      <c r="C323" s="665" t="s">
        <v>2322</v>
      </c>
      <c r="D323" s="648">
        <v>261134.21332298664</v>
      </c>
    </row>
    <row r="324" spans="1:4" ht="16.5" thickTop="1" thickBot="1">
      <c r="A324" s="664" t="s">
        <v>675</v>
      </c>
      <c r="B324" s="664" t="s">
        <v>92</v>
      </c>
      <c r="C324" s="665" t="s">
        <v>676</v>
      </c>
      <c r="D324" s="648">
        <v>341012.64123563829</v>
      </c>
    </row>
    <row r="325" spans="1:4" ht="16.5" thickTop="1" thickBot="1">
      <c r="A325" s="664" t="s">
        <v>678</v>
      </c>
      <c r="B325" s="664" t="s">
        <v>92</v>
      </c>
      <c r="C325" s="665" t="s">
        <v>679</v>
      </c>
      <c r="D325" s="648">
        <v>16298.225483956998</v>
      </c>
    </row>
    <row r="326" spans="1:4" ht="16.5" thickTop="1" thickBot="1">
      <c r="A326" s="664" t="s">
        <v>670</v>
      </c>
      <c r="B326" s="664" t="s">
        <v>92</v>
      </c>
      <c r="C326" s="665" t="s">
        <v>2323</v>
      </c>
      <c r="D326" s="648">
        <v>20838.629301056051</v>
      </c>
    </row>
    <row r="327" spans="1:4" ht="16.5" thickTop="1" thickBot="1">
      <c r="A327" s="664" t="s">
        <v>677</v>
      </c>
      <c r="B327" s="664" t="s">
        <v>92</v>
      </c>
      <c r="C327" s="665" t="s">
        <v>2324</v>
      </c>
      <c r="D327" s="648">
        <v>18183.998328869962</v>
      </c>
    </row>
    <row r="328" spans="1:4" ht="16.5" thickTop="1" thickBot="1">
      <c r="A328" s="664" t="s">
        <v>680</v>
      </c>
      <c r="B328" s="664" t="s">
        <v>92</v>
      </c>
      <c r="C328" s="665" t="s">
        <v>2325</v>
      </c>
      <c r="D328" s="648">
        <v>92345.792596527332</v>
      </c>
    </row>
    <row r="329" spans="1:4" ht="16.5" thickTop="1" thickBot="1">
      <c r="A329" s="664" t="s">
        <v>681</v>
      </c>
      <c r="B329" s="664" t="s">
        <v>92</v>
      </c>
      <c r="C329" s="665" t="s">
        <v>682</v>
      </c>
      <c r="D329" s="648">
        <v>5502.8754174700643</v>
      </c>
    </row>
    <row r="330" spans="1:4" ht="16.5" thickTop="1" thickBot="1">
      <c r="A330" s="664" t="s">
        <v>683</v>
      </c>
      <c r="B330" s="664" t="s">
        <v>92</v>
      </c>
      <c r="C330" s="665" t="s">
        <v>2326</v>
      </c>
      <c r="D330" s="648">
        <v>46172.896298263666</v>
      </c>
    </row>
    <row r="331" spans="1:4" ht="16.5" thickTop="1" thickBot="1">
      <c r="A331" s="664" t="s">
        <v>684</v>
      </c>
      <c r="B331" s="664" t="s">
        <v>92</v>
      </c>
      <c r="C331" s="665" t="s">
        <v>2327</v>
      </c>
      <c r="D331" s="648">
        <v>1642.9166387728401</v>
      </c>
    </row>
    <row r="332" spans="1:4" ht="16.5" thickTop="1" thickBot="1">
      <c r="A332" s="664" t="s">
        <v>686</v>
      </c>
      <c r="B332" s="664" t="s">
        <v>387</v>
      </c>
      <c r="C332" s="665" t="s">
        <v>687</v>
      </c>
      <c r="D332" s="648">
        <v>32407.314106910857</v>
      </c>
    </row>
    <row r="333" spans="1:4" ht="16.5" thickTop="1" thickBot="1">
      <c r="A333" s="664" t="s">
        <v>685</v>
      </c>
      <c r="B333" s="664" t="s">
        <v>387</v>
      </c>
      <c r="C333" s="665" t="s">
        <v>2328</v>
      </c>
      <c r="D333" s="648">
        <v>18655.161751842283</v>
      </c>
    </row>
    <row r="334" spans="1:4" ht="16.5" thickTop="1" thickBot="1">
      <c r="A334" s="664" t="s">
        <v>690</v>
      </c>
      <c r="B334" s="664" t="s">
        <v>92</v>
      </c>
      <c r="C334" s="665" t="s">
        <v>1929</v>
      </c>
      <c r="D334" s="648">
        <v>812.50509519692241</v>
      </c>
    </row>
    <row r="335" spans="1:4" ht="16.5" thickTop="1" thickBot="1">
      <c r="A335" s="664" t="s">
        <v>688</v>
      </c>
      <c r="B335" s="664" t="s">
        <v>92</v>
      </c>
      <c r="C335" s="665" t="s">
        <v>689</v>
      </c>
      <c r="D335" s="648">
        <v>4045.7381806293033</v>
      </c>
    </row>
    <row r="336" spans="1:4" ht="16.5" thickTop="1" thickBot="1">
      <c r="A336" s="664" t="s">
        <v>691</v>
      </c>
      <c r="B336" s="664" t="s">
        <v>377</v>
      </c>
      <c r="C336" s="665" t="s">
        <v>692</v>
      </c>
      <c r="D336" s="648">
        <v>6248.2313312457536</v>
      </c>
    </row>
    <row r="337" spans="1:4" ht="16.5" thickTop="1" thickBot="1">
      <c r="A337" s="664" t="s">
        <v>696</v>
      </c>
      <c r="B337" s="664" t="s">
        <v>92</v>
      </c>
      <c r="C337" s="665" t="s">
        <v>697</v>
      </c>
      <c r="D337" s="648">
        <v>323672.48428662849</v>
      </c>
    </row>
    <row r="338" spans="1:4" ht="16.5" thickTop="1" thickBot="1">
      <c r="A338" s="664" t="s">
        <v>694</v>
      </c>
      <c r="B338" s="664" t="s">
        <v>92</v>
      </c>
      <c r="C338" s="665" t="s">
        <v>695</v>
      </c>
      <c r="D338" s="648">
        <v>160100.43580357535</v>
      </c>
    </row>
    <row r="339" spans="1:4" ht="16.5" thickTop="1" thickBot="1">
      <c r="A339" s="664" t="s">
        <v>693</v>
      </c>
      <c r="B339" s="664" t="s">
        <v>144</v>
      </c>
      <c r="C339" s="665" t="s">
        <v>2329</v>
      </c>
      <c r="D339" s="648">
        <v>213855.59383731993</v>
      </c>
    </row>
    <row r="340" spans="1:4" ht="31.5" thickTop="1" thickBot="1">
      <c r="A340" s="664" t="s">
        <v>648</v>
      </c>
      <c r="B340" s="664" t="s">
        <v>92</v>
      </c>
      <c r="C340" s="665" t="s">
        <v>1927</v>
      </c>
      <c r="D340" s="648">
        <v>2433396.8024635976</v>
      </c>
    </row>
    <row r="341" spans="1:4" ht="31.5" thickTop="1" thickBot="1">
      <c r="A341" s="664" t="s">
        <v>698</v>
      </c>
      <c r="B341" s="664" t="s">
        <v>92</v>
      </c>
      <c r="C341" s="665" t="s">
        <v>699</v>
      </c>
      <c r="D341" s="648">
        <v>2433396.8024635976</v>
      </c>
    </row>
    <row r="342" spans="1:4" ht="31.5" thickTop="1" thickBot="1">
      <c r="A342" s="664" t="s">
        <v>649</v>
      </c>
      <c r="B342" s="664" t="s">
        <v>92</v>
      </c>
      <c r="C342" s="665" t="s">
        <v>1928</v>
      </c>
      <c r="D342" s="648">
        <v>1237693.7119561711</v>
      </c>
    </row>
    <row r="343" spans="1:4" ht="31.5" thickTop="1" thickBot="1">
      <c r="A343" s="664" t="s">
        <v>700</v>
      </c>
      <c r="B343" s="664" t="s">
        <v>92</v>
      </c>
      <c r="C343" s="665" t="s">
        <v>701</v>
      </c>
      <c r="D343" s="648">
        <v>1183147.31273468</v>
      </c>
    </row>
    <row r="344" spans="1:4" ht="16.5" thickTop="1" thickBot="1">
      <c r="A344" s="664" t="s">
        <v>737</v>
      </c>
      <c r="B344" s="664" t="s">
        <v>387</v>
      </c>
      <c r="C344" s="665" t="s">
        <v>2330</v>
      </c>
      <c r="D344" s="648">
        <v>100723.77213184988</v>
      </c>
    </row>
    <row r="345" spans="1:4" ht="16.5" thickTop="1" thickBot="1">
      <c r="A345" s="664" t="s">
        <v>702</v>
      </c>
      <c r="B345" s="664" t="s">
        <v>377</v>
      </c>
      <c r="C345" s="665" t="s">
        <v>2331</v>
      </c>
      <c r="D345" s="648">
        <v>79243.868148221052</v>
      </c>
    </row>
    <row r="346" spans="1:4" ht="16.5" thickTop="1" thickBot="1">
      <c r="A346" s="664" t="s">
        <v>703</v>
      </c>
      <c r="B346" s="664" t="s">
        <v>144</v>
      </c>
      <c r="C346" s="665" t="s">
        <v>2332</v>
      </c>
      <c r="D346" s="648">
        <v>55161.933384519427</v>
      </c>
    </row>
    <row r="347" spans="1:4" ht="16.5" thickTop="1" thickBot="1">
      <c r="A347" s="664" t="s">
        <v>708</v>
      </c>
      <c r="B347" s="664" t="s">
        <v>92</v>
      </c>
      <c r="C347" s="665" t="s">
        <v>2333</v>
      </c>
      <c r="D347" s="648">
        <v>78624.976526122002</v>
      </c>
    </row>
    <row r="348" spans="1:4" ht="16.5" thickTop="1" thickBot="1">
      <c r="A348" s="664" t="s">
        <v>713</v>
      </c>
      <c r="B348" s="664" t="s">
        <v>144</v>
      </c>
      <c r="C348" s="665" t="s">
        <v>1931</v>
      </c>
      <c r="D348" s="648">
        <v>6486.6109252911319</v>
      </c>
    </row>
    <row r="349" spans="1:4" ht="16.5" thickTop="1" thickBot="1">
      <c r="A349" s="664" t="s">
        <v>704</v>
      </c>
      <c r="B349" s="664" t="s">
        <v>144</v>
      </c>
      <c r="C349" s="665" t="s">
        <v>2334</v>
      </c>
      <c r="D349" s="648">
        <v>62901.995696340258</v>
      </c>
    </row>
    <row r="350" spans="1:4" ht="16.5" thickTop="1" thickBot="1">
      <c r="A350" s="664" t="s">
        <v>705</v>
      </c>
      <c r="B350" s="664" t="s">
        <v>144</v>
      </c>
      <c r="C350" s="665" t="s">
        <v>2335</v>
      </c>
      <c r="D350" s="648">
        <v>9156.0706750410754</v>
      </c>
    </row>
    <row r="351" spans="1:4" ht="16.5" thickTop="1" thickBot="1">
      <c r="A351" s="664" t="s">
        <v>736</v>
      </c>
      <c r="B351" s="664" t="s">
        <v>144</v>
      </c>
      <c r="C351" s="665" t="s">
        <v>1933</v>
      </c>
      <c r="D351" s="648">
        <v>178503.78812508803</v>
      </c>
    </row>
    <row r="352" spans="1:4" ht="16.5" thickTop="1" thickBot="1">
      <c r="A352" s="664" t="s">
        <v>709</v>
      </c>
      <c r="B352" s="664" t="s">
        <v>144</v>
      </c>
      <c r="C352" s="665" t="s">
        <v>710</v>
      </c>
      <c r="D352" s="648">
        <v>403654.19883183629</v>
      </c>
    </row>
    <row r="353" spans="1:4" ht="16.5" thickTop="1" thickBot="1">
      <c r="A353" s="664" t="s">
        <v>711</v>
      </c>
      <c r="B353" s="664" t="s">
        <v>144</v>
      </c>
      <c r="C353" s="665" t="s">
        <v>712</v>
      </c>
      <c r="D353" s="648">
        <v>1071566.5811623891</v>
      </c>
    </row>
    <row r="354" spans="1:4" ht="16.5" thickTop="1" thickBot="1">
      <c r="A354" s="664" t="s">
        <v>707</v>
      </c>
      <c r="B354" s="664" t="s">
        <v>144</v>
      </c>
      <c r="C354" s="665" t="s">
        <v>2336</v>
      </c>
      <c r="D354" s="648">
        <v>904837.45795716543</v>
      </c>
    </row>
    <row r="355" spans="1:4" ht="16.5" thickTop="1" thickBot="1">
      <c r="A355" s="664" t="s">
        <v>706</v>
      </c>
      <c r="B355" s="664" t="s">
        <v>144</v>
      </c>
      <c r="C355" s="665" t="s">
        <v>1930</v>
      </c>
      <c r="D355" s="648">
        <v>3842.0523303182295</v>
      </c>
    </row>
    <row r="356" spans="1:4" ht="16.5" thickTop="1" thickBot="1">
      <c r="A356" s="664" t="s">
        <v>716</v>
      </c>
      <c r="B356" s="664" t="s">
        <v>144</v>
      </c>
      <c r="C356" s="665" t="s">
        <v>717</v>
      </c>
      <c r="D356" s="648">
        <v>3948.371867568515</v>
      </c>
    </row>
    <row r="357" spans="1:4" ht="16.5" thickTop="1" thickBot="1">
      <c r="A357" s="664" t="s">
        <v>714</v>
      </c>
      <c r="B357" s="664" t="s">
        <v>144</v>
      </c>
      <c r="C357" s="665" t="s">
        <v>2337</v>
      </c>
      <c r="D357" s="648">
        <v>290979.78615867737</v>
      </c>
    </row>
    <row r="358" spans="1:4" ht="16.5" thickTop="1" thickBot="1">
      <c r="A358" s="664" t="s">
        <v>715</v>
      </c>
      <c r="B358" s="664" t="s">
        <v>144</v>
      </c>
      <c r="C358" s="665" t="s">
        <v>2338</v>
      </c>
      <c r="D358" s="648">
        <v>294882.27275227476</v>
      </c>
    </row>
    <row r="359" spans="1:4" ht="16.5" thickTop="1" thickBot="1">
      <c r="A359" s="664" t="s">
        <v>718</v>
      </c>
      <c r="B359" s="664" t="s">
        <v>144</v>
      </c>
      <c r="C359" s="665" t="s">
        <v>719</v>
      </c>
      <c r="D359" s="648">
        <v>363946.32499703689</v>
      </c>
    </row>
    <row r="360" spans="1:4" ht="16.5" thickTop="1" thickBot="1">
      <c r="A360" s="664" t="s">
        <v>720</v>
      </c>
      <c r="B360" s="664" t="s">
        <v>144</v>
      </c>
      <c r="C360" s="665" t="s">
        <v>721</v>
      </c>
      <c r="D360" s="648">
        <v>91689.968924646644</v>
      </c>
    </row>
    <row r="361" spans="1:4" ht="16.5" thickTop="1" thickBot="1">
      <c r="A361" s="664" t="s">
        <v>722</v>
      </c>
      <c r="B361" s="664" t="s">
        <v>144</v>
      </c>
      <c r="C361" s="665" t="s">
        <v>723</v>
      </c>
      <c r="D361" s="648">
        <v>179064.48378995532</v>
      </c>
    </row>
    <row r="362" spans="1:4" ht="16.5" thickTop="1" thickBot="1">
      <c r="A362" s="664" t="s">
        <v>724</v>
      </c>
      <c r="B362" s="664" t="s">
        <v>144</v>
      </c>
      <c r="C362" s="665" t="s">
        <v>725</v>
      </c>
      <c r="D362" s="648">
        <v>139270.75972670881</v>
      </c>
    </row>
    <row r="363" spans="1:4" ht="16.5" thickTop="1" thickBot="1">
      <c r="A363" s="664" t="s">
        <v>726</v>
      </c>
      <c r="B363" s="664" t="s">
        <v>144</v>
      </c>
      <c r="C363" s="665" t="s">
        <v>2339</v>
      </c>
      <c r="D363" s="648">
        <v>262066.46779171808</v>
      </c>
    </row>
    <row r="364" spans="1:4" ht="16.5" thickTop="1" thickBot="1">
      <c r="A364" s="664" t="s">
        <v>738</v>
      </c>
      <c r="B364" s="664" t="s">
        <v>144</v>
      </c>
      <c r="C364" s="665" t="s">
        <v>2340</v>
      </c>
      <c r="D364" s="648">
        <v>194675.54931736839</v>
      </c>
    </row>
    <row r="365" spans="1:4" ht="16.5" thickTop="1" thickBot="1">
      <c r="A365" s="664" t="s">
        <v>727</v>
      </c>
      <c r="B365" s="664" t="s">
        <v>144</v>
      </c>
      <c r="C365" s="665" t="s">
        <v>728</v>
      </c>
      <c r="D365" s="648">
        <v>183186.32437619538</v>
      </c>
    </row>
    <row r="366" spans="1:4" ht="16.5" thickTop="1" thickBot="1">
      <c r="A366" s="664" t="s">
        <v>729</v>
      </c>
      <c r="B366" s="664" t="s">
        <v>144</v>
      </c>
      <c r="C366" s="665" t="s">
        <v>1932</v>
      </c>
      <c r="D366" s="648">
        <v>94225.969676321853</v>
      </c>
    </row>
    <row r="367" spans="1:4" ht="16.5" thickTop="1" thickBot="1">
      <c r="A367" s="664" t="s">
        <v>730</v>
      </c>
      <c r="B367" s="664" t="s">
        <v>92</v>
      </c>
      <c r="C367" s="665" t="s">
        <v>2341</v>
      </c>
      <c r="D367" s="648">
        <v>93594.76737096229</v>
      </c>
    </row>
    <row r="368" spans="1:4" ht="16.5" thickTop="1" thickBot="1">
      <c r="A368" s="664" t="s">
        <v>732</v>
      </c>
      <c r="B368" s="664" t="s">
        <v>92</v>
      </c>
      <c r="C368" s="665" t="s">
        <v>733</v>
      </c>
      <c r="D368" s="648">
        <v>3408.9401101512749</v>
      </c>
    </row>
    <row r="369" spans="1:4" ht="16.5" thickTop="1" thickBot="1">
      <c r="A369" s="664" t="s">
        <v>731</v>
      </c>
      <c r="B369" s="664" t="s">
        <v>92</v>
      </c>
      <c r="C369" s="665" t="s">
        <v>2342</v>
      </c>
      <c r="D369" s="648">
        <v>810.21597276491809</v>
      </c>
    </row>
    <row r="370" spans="1:4" ht="16.5" thickTop="1" thickBot="1">
      <c r="A370" s="664" t="s">
        <v>734</v>
      </c>
      <c r="B370" s="664" t="s">
        <v>92</v>
      </c>
      <c r="C370" s="665" t="s">
        <v>735</v>
      </c>
      <c r="D370" s="648">
        <v>1681.9951673410103</v>
      </c>
    </row>
    <row r="371" spans="1:4" ht="16.5" thickTop="1" thickBot="1">
      <c r="A371" s="664" t="s">
        <v>741</v>
      </c>
      <c r="B371" s="664" t="s">
        <v>92</v>
      </c>
      <c r="C371" s="665" t="s">
        <v>1934</v>
      </c>
      <c r="D371" s="648">
        <v>6457.5422306935261</v>
      </c>
    </row>
    <row r="372" spans="1:4" ht="16.5" thickTop="1" thickBot="1">
      <c r="A372" s="664" t="s">
        <v>739</v>
      </c>
      <c r="B372" s="664" t="s">
        <v>377</v>
      </c>
      <c r="C372" s="665" t="s">
        <v>740</v>
      </c>
      <c r="D372" s="648">
        <v>5221.9680085245718</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5703125" style="183"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199"/>
      <c r="B5" s="100"/>
      <c r="C5" s="101"/>
      <c r="D5" s="187"/>
    </row>
    <row r="6" spans="1:5" ht="30" customHeight="1" thickTop="1" thickBot="1">
      <c r="A6" s="200" t="s">
        <v>1266</v>
      </c>
      <c r="B6" s="100" t="s">
        <v>339</v>
      </c>
      <c r="C6" s="102" t="s">
        <v>2026</v>
      </c>
      <c r="D6" s="650">
        <v>1129.9075439482144</v>
      </c>
    </row>
    <row r="7" spans="1:5" ht="30" customHeight="1" thickTop="1" thickBot="1">
      <c r="A7" s="200" t="s">
        <v>1352</v>
      </c>
      <c r="B7" s="100" t="s">
        <v>339</v>
      </c>
      <c r="C7" s="102" t="s">
        <v>2025</v>
      </c>
      <c r="D7" s="650">
        <v>1129.9075439482144</v>
      </c>
      <c r="E7" s="103"/>
    </row>
    <row r="8" spans="1:5" ht="30" customHeight="1" thickTop="1" thickBot="1">
      <c r="A8" s="200" t="s">
        <v>1364</v>
      </c>
      <c r="B8" s="100" t="s">
        <v>339</v>
      </c>
      <c r="C8" s="102" t="s">
        <v>2027</v>
      </c>
      <c r="D8" s="650">
        <v>1129.9075439482144</v>
      </c>
    </row>
    <row r="9" spans="1:5" ht="30" customHeight="1" thickTop="1" thickBot="1">
      <c r="A9" s="200" t="s">
        <v>1225</v>
      </c>
      <c r="B9" s="100" t="s">
        <v>1223</v>
      </c>
      <c r="C9" s="102" t="s">
        <v>1226</v>
      </c>
      <c r="D9" s="650">
        <v>1129.9075439482144</v>
      </c>
    </row>
    <row r="10" spans="1:5" ht="30" customHeight="1" thickTop="1" thickBot="1">
      <c r="A10" s="200" t="s">
        <v>1388</v>
      </c>
      <c r="B10" s="100" t="s">
        <v>339</v>
      </c>
      <c r="C10" s="102" t="s">
        <v>1389</v>
      </c>
      <c r="D10" s="650">
        <v>1129.9075439482144</v>
      </c>
    </row>
    <row r="11" spans="1:5" ht="30" customHeight="1" thickTop="1" thickBot="1">
      <c r="A11" s="200" t="s">
        <v>1329</v>
      </c>
      <c r="B11" s="100" t="s">
        <v>339</v>
      </c>
      <c r="C11" s="102" t="s">
        <v>1330</v>
      </c>
      <c r="D11" s="650">
        <v>1129.9075439482144</v>
      </c>
    </row>
    <row r="12" spans="1:5" ht="30" customHeight="1" thickTop="1" thickBot="1">
      <c r="A12" s="200" t="s">
        <v>1331</v>
      </c>
      <c r="B12" s="100" t="s">
        <v>339</v>
      </c>
      <c r="C12" s="102" t="s">
        <v>1332</v>
      </c>
      <c r="D12" s="650">
        <v>1129.9075439482144</v>
      </c>
    </row>
    <row r="13" spans="1:5" ht="30" customHeight="1" thickTop="1" thickBot="1">
      <c r="A13" s="200" t="s">
        <v>1333</v>
      </c>
      <c r="B13" s="100" t="s">
        <v>339</v>
      </c>
      <c r="C13" s="102" t="s">
        <v>1334</v>
      </c>
      <c r="D13" s="650">
        <v>1129.9075439482144</v>
      </c>
    </row>
    <row r="14" spans="1:5" ht="30" customHeight="1" thickTop="1" thickBot="1">
      <c r="A14" s="200" t="s">
        <v>1335</v>
      </c>
      <c r="B14" s="100" t="s">
        <v>339</v>
      </c>
      <c r="C14" s="102" t="s">
        <v>1336</v>
      </c>
      <c r="D14" s="650">
        <v>1129.9075439482144</v>
      </c>
    </row>
    <row r="15" spans="1:5" ht="30" customHeight="1" thickTop="1" thickBot="1">
      <c r="A15" s="200" t="s">
        <v>1317</v>
      </c>
      <c r="B15" s="100" t="s">
        <v>339</v>
      </c>
      <c r="C15" s="102" t="s">
        <v>1860</v>
      </c>
      <c r="D15" s="650">
        <v>1129.9075439482144</v>
      </c>
    </row>
    <row r="16" spans="1:5" ht="30" customHeight="1" thickTop="1" thickBot="1">
      <c r="A16" s="200" t="s">
        <v>1227</v>
      </c>
      <c r="B16" s="100" t="s">
        <v>339</v>
      </c>
      <c r="C16" s="102" t="s">
        <v>1228</v>
      </c>
      <c r="D16" s="650">
        <v>1129.9075439482144</v>
      </c>
    </row>
    <row r="17" spans="1:4" ht="30" customHeight="1" thickTop="1" thickBot="1">
      <c r="A17" s="200" t="s">
        <v>1229</v>
      </c>
      <c r="B17" s="100" t="s">
        <v>339</v>
      </c>
      <c r="C17" s="102" t="s">
        <v>1230</v>
      </c>
      <c r="D17" s="650">
        <v>1129.9075439482144</v>
      </c>
    </row>
    <row r="18" spans="1:4" ht="30" customHeight="1" thickTop="1" thickBot="1">
      <c r="A18" s="200" t="s">
        <v>1231</v>
      </c>
      <c r="B18" s="100" t="s">
        <v>339</v>
      </c>
      <c r="C18" s="102" t="s">
        <v>1232</v>
      </c>
      <c r="D18" s="650">
        <v>1129.9075439482144</v>
      </c>
    </row>
    <row r="19" spans="1:4" ht="30" customHeight="1" thickTop="1" thickBot="1">
      <c r="A19" s="200" t="s">
        <v>1235</v>
      </c>
      <c r="B19" s="100" t="s">
        <v>339</v>
      </c>
      <c r="C19" s="102" t="s">
        <v>1236</v>
      </c>
      <c r="D19" s="650">
        <v>1129.9075439482144</v>
      </c>
    </row>
    <row r="20" spans="1:4" ht="30" customHeight="1" thickTop="1" thickBot="1">
      <c r="A20" s="200" t="s">
        <v>1407</v>
      </c>
      <c r="B20" s="100" t="s">
        <v>339</v>
      </c>
      <c r="C20" s="102" t="s">
        <v>1869</v>
      </c>
      <c r="D20" s="650">
        <v>1129.9075439482144</v>
      </c>
    </row>
    <row r="21" spans="1:4" ht="30" customHeight="1" thickTop="1" thickBot="1">
      <c r="A21" s="200" t="s">
        <v>1239</v>
      </c>
      <c r="B21" s="100" t="s">
        <v>339</v>
      </c>
      <c r="C21" s="102" t="s">
        <v>1240</v>
      </c>
      <c r="D21" s="650">
        <v>1129.9075439482144</v>
      </c>
    </row>
    <row r="22" spans="1:4" ht="30" customHeight="1" thickTop="1" thickBot="1">
      <c r="A22" s="200" t="s">
        <v>1390</v>
      </c>
      <c r="B22" s="100" t="s">
        <v>339</v>
      </c>
      <c r="C22" s="102" t="s">
        <v>1391</v>
      </c>
      <c r="D22" s="650">
        <v>1129.9075439482144</v>
      </c>
    </row>
    <row r="23" spans="1:4" ht="30" customHeight="1" thickTop="1" thickBot="1">
      <c r="A23" s="200" t="s">
        <v>1247</v>
      </c>
      <c r="B23" s="100" t="s">
        <v>339</v>
      </c>
      <c r="C23" s="102" t="s">
        <v>1248</v>
      </c>
      <c r="D23" s="650">
        <v>1129.9075439482144</v>
      </c>
    </row>
    <row r="24" spans="1:4" ht="30" customHeight="1" thickTop="1" thickBot="1">
      <c r="A24" s="200" t="s">
        <v>1269</v>
      </c>
      <c r="B24" s="100" t="s">
        <v>339</v>
      </c>
      <c r="C24" s="102" t="s">
        <v>1270</v>
      </c>
      <c r="D24" s="650">
        <v>1129.9075439482144</v>
      </c>
    </row>
    <row r="25" spans="1:4" ht="30" customHeight="1" thickTop="1" thickBot="1">
      <c r="A25" s="200" t="s">
        <v>1241</v>
      </c>
      <c r="B25" s="100" t="s">
        <v>339</v>
      </c>
      <c r="C25" s="102" t="s">
        <v>1242</v>
      </c>
      <c r="D25" s="650">
        <v>1129.9075439482144</v>
      </c>
    </row>
    <row r="26" spans="1:4" ht="30" customHeight="1" thickTop="1" thickBot="1">
      <c r="A26" s="200" t="s">
        <v>1246</v>
      </c>
      <c r="B26" s="100" t="s">
        <v>339</v>
      </c>
      <c r="C26" s="102" t="s">
        <v>1242</v>
      </c>
      <c r="D26" s="650">
        <v>1129.9075439482144</v>
      </c>
    </row>
    <row r="27" spans="1:4" ht="30" customHeight="1" thickTop="1" thickBot="1">
      <c r="A27" s="200" t="s">
        <v>1303</v>
      </c>
      <c r="B27" s="100" t="s">
        <v>339</v>
      </c>
      <c r="C27" s="102" t="s">
        <v>1304</v>
      </c>
      <c r="D27" s="650">
        <v>1129.9075439482144</v>
      </c>
    </row>
    <row r="28" spans="1:4" ht="30" customHeight="1" thickTop="1" thickBot="1">
      <c r="A28" s="200" t="s">
        <v>1249</v>
      </c>
      <c r="B28" s="100" t="s">
        <v>339</v>
      </c>
      <c r="C28" s="102" t="s">
        <v>1250</v>
      </c>
      <c r="D28" s="650">
        <v>1129.9075439482144</v>
      </c>
    </row>
    <row r="29" spans="1:4" ht="30" customHeight="1" thickTop="1" thickBot="1">
      <c r="A29" s="200" t="s">
        <v>1254</v>
      </c>
      <c r="B29" s="100" t="s">
        <v>339</v>
      </c>
      <c r="C29" s="102" t="s">
        <v>1255</v>
      </c>
      <c r="D29" s="650">
        <v>1129.9075439482144</v>
      </c>
    </row>
    <row r="30" spans="1:4" ht="30" customHeight="1" thickTop="1" thickBot="1">
      <c r="A30" s="200" t="s">
        <v>1252</v>
      </c>
      <c r="B30" s="100" t="s">
        <v>339</v>
      </c>
      <c r="C30" s="102" t="s">
        <v>1253</v>
      </c>
      <c r="D30" s="650">
        <v>1129.9075439482144</v>
      </c>
    </row>
    <row r="31" spans="1:4" ht="30" customHeight="1" thickTop="1" thickBot="1">
      <c r="A31" s="200" t="s">
        <v>1267</v>
      </c>
      <c r="B31" s="100" t="s">
        <v>339</v>
      </c>
      <c r="C31" s="102" t="s">
        <v>1268</v>
      </c>
      <c r="D31" s="650">
        <v>1129.9075439482144</v>
      </c>
    </row>
    <row r="32" spans="1:4" ht="30" customHeight="1" thickTop="1" thickBot="1">
      <c r="A32" s="200" t="s">
        <v>1256</v>
      </c>
      <c r="B32" s="100" t="s">
        <v>339</v>
      </c>
      <c r="C32" s="102" t="s">
        <v>1257</v>
      </c>
      <c r="D32" s="650">
        <v>1129.9075439482144</v>
      </c>
    </row>
    <row r="33" spans="1:4" ht="30" customHeight="1" thickTop="1" thickBot="1">
      <c r="A33" s="200" t="s">
        <v>1272</v>
      </c>
      <c r="B33" s="100" t="s">
        <v>339</v>
      </c>
      <c r="C33" s="102" t="s">
        <v>1257</v>
      </c>
      <c r="D33" s="650">
        <v>1129.9075439482144</v>
      </c>
    </row>
    <row r="34" spans="1:4" ht="30" customHeight="1" thickTop="1" thickBot="1">
      <c r="A34" s="200" t="s">
        <v>1273</v>
      </c>
      <c r="B34" s="100" t="s">
        <v>339</v>
      </c>
      <c r="C34" s="102" t="s">
        <v>1274</v>
      </c>
      <c r="D34" s="650">
        <v>1129.9075439482144</v>
      </c>
    </row>
    <row r="35" spans="1:4" ht="30" customHeight="1" thickTop="1" thickBot="1">
      <c r="A35" s="200" t="s">
        <v>1323</v>
      </c>
      <c r="B35" s="100" t="s">
        <v>339</v>
      </c>
      <c r="C35" s="102" t="s">
        <v>1864</v>
      </c>
      <c r="D35" s="650">
        <v>1129.9075439482144</v>
      </c>
    </row>
    <row r="36" spans="1:4" ht="30" customHeight="1" thickTop="1" thickBot="1">
      <c r="A36" s="200" t="s">
        <v>1404</v>
      </c>
      <c r="B36" s="100" t="s">
        <v>339</v>
      </c>
      <c r="C36" s="102" t="s">
        <v>1405</v>
      </c>
      <c r="D36" s="650">
        <v>1129.9075439482144</v>
      </c>
    </row>
    <row r="37" spans="1:4" ht="30" customHeight="1" thickTop="1" thickBot="1">
      <c r="A37" s="200" t="s">
        <v>1385</v>
      </c>
      <c r="B37" s="100" t="s">
        <v>339</v>
      </c>
      <c r="C37" s="102" t="s">
        <v>1386</v>
      </c>
      <c r="D37" s="650">
        <v>1129.9075439482144</v>
      </c>
    </row>
    <row r="38" spans="1:4" ht="30" customHeight="1" thickTop="1" thickBot="1">
      <c r="A38" s="200" t="s">
        <v>1264</v>
      </c>
      <c r="B38" s="100" t="s">
        <v>339</v>
      </c>
      <c r="C38" s="102" t="s">
        <v>1265</v>
      </c>
      <c r="D38" s="650">
        <v>1129.9075439482144</v>
      </c>
    </row>
    <row r="39" spans="1:4" ht="30" customHeight="1" thickTop="1" thickBot="1">
      <c r="A39" s="200" t="s">
        <v>1221</v>
      </c>
      <c r="B39" s="100" t="s">
        <v>1223</v>
      </c>
      <c r="C39" s="102" t="s">
        <v>1280</v>
      </c>
      <c r="D39" s="650">
        <v>1129.9075439482144</v>
      </c>
    </row>
    <row r="40" spans="1:4" ht="30" customHeight="1" thickTop="1" thickBot="1">
      <c r="A40" s="200" t="s">
        <v>1261</v>
      </c>
      <c r="B40" s="100" t="s">
        <v>339</v>
      </c>
      <c r="C40" s="102" t="s">
        <v>1262</v>
      </c>
      <c r="D40" s="650">
        <v>1129.9075439482144</v>
      </c>
    </row>
    <row r="41" spans="1:4" ht="30" customHeight="1" thickTop="1" thickBot="1">
      <c r="A41" s="200" t="s">
        <v>1259</v>
      </c>
      <c r="B41" s="100" t="s">
        <v>339</v>
      </c>
      <c r="C41" s="102" t="s">
        <v>1260</v>
      </c>
      <c r="D41" s="650">
        <v>1129.9075439482144</v>
      </c>
    </row>
    <row r="42" spans="1:4" ht="30" customHeight="1" thickTop="1" thickBot="1">
      <c r="A42" s="200" t="s">
        <v>1392</v>
      </c>
      <c r="B42" s="100" t="s">
        <v>339</v>
      </c>
      <c r="C42" s="102" t="s">
        <v>1260</v>
      </c>
      <c r="D42" s="650">
        <v>1129.9075439482144</v>
      </c>
    </row>
    <row r="43" spans="1:4" ht="30" customHeight="1" thickTop="1" thickBot="1">
      <c r="A43" s="200" t="s">
        <v>1233</v>
      </c>
      <c r="B43" s="100" t="s">
        <v>339</v>
      </c>
      <c r="C43" s="102" t="s">
        <v>1234</v>
      </c>
      <c r="D43" s="650">
        <v>1129.9075439482144</v>
      </c>
    </row>
    <row r="44" spans="1:4" ht="30" customHeight="1" thickTop="1" thickBot="1">
      <c r="A44" s="200" t="s">
        <v>1387</v>
      </c>
      <c r="B44" s="100" t="s">
        <v>339</v>
      </c>
      <c r="C44" s="102" t="s">
        <v>1234</v>
      </c>
      <c r="D44" s="650">
        <v>1129.9075439482144</v>
      </c>
    </row>
    <row r="45" spans="1:4" ht="30" customHeight="1" thickTop="1" thickBot="1">
      <c r="A45" s="200" t="s">
        <v>1278</v>
      </c>
      <c r="B45" s="100" t="s">
        <v>339</v>
      </c>
      <c r="C45" s="102" t="s">
        <v>1279</v>
      </c>
      <c r="D45" s="650">
        <v>1129.9075439482144</v>
      </c>
    </row>
    <row r="46" spans="1:4" ht="30" customHeight="1" thickTop="1" thickBot="1">
      <c r="A46" s="200" t="s">
        <v>1287</v>
      </c>
      <c r="B46" s="100" t="s">
        <v>339</v>
      </c>
      <c r="C46" s="102" t="s">
        <v>1288</v>
      </c>
      <c r="D46" s="650">
        <v>1129.9075439482144</v>
      </c>
    </row>
    <row r="47" spans="1:4" ht="30" customHeight="1" thickTop="1" thickBot="1">
      <c r="A47" s="200" t="s">
        <v>1291</v>
      </c>
      <c r="B47" s="100" t="s">
        <v>339</v>
      </c>
      <c r="C47" s="102" t="s">
        <v>1292</v>
      </c>
      <c r="D47" s="650">
        <v>1129.9075439482144</v>
      </c>
    </row>
    <row r="48" spans="1:4" ht="30" customHeight="1" thickTop="1" thickBot="1">
      <c r="A48" s="200" t="s">
        <v>1283</v>
      </c>
      <c r="B48" s="100" t="s">
        <v>1223</v>
      </c>
      <c r="C48" s="102" t="s">
        <v>1284</v>
      </c>
      <c r="D48" s="650">
        <v>1129.9075439482144</v>
      </c>
    </row>
    <row r="49" spans="1:4" ht="30" customHeight="1" thickTop="1" thickBot="1">
      <c r="A49" s="200" t="s">
        <v>1281</v>
      </c>
      <c r="B49" s="100" t="s">
        <v>339</v>
      </c>
      <c r="C49" s="102" t="s">
        <v>1282</v>
      </c>
      <c r="D49" s="650">
        <v>1129.9075439482144</v>
      </c>
    </row>
    <row r="50" spans="1:4" ht="30" customHeight="1" thickTop="1" thickBot="1">
      <c r="A50" s="200" t="s">
        <v>1285</v>
      </c>
      <c r="B50" s="100" t="s">
        <v>339</v>
      </c>
      <c r="C50" s="102" t="s">
        <v>1286</v>
      </c>
      <c r="D50" s="650">
        <v>1129.9075439482144</v>
      </c>
    </row>
    <row r="51" spans="1:4" ht="30" customHeight="1" thickTop="1" thickBot="1">
      <c r="A51" s="200" t="s">
        <v>1314</v>
      </c>
      <c r="B51" s="100" t="s">
        <v>1306</v>
      </c>
      <c r="C51" s="102" t="s">
        <v>1315</v>
      </c>
      <c r="D51" s="650">
        <v>1129.9075439482144</v>
      </c>
    </row>
    <row r="52" spans="1:4" ht="30" customHeight="1" thickTop="1" thickBot="1">
      <c r="A52" s="200" t="s">
        <v>1316</v>
      </c>
      <c r="B52" s="100" t="s">
        <v>1306</v>
      </c>
      <c r="C52" s="102" t="s">
        <v>1315</v>
      </c>
      <c r="D52" s="650">
        <v>1129.9075439482144</v>
      </c>
    </row>
    <row r="53" spans="1:4" ht="30" customHeight="1" thickTop="1" thickBot="1">
      <c r="A53" s="200" t="s">
        <v>1289</v>
      </c>
      <c r="B53" s="100" t="s">
        <v>339</v>
      </c>
      <c r="C53" s="102" t="s">
        <v>1290</v>
      </c>
      <c r="D53" s="650">
        <v>1129.9075439482144</v>
      </c>
    </row>
    <row r="54" spans="1:4" ht="30" customHeight="1" thickTop="1" thickBot="1">
      <c r="A54" s="200" t="s">
        <v>1293</v>
      </c>
      <c r="B54" s="100" t="s">
        <v>339</v>
      </c>
      <c r="C54" s="102" t="s">
        <v>1294</v>
      </c>
      <c r="D54" s="650">
        <v>1385.7802432186691</v>
      </c>
    </row>
    <row r="55" spans="1:4" ht="30" customHeight="1" thickTop="1" thickBot="1">
      <c r="A55" s="200" t="s">
        <v>1378</v>
      </c>
      <c r="B55" s="100" t="s">
        <v>339</v>
      </c>
      <c r="C55" s="102" t="s">
        <v>2029</v>
      </c>
      <c r="D55" s="650">
        <v>1385.7802432186691</v>
      </c>
    </row>
    <row r="56" spans="1:4" ht="30" customHeight="1" thickTop="1" thickBot="1">
      <c r="A56" s="200" t="s">
        <v>1379</v>
      </c>
      <c r="B56" s="100" t="s">
        <v>339</v>
      </c>
      <c r="C56" s="102" t="s">
        <v>2030</v>
      </c>
      <c r="D56" s="650">
        <v>1385.7802432186691</v>
      </c>
    </row>
    <row r="57" spans="1:4" ht="30" customHeight="1" thickTop="1" thickBot="1">
      <c r="A57" s="200" t="s">
        <v>1380</v>
      </c>
      <c r="B57" s="100" t="s">
        <v>339</v>
      </c>
      <c r="C57" s="102" t="s">
        <v>2031</v>
      </c>
      <c r="D57" s="650">
        <v>1385.7802432186691</v>
      </c>
    </row>
    <row r="58" spans="1:4" ht="30" customHeight="1" thickTop="1" thickBot="1">
      <c r="A58" s="200" t="s">
        <v>1357</v>
      </c>
      <c r="B58" s="100" t="s">
        <v>339</v>
      </c>
      <c r="C58" s="102" t="s">
        <v>1867</v>
      </c>
      <c r="D58" s="650">
        <v>1385.7802432186691</v>
      </c>
    </row>
    <row r="59" spans="1:4" ht="30" customHeight="1" thickTop="1" thickBot="1">
      <c r="A59" s="200" t="s">
        <v>1295</v>
      </c>
      <c r="B59" s="100" t="s">
        <v>339</v>
      </c>
      <c r="C59" s="102" t="s">
        <v>1296</v>
      </c>
      <c r="D59" s="650">
        <v>1385.7802432186691</v>
      </c>
    </row>
    <row r="60" spans="1:4" ht="30" customHeight="1" thickTop="1" thickBot="1">
      <c r="A60" s="200" t="s">
        <v>1376</v>
      </c>
      <c r="B60" s="100" t="s">
        <v>339</v>
      </c>
      <c r="C60" s="102" t="s">
        <v>1377</v>
      </c>
      <c r="D60" s="650">
        <v>1385.7802432186691</v>
      </c>
    </row>
    <row r="61" spans="1:4" ht="30" customHeight="1" thickTop="1" thickBot="1">
      <c r="A61" s="200" t="s">
        <v>1362</v>
      </c>
      <c r="B61" s="100" t="s">
        <v>339</v>
      </c>
      <c r="C61" s="102" t="s">
        <v>1363</v>
      </c>
      <c r="D61" s="650">
        <v>1385.7802432186691</v>
      </c>
    </row>
    <row r="62" spans="1:4" ht="30" customHeight="1" thickTop="1" thickBot="1">
      <c r="A62" s="200" t="s">
        <v>1369</v>
      </c>
      <c r="B62" s="100" t="s">
        <v>339</v>
      </c>
      <c r="C62" s="102" t="s">
        <v>1370</v>
      </c>
      <c r="D62" s="650">
        <v>1385.7802432186691</v>
      </c>
    </row>
    <row r="63" spans="1:4" ht="30" customHeight="1" thickTop="1" thickBot="1">
      <c r="A63" s="200" t="s">
        <v>1373</v>
      </c>
      <c r="B63" s="100" t="s">
        <v>339</v>
      </c>
      <c r="C63" s="102" t="s">
        <v>1374</v>
      </c>
      <c r="D63" s="650">
        <v>1385.7802432186691</v>
      </c>
    </row>
    <row r="64" spans="1:4" ht="30" customHeight="1" thickTop="1" thickBot="1">
      <c r="A64" s="200" t="s">
        <v>1360</v>
      </c>
      <c r="B64" s="100" t="s">
        <v>339</v>
      </c>
      <c r="C64" s="102" t="s">
        <v>1361</v>
      </c>
      <c r="D64" s="650">
        <v>1385.7802432186691</v>
      </c>
    </row>
    <row r="65" spans="1:4" ht="30" customHeight="1" thickTop="1" thickBot="1">
      <c r="A65" s="200" t="s">
        <v>1297</v>
      </c>
      <c r="B65" s="100" t="s">
        <v>339</v>
      </c>
      <c r="C65" s="102" t="s">
        <v>1298</v>
      </c>
      <c r="D65" s="650">
        <v>1385.7802432186691</v>
      </c>
    </row>
    <row r="66" spans="1:4" ht="30" customHeight="1" thickTop="1" thickBot="1">
      <c r="A66" s="200" t="s">
        <v>1367</v>
      </c>
      <c r="B66" s="100" t="s">
        <v>339</v>
      </c>
      <c r="C66" s="102" t="s">
        <v>1368</v>
      </c>
      <c r="D66" s="650">
        <v>1385.7802432186691</v>
      </c>
    </row>
    <row r="67" spans="1:4" ht="30" customHeight="1" thickTop="1" thickBot="1">
      <c r="A67" s="200" t="s">
        <v>1371</v>
      </c>
      <c r="B67" s="100" t="s">
        <v>339</v>
      </c>
      <c r="C67" s="102" t="s">
        <v>1372</v>
      </c>
      <c r="D67" s="650">
        <v>1385.7802432186691</v>
      </c>
    </row>
    <row r="68" spans="1:4" ht="30" customHeight="1" thickTop="1" thickBot="1">
      <c r="A68" s="200" t="s">
        <v>1343</v>
      </c>
      <c r="B68" s="100" t="s">
        <v>339</v>
      </c>
      <c r="C68" s="102" t="s">
        <v>1344</v>
      </c>
      <c r="D68" s="650">
        <v>1385.7802432186691</v>
      </c>
    </row>
    <row r="69" spans="1:4" ht="30" customHeight="1" thickTop="1" thickBot="1">
      <c r="A69" s="200" t="s">
        <v>1383</v>
      </c>
      <c r="B69" s="100" t="s">
        <v>339</v>
      </c>
      <c r="C69" s="102" t="s">
        <v>2033</v>
      </c>
      <c r="D69" s="650">
        <v>1385.7802432186691</v>
      </c>
    </row>
    <row r="70" spans="1:4" ht="30" customHeight="1" thickTop="1" thickBot="1">
      <c r="A70" s="200" t="s">
        <v>1384</v>
      </c>
      <c r="B70" s="100" t="s">
        <v>339</v>
      </c>
      <c r="C70" s="102" t="s">
        <v>2034</v>
      </c>
      <c r="D70" s="650">
        <v>1385.7802432186691</v>
      </c>
    </row>
    <row r="71" spans="1:4" ht="30" customHeight="1" thickTop="1" thickBot="1">
      <c r="A71" s="200" t="s">
        <v>1381</v>
      </c>
      <c r="B71" s="100" t="s">
        <v>339</v>
      </c>
      <c r="C71" s="102" t="s">
        <v>2035</v>
      </c>
      <c r="D71" s="650">
        <v>1385.7802432186691</v>
      </c>
    </row>
    <row r="72" spans="1:4" ht="30" customHeight="1" thickTop="1" thickBot="1">
      <c r="A72" s="200" t="s">
        <v>1382</v>
      </c>
      <c r="B72" s="100" t="s">
        <v>339</v>
      </c>
      <c r="C72" s="102" t="s">
        <v>2036</v>
      </c>
      <c r="D72" s="650">
        <v>1385.7802432186691</v>
      </c>
    </row>
    <row r="73" spans="1:4" ht="30" customHeight="1" thickTop="1" thickBot="1">
      <c r="A73" s="200" t="s">
        <v>1350</v>
      </c>
      <c r="B73" s="100" t="s">
        <v>339</v>
      </c>
      <c r="C73" s="102" t="s">
        <v>1351</v>
      </c>
      <c r="D73" s="650">
        <v>1385.7802432186691</v>
      </c>
    </row>
    <row r="74" spans="1:4" ht="30" customHeight="1" thickTop="1" thickBot="1">
      <c r="A74" s="200" t="s">
        <v>1349</v>
      </c>
      <c r="B74" s="100" t="s">
        <v>339</v>
      </c>
      <c r="C74" s="102" t="s">
        <v>1866</v>
      </c>
      <c r="D74" s="650">
        <v>1385.7802432186691</v>
      </c>
    </row>
    <row r="75" spans="1:4" ht="30" customHeight="1" thickTop="1" thickBot="1">
      <c r="A75" s="200" t="s">
        <v>1347</v>
      </c>
      <c r="B75" s="100" t="s">
        <v>339</v>
      </c>
      <c r="C75" s="102" t="s">
        <v>1348</v>
      </c>
      <c r="D75" s="650">
        <v>1385.7802432186691</v>
      </c>
    </row>
    <row r="76" spans="1:4" ht="30" customHeight="1" thickTop="1" thickBot="1">
      <c r="A76" s="200" t="s">
        <v>1375</v>
      </c>
      <c r="B76" s="100" t="s">
        <v>339</v>
      </c>
      <c r="C76" s="102" t="s">
        <v>2028</v>
      </c>
      <c r="D76" s="650">
        <v>1385.7802432186691</v>
      </c>
    </row>
    <row r="77" spans="1:4" ht="30" customHeight="1" thickTop="1" thickBot="1">
      <c r="A77" s="200" t="s">
        <v>1353</v>
      </c>
      <c r="B77" s="100" t="s">
        <v>339</v>
      </c>
      <c r="C77" s="102" t="s">
        <v>1354</v>
      </c>
      <c r="D77" s="650">
        <v>1385.7802432186691</v>
      </c>
    </row>
    <row r="78" spans="1:4" ht="30" customHeight="1" thickTop="1" thickBot="1">
      <c r="A78" s="200" t="s">
        <v>1355</v>
      </c>
      <c r="B78" s="100" t="s">
        <v>339</v>
      </c>
      <c r="C78" s="102" t="s">
        <v>1356</v>
      </c>
      <c r="D78" s="650">
        <v>1385.7802432186691</v>
      </c>
    </row>
    <row r="79" spans="1:4" ht="30" customHeight="1" thickTop="1" thickBot="1">
      <c r="A79" s="200" t="s">
        <v>1358</v>
      </c>
      <c r="B79" s="100" t="s">
        <v>339</v>
      </c>
      <c r="C79" s="102" t="s">
        <v>1359</v>
      </c>
      <c r="D79" s="650">
        <v>1385.7802432186691</v>
      </c>
    </row>
    <row r="80" spans="1:4" ht="30" customHeight="1" thickTop="1" thickBot="1">
      <c r="A80" s="200" t="s">
        <v>1337</v>
      </c>
      <c r="B80" s="100" t="s">
        <v>339</v>
      </c>
      <c r="C80" s="102" t="s">
        <v>1338</v>
      </c>
      <c r="D80" s="650">
        <v>1385.7802432186691</v>
      </c>
    </row>
    <row r="81" spans="1:6" ht="30" customHeight="1" thickTop="1" thickBot="1">
      <c r="A81" s="200" t="s">
        <v>1341</v>
      </c>
      <c r="B81" s="100" t="s">
        <v>339</v>
      </c>
      <c r="C81" s="102" t="s">
        <v>1342</v>
      </c>
      <c r="D81" s="650">
        <v>1385.7802432186691</v>
      </c>
    </row>
    <row r="82" spans="1:6" ht="30" customHeight="1" thickTop="1" thickBot="1">
      <c r="A82" s="200" t="s">
        <v>1345</v>
      </c>
      <c r="B82" s="100" t="s">
        <v>339</v>
      </c>
      <c r="C82" s="102" t="s">
        <v>1346</v>
      </c>
      <c r="D82" s="650">
        <v>1385.7802432186691</v>
      </c>
    </row>
    <row r="83" spans="1:6" ht="30" customHeight="1" thickTop="1" thickBot="1">
      <c r="A83" s="200" t="s">
        <v>1339</v>
      </c>
      <c r="B83" s="100" t="s">
        <v>339</v>
      </c>
      <c r="C83" s="102" t="s">
        <v>1340</v>
      </c>
      <c r="D83" s="650">
        <v>1385.7802432186691</v>
      </c>
    </row>
    <row r="84" spans="1:6" ht="30" customHeight="1" thickTop="1" thickBot="1">
      <c r="A84" s="200" t="s">
        <v>1305</v>
      </c>
      <c r="B84" s="100" t="s">
        <v>339</v>
      </c>
      <c r="C84" s="102" t="s">
        <v>1307</v>
      </c>
      <c r="D84" s="650">
        <v>1129.9075439482144</v>
      </c>
    </row>
    <row r="85" spans="1:6" ht="30" customHeight="1" thickTop="1" thickBot="1">
      <c r="A85" s="200" t="s">
        <v>1308</v>
      </c>
      <c r="B85" s="100" t="s">
        <v>339</v>
      </c>
      <c r="C85" s="102" t="s">
        <v>1859</v>
      </c>
      <c r="D85" s="650">
        <v>1129.9075439482144</v>
      </c>
    </row>
    <row r="86" spans="1:6" ht="30" customHeight="1" thickTop="1" thickBot="1">
      <c r="A86" s="200" t="s">
        <v>1309</v>
      </c>
      <c r="B86" s="100" t="s">
        <v>1306</v>
      </c>
      <c r="C86" s="102" t="s">
        <v>1310</v>
      </c>
      <c r="D86" s="650">
        <v>1129.9075439482144</v>
      </c>
    </row>
    <row r="87" spans="1:6" ht="30" customHeight="1" thickTop="1" thickBot="1">
      <c r="A87" s="200" t="s">
        <v>1311</v>
      </c>
      <c r="B87" s="100" t="s">
        <v>339</v>
      </c>
      <c r="C87" s="102" t="s">
        <v>1312</v>
      </c>
      <c r="D87" s="650">
        <v>1129.9075439482144</v>
      </c>
    </row>
    <row r="88" spans="1:6" ht="30" customHeight="1" thickTop="1" thickBot="1">
      <c r="A88" s="200" t="s">
        <v>1313</v>
      </c>
      <c r="B88" s="100" t="s">
        <v>339</v>
      </c>
      <c r="C88" s="102" t="s">
        <v>1312</v>
      </c>
      <c r="D88" s="650">
        <v>1129.9075439482144</v>
      </c>
    </row>
    <row r="89" spans="1:6" ht="30" customHeight="1" thickTop="1" thickBot="1">
      <c r="A89" s="200" t="s">
        <v>1243</v>
      </c>
      <c r="B89" s="100" t="s">
        <v>339</v>
      </c>
      <c r="C89" s="102" t="s">
        <v>1852</v>
      </c>
      <c r="D89" s="650">
        <v>1129.9075439482144</v>
      </c>
    </row>
    <row r="90" spans="1:6" ht="30" customHeight="1" thickTop="1" thickBot="1">
      <c r="A90" s="200" t="s">
        <v>1365</v>
      </c>
      <c r="B90" s="100" t="s">
        <v>339</v>
      </c>
      <c r="C90" s="102" t="s">
        <v>1366</v>
      </c>
      <c r="D90" s="650">
        <v>1129.9075439482144</v>
      </c>
    </row>
    <row r="91" spans="1:6" ht="30" customHeight="1" thickTop="1" thickBot="1">
      <c r="A91" s="200" t="s">
        <v>1244</v>
      </c>
      <c r="B91" s="100" t="s">
        <v>339</v>
      </c>
      <c r="C91" s="102" t="s">
        <v>1245</v>
      </c>
      <c r="D91" s="650">
        <v>1129.9075439482144</v>
      </c>
    </row>
    <row r="92" spans="1:6" ht="30" customHeight="1" thickTop="1" thickBot="1">
      <c r="A92" s="200" t="s">
        <v>1277</v>
      </c>
      <c r="B92" s="100" t="s">
        <v>339</v>
      </c>
      <c r="C92" s="102" t="s">
        <v>1858</v>
      </c>
      <c r="D92" s="650">
        <v>1080.3513884214049</v>
      </c>
      <c r="E92" s="647"/>
      <c r="F92" s="103"/>
    </row>
    <row r="93" spans="1:6" ht="30" customHeight="1" thickTop="1" thickBot="1">
      <c r="A93" s="200" t="s">
        <v>1408</v>
      </c>
      <c r="B93" s="100" t="s">
        <v>1406</v>
      </c>
      <c r="C93" s="102" t="s">
        <v>1870</v>
      </c>
      <c r="D93" s="650">
        <v>26645.572018343777</v>
      </c>
    </row>
    <row r="94" spans="1:6" ht="30" customHeight="1" thickTop="1" thickBot="1">
      <c r="A94" s="200" t="s">
        <v>1399</v>
      </c>
      <c r="B94" s="100" t="s">
        <v>92</v>
      </c>
      <c r="C94" s="102" t="s">
        <v>1868</v>
      </c>
      <c r="D94" s="650">
        <v>349730.48470221623</v>
      </c>
    </row>
    <row r="95" spans="1:6" ht="30" customHeight="1" thickTop="1" thickBot="1">
      <c r="A95" s="200" t="s">
        <v>1222</v>
      </c>
      <c r="B95" s="100" t="s">
        <v>1223</v>
      </c>
      <c r="C95" s="102" t="s">
        <v>1224</v>
      </c>
      <c r="D95" s="650">
        <v>0.44371735203681989</v>
      </c>
      <c r="F95" s="103"/>
    </row>
    <row r="96" spans="1:6" ht="30" customHeight="1" thickTop="1" thickBot="1">
      <c r="A96" s="200" t="s">
        <v>1631</v>
      </c>
      <c r="B96" s="100" t="s">
        <v>339</v>
      </c>
      <c r="C96" s="102" t="s">
        <v>1851</v>
      </c>
      <c r="D96" s="650">
        <v>1404.3536195239083</v>
      </c>
      <c r="F96" s="103"/>
    </row>
    <row r="97" spans="1:6" ht="30" customHeight="1" thickTop="1" thickBot="1">
      <c r="A97" s="200" t="s">
        <v>1412</v>
      </c>
      <c r="B97" s="100" t="s">
        <v>339</v>
      </c>
      <c r="C97" s="102" t="s">
        <v>1411</v>
      </c>
      <c r="D97" s="650">
        <v>1404.3536195239083</v>
      </c>
      <c r="F97" s="103"/>
    </row>
    <row r="98" spans="1:6" ht="30" customHeight="1" thickTop="1" thickBot="1">
      <c r="A98" s="200" t="s">
        <v>1237</v>
      </c>
      <c r="B98" s="100" t="s">
        <v>92</v>
      </c>
      <c r="C98" s="102" t="s">
        <v>1238</v>
      </c>
      <c r="D98" s="650">
        <v>22569.747773582989</v>
      </c>
      <c r="F98" s="103"/>
    </row>
    <row r="99" spans="1:6" ht="30" customHeight="1" thickTop="1" thickBot="1">
      <c r="A99" s="200" t="s">
        <v>1251</v>
      </c>
      <c r="B99" s="100" t="s">
        <v>339</v>
      </c>
      <c r="C99" s="102" t="s">
        <v>1853</v>
      </c>
      <c r="D99" s="650">
        <v>1404.3536195239083</v>
      </c>
    </row>
    <row r="100" spans="1:6" ht="30" customHeight="1" thickTop="1" thickBot="1">
      <c r="A100" s="200" t="s">
        <v>1320</v>
      </c>
      <c r="B100" s="100" t="s">
        <v>1306</v>
      </c>
      <c r="C100" s="102" t="s">
        <v>1863</v>
      </c>
      <c r="D100" s="650">
        <v>1404.3536195239083</v>
      </c>
    </row>
    <row r="101" spans="1:6" ht="30" customHeight="1" thickTop="1" thickBot="1">
      <c r="A101" s="200" t="s">
        <v>1393</v>
      </c>
      <c r="B101" s="100" t="s">
        <v>339</v>
      </c>
      <c r="C101" s="102" t="s">
        <v>1394</v>
      </c>
      <c r="D101" s="650">
        <v>3923.1098173621594</v>
      </c>
    </row>
    <row r="102" spans="1:6" ht="30" customHeight="1" thickTop="1" thickBot="1">
      <c r="A102" s="200" t="s">
        <v>1395</v>
      </c>
      <c r="B102" s="100" t="s">
        <v>141</v>
      </c>
      <c r="C102" s="102" t="s">
        <v>1396</v>
      </c>
      <c r="D102" s="650">
        <v>135052.17838658905</v>
      </c>
    </row>
    <row r="103" spans="1:6" ht="30" customHeight="1" thickTop="1" thickBot="1">
      <c r="A103" s="200" t="s">
        <v>1327</v>
      </c>
      <c r="B103" s="100" t="s">
        <v>344</v>
      </c>
      <c r="C103" s="102" t="s">
        <v>1328</v>
      </c>
      <c r="D103" s="650">
        <v>1.0318542391799475</v>
      </c>
    </row>
    <row r="104" spans="1:6" ht="30" customHeight="1" thickTop="1" thickBot="1">
      <c r="A104" s="200" t="s">
        <v>1325</v>
      </c>
      <c r="B104" s="100" t="s">
        <v>344</v>
      </c>
      <c r="C104" s="102" t="s">
        <v>1326</v>
      </c>
      <c r="D104" s="650">
        <v>0.44371735203681989</v>
      </c>
    </row>
    <row r="105" spans="1:6" ht="30" customHeight="1" thickTop="1" thickBot="1">
      <c r="A105" s="200" t="s">
        <v>1275</v>
      </c>
      <c r="B105" s="100" t="s">
        <v>339</v>
      </c>
      <c r="C105" s="102" t="s">
        <v>1276</v>
      </c>
      <c r="D105" s="650">
        <v>1635.4889691002165</v>
      </c>
    </row>
    <row r="106" spans="1:6" ht="30" customHeight="1" thickTop="1" thickBot="1">
      <c r="A106" s="200" t="s">
        <v>1402</v>
      </c>
      <c r="B106" s="100" t="s">
        <v>92</v>
      </c>
      <c r="C106" s="102" t="s">
        <v>1403</v>
      </c>
      <c r="D106" s="650">
        <v>135052.17838658905</v>
      </c>
    </row>
    <row r="107" spans="1:6" ht="30" customHeight="1" thickTop="1" thickBot="1">
      <c r="A107" s="200" t="s">
        <v>1301</v>
      </c>
      <c r="B107" s="100" t="s">
        <v>339</v>
      </c>
      <c r="C107" s="102" t="s">
        <v>1302</v>
      </c>
      <c r="D107" s="650">
        <v>1404.3536195239083</v>
      </c>
    </row>
    <row r="108" spans="1:6" ht="30" customHeight="1" thickTop="1" thickBot="1">
      <c r="A108" s="200" t="s">
        <v>1263</v>
      </c>
      <c r="B108" s="100" t="s">
        <v>339</v>
      </c>
      <c r="C108" s="102" t="s">
        <v>1855</v>
      </c>
      <c r="D108" s="650">
        <v>1404.3536195239083</v>
      </c>
    </row>
    <row r="109" spans="1:6" ht="30" customHeight="1" thickTop="1" thickBot="1">
      <c r="A109" s="200" t="s">
        <v>1258</v>
      </c>
      <c r="B109" s="100" t="s">
        <v>339</v>
      </c>
      <c r="C109" s="102" t="s">
        <v>1854</v>
      </c>
      <c r="D109" s="650">
        <v>1404.3536195239083</v>
      </c>
    </row>
    <row r="110" spans="1:6" ht="30" customHeight="1" thickTop="1" thickBot="1">
      <c r="A110" s="200" t="s">
        <v>1397</v>
      </c>
      <c r="B110" s="100" t="s">
        <v>339</v>
      </c>
      <c r="C110" s="102" t="s">
        <v>1398</v>
      </c>
      <c r="D110" s="650">
        <v>1404.3536195239083</v>
      </c>
    </row>
    <row r="111" spans="1:6" ht="30" customHeight="1" thickTop="1" thickBot="1">
      <c r="A111" s="200" t="s">
        <v>1318</v>
      </c>
      <c r="B111" s="100" t="s">
        <v>1306</v>
      </c>
      <c r="C111" s="102" t="s">
        <v>1861</v>
      </c>
      <c r="D111" s="650">
        <v>1073.1284087471449</v>
      </c>
    </row>
    <row r="112" spans="1:6" ht="30" customHeight="1" thickTop="1" thickBot="1">
      <c r="A112" s="200" t="s">
        <v>1319</v>
      </c>
      <c r="B112" s="100" t="s">
        <v>344</v>
      </c>
      <c r="C112" s="102" t="s">
        <v>1862</v>
      </c>
      <c r="D112" s="650">
        <v>2.0637084783598949</v>
      </c>
    </row>
    <row r="113" spans="1:4" ht="30" customHeight="1" thickTop="1" thickBot="1">
      <c r="A113" s="200" t="s">
        <v>1324</v>
      </c>
      <c r="B113" s="100" t="s">
        <v>1306</v>
      </c>
      <c r="C113" s="102" t="s">
        <v>1865</v>
      </c>
      <c r="D113" s="650">
        <v>669.6734012277858</v>
      </c>
    </row>
    <row r="114" spans="1:4" ht="30" customHeight="1" thickTop="1" thickBot="1">
      <c r="A114" s="200" t="s">
        <v>1400</v>
      </c>
      <c r="B114" s="100" t="s">
        <v>92</v>
      </c>
      <c r="C114" s="102" t="s">
        <v>1401</v>
      </c>
      <c r="D114" s="650">
        <v>1214594.5930844767</v>
      </c>
    </row>
    <row r="115" spans="1:4" ht="30" customHeight="1" thickTop="1" thickBot="1">
      <c r="A115" s="200" t="s">
        <v>1321</v>
      </c>
      <c r="B115" s="100" t="s">
        <v>92</v>
      </c>
      <c r="C115" s="102" t="s">
        <v>1322</v>
      </c>
      <c r="D115" s="650">
        <v>1404.3536195239083</v>
      </c>
    </row>
    <row r="116" spans="1:4" ht="30" customHeight="1" thickTop="1" thickBot="1">
      <c r="A116" s="200" t="s">
        <v>1271</v>
      </c>
      <c r="B116" s="100" t="s">
        <v>339</v>
      </c>
      <c r="C116" s="102" t="s">
        <v>1857</v>
      </c>
      <c r="D116" s="650">
        <v>15.47781358769921</v>
      </c>
    </row>
    <row r="117" spans="1:4" ht="30" customHeight="1" thickTop="1" thickBot="1">
      <c r="A117" s="200" t="s">
        <v>1299</v>
      </c>
      <c r="B117" s="100" t="s">
        <v>92</v>
      </c>
      <c r="C117" s="102" t="s">
        <v>1300</v>
      </c>
      <c r="D117" s="650">
        <v>518600.65392368892</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90"/>
      <c r="B1" s="793"/>
      <c r="C1" s="794"/>
      <c r="D1" s="794"/>
      <c r="E1" s="794"/>
      <c r="F1" s="794"/>
      <c r="G1" s="794"/>
      <c r="H1" s="794"/>
      <c r="I1" s="795"/>
      <c r="J1" s="756" t="s">
        <v>933</v>
      </c>
      <c r="K1" s="763" t="s">
        <v>2198</v>
      </c>
      <c r="L1" s="764"/>
      <c r="M1" s="765"/>
    </row>
    <row r="2" spans="1:13" s="489" customFormat="1">
      <c r="A2" s="791"/>
      <c r="B2" s="769" t="s">
        <v>934</v>
      </c>
      <c r="C2" s="770"/>
      <c r="D2" s="770"/>
      <c r="E2" s="770"/>
      <c r="F2" s="770"/>
      <c r="G2" s="770"/>
      <c r="H2" s="770"/>
      <c r="I2" s="771"/>
      <c r="J2" s="757"/>
      <c r="K2" s="766"/>
      <c r="L2" s="767"/>
      <c r="M2" s="768"/>
    </row>
    <row r="3" spans="1:13" s="489" customFormat="1">
      <c r="A3" s="791"/>
      <c r="B3" s="772" t="s">
        <v>2199</v>
      </c>
      <c r="C3" s="773"/>
      <c r="D3" s="773"/>
      <c r="E3" s="773"/>
      <c r="F3" s="773"/>
      <c r="G3" s="773"/>
      <c r="H3" s="773"/>
      <c r="I3" s="774"/>
      <c r="J3" s="761" t="s">
        <v>935</v>
      </c>
      <c r="K3" s="776">
        <v>1</v>
      </c>
      <c r="L3" s="777"/>
      <c r="M3" s="778"/>
    </row>
    <row r="4" spans="1:13" s="489" customFormat="1">
      <c r="A4" s="791"/>
      <c r="B4" s="772" t="s">
        <v>2200</v>
      </c>
      <c r="C4" s="773"/>
      <c r="D4" s="773"/>
      <c r="E4" s="773"/>
      <c r="F4" s="773"/>
      <c r="G4" s="773"/>
      <c r="H4" s="773"/>
      <c r="I4" s="774"/>
      <c r="J4" s="775"/>
      <c r="K4" s="779"/>
      <c r="L4" s="780"/>
      <c r="M4" s="781"/>
    </row>
    <row r="5" spans="1:13" s="489" customFormat="1">
      <c r="A5" s="791"/>
      <c r="B5" s="758" t="s">
        <v>2201</v>
      </c>
      <c r="C5" s="759"/>
      <c r="D5" s="759"/>
      <c r="E5" s="759"/>
      <c r="F5" s="759"/>
      <c r="G5" s="759"/>
      <c r="H5" s="759"/>
      <c r="I5" s="760"/>
      <c r="J5" s="761" t="s">
        <v>936</v>
      </c>
      <c r="K5" s="782"/>
      <c r="L5" s="782" t="s">
        <v>937</v>
      </c>
      <c r="M5" s="784"/>
    </row>
    <row r="6" spans="1:13" s="489" customFormat="1" ht="13.5" customHeight="1" thickBot="1">
      <c r="A6" s="792"/>
      <c r="B6" s="796"/>
      <c r="C6" s="797"/>
      <c r="D6" s="797"/>
      <c r="E6" s="797"/>
      <c r="F6" s="797"/>
      <c r="G6" s="797"/>
      <c r="H6" s="797"/>
      <c r="I6" s="798"/>
      <c r="J6" s="762"/>
      <c r="K6" s="783"/>
      <c r="L6" s="783"/>
      <c r="M6" s="785"/>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7" t="s">
        <v>2205</v>
      </c>
      <c r="B10" s="788"/>
      <c r="C10" s="788"/>
      <c r="D10" s="788"/>
      <c r="E10" s="508" t="s">
        <v>2206</v>
      </c>
      <c r="F10" s="509"/>
      <c r="H10" s="789" t="s">
        <v>2207</v>
      </c>
      <c r="I10" s="789"/>
      <c r="J10" s="510" t="s">
        <v>2206</v>
      </c>
      <c r="K10" s="511"/>
      <c r="L10" s="511"/>
      <c r="M10" s="512"/>
    </row>
    <row r="11" spans="1:13" s="489" customFormat="1" ht="24" customHeight="1">
      <c r="A11" s="513" t="s">
        <v>939</v>
      </c>
      <c r="B11" s="514"/>
      <c r="C11" s="786"/>
      <c r="D11" s="786"/>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5"/>
      <c r="L12" s="745"/>
      <c r="M12" s="746"/>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7" t="s">
        <v>2202</v>
      </c>
      <c r="F25" s="747"/>
      <c r="G25" s="747"/>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8" t="s">
        <v>942</v>
      </c>
      <c r="B27" s="749"/>
      <c r="C27" s="749"/>
      <c r="D27" s="749"/>
      <c r="E27" s="749"/>
      <c r="F27" s="749"/>
      <c r="G27" s="749"/>
      <c r="H27" s="749"/>
      <c r="I27" s="749"/>
      <c r="J27" s="749"/>
      <c r="K27" s="749"/>
      <c r="L27" s="749"/>
      <c r="M27" s="750"/>
    </row>
    <row r="28" spans="1:13" ht="13.5" thickBot="1">
      <c r="A28" s="555"/>
      <c r="B28" s="556"/>
      <c r="C28" s="556"/>
      <c r="D28" s="556"/>
      <c r="E28" s="556"/>
      <c r="F28" s="556"/>
      <c r="G28" s="556"/>
      <c r="H28" s="556"/>
      <c r="I28" s="556"/>
      <c r="J28" s="556"/>
      <c r="K28" s="556"/>
      <c r="L28" s="556"/>
      <c r="M28" s="557"/>
    </row>
    <row r="29" spans="1:13" ht="25.5">
      <c r="A29" s="558" t="s">
        <v>943</v>
      </c>
      <c r="B29" s="751" t="s">
        <v>944</v>
      </c>
      <c r="C29" s="752"/>
      <c r="D29" s="752"/>
      <c r="E29" s="752"/>
      <c r="F29" s="752"/>
      <c r="G29" s="752"/>
      <c r="H29" s="752"/>
      <c r="I29" s="753"/>
      <c r="J29" s="559" t="s">
        <v>2215</v>
      </c>
      <c r="K29" s="754" t="s">
        <v>945</v>
      </c>
      <c r="L29" s="755"/>
      <c r="M29" s="558" t="s">
        <v>946</v>
      </c>
    </row>
    <row r="30" spans="1:13" ht="13.5" thickBot="1">
      <c r="A30" s="560"/>
      <c r="B30" s="561"/>
      <c r="C30" s="562"/>
      <c r="D30" s="562"/>
      <c r="E30" s="562"/>
      <c r="F30" s="562"/>
      <c r="G30" s="562"/>
      <c r="H30" s="562"/>
      <c r="I30" s="562"/>
      <c r="J30" s="563"/>
      <c r="K30" s="738"/>
      <c r="L30" s="739"/>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6" t="s">
        <v>944</v>
      </c>
      <c r="B34" s="717"/>
      <c r="C34" s="717"/>
      <c r="D34" s="717"/>
      <c r="E34" s="717"/>
      <c r="F34" s="717"/>
      <c r="G34" s="736"/>
      <c r="H34" s="740" t="s">
        <v>948</v>
      </c>
      <c r="I34" s="741"/>
      <c r="J34" s="571" t="s">
        <v>949</v>
      </c>
      <c r="K34" s="737" t="s">
        <v>950</v>
      </c>
      <c r="L34" s="736"/>
      <c r="M34" s="572" t="s">
        <v>951</v>
      </c>
    </row>
    <row r="35" spans="1:13" s="573" customFormat="1" ht="12">
      <c r="A35" s="742"/>
      <c r="B35" s="743"/>
      <c r="C35" s="743"/>
      <c r="D35" s="743"/>
      <c r="E35" s="743"/>
      <c r="F35" s="743"/>
      <c r="G35" s="721"/>
      <c r="H35" s="744"/>
      <c r="I35" s="722"/>
      <c r="J35" s="574"/>
      <c r="K35" s="720"/>
      <c r="L35" s="721"/>
      <c r="M35" s="575"/>
    </row>
    <row r="36" spans="1:13" s="573" customFormat="1" thickBot="1">
      <c r="A36" s="733"/>
      <c r="B36" s="734"/>
      <c r="C36" s="734"/>
      <c r="D36" s="734"/>
      <c r="E36" s="734"/>
      <c r="F36" s="734"/>
      <c r="G36" s="715"/>
      <c r="H36" s="735"/>
      <c r="I36" s="723"/>
      <c r="J36" s="576"/>
      <c r="K36" s="714"/>
      <c r="L36" s="715"/>
      <c r="M36" s="577"/>
    </row>
    <row r="37" spans="1:13" s="573" customFormat="1" thickBot="1">
      <c r="A37" s="709" t="s">
        <v>953</v>
      </c>
      <c r="B37" s="710"/>
      <c r="C37" s="710"/>
      <c r="D37" s="710"/>
      <c r="E37" s="710"/>
      <c r="F37" s="710"/>
      <c r="G37" s="710"/>
      <c r="H37" s="710"/>
      <c r="I37" s="710"/>
      <c r="J37" s="710"/>
      <c r="K37" s="710"/>
      <c r="L37" s="711"/>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6" t="s">
        <v>944</v>
      </c>
      <c r="B41" s="717"/>
      <c r="C41" s="717"/>
      <c r="D41" s="717"/>
      <c r="E41" s="717"/>
      <c r="F41" s="717"/>
      <c r="G41" s="717"/>
      <c r="H41" s="736"/>
      <c r="I41" s="587" t="s">
        <v>945</v>
      </c>
      <c r="J41" s="571" t="s">
        <v>946</v>
      </c>
      <c r="K41" s="737" t="s">
        <v>955</v>
      </c>
      <c r="L41" s="736"/>
      <c r="M41" s="572" t="s">
        <v>951</v>
      </c>
    </row>
    <row r="42" spans="1:13" s="573" customFormat="1" ht="12">
      <c r="A42" s="703"/>
      <c r="B42" s="704"/>
      <c r="C42" s="704"/>
      <c r="D42" s="704"/>
      <c r="E42" s="704"/>
      <c r="F42" s="704"/>
      <c r="G42" s="704"/>
      <c r="H42" s="722"/>
      <c r="I42" s="588"/>
      <c r="J42" s="574"/>
      <c r="K42" s="720"/>
      <c r="L42" s="721"/>
      <c r="M42" s="575"/>
    </row>
    <row r="43" spans="1:13" s="573" customFormat="1" thickBot="1">
      <c r="A43" s="712"/>
      <c r="B43" s="713"/>
      <c r="C43" s="713"/>
      <c r="D43" s="713"/>
      <c r="E43" s="713"/>
      <c r="F43" s="713"/>
      <c r="G43" s="713"/>
      <c r="H43" s="723"/>
      <c r="I43" s="589"/>
      <c r="J43" s="590"/>
      <c r="K43" s="714"/>
      <c r="L43" s="715"/>
      <c r="M43" s="591"/>
    </row>
    <row r="44" spans="1:13" s="573" customFormat="1" thickBot="1">
      <c r="A44" s="709" t="s">
        <v>953</v>
      </c>
      <c r="B44" s="710"/>
      <c r="C44" s="710"/>
      <c r="D44" s="710"/>
      <c r="E44" s="710"/>
      <c r="F44" s="710"/>
      <c r="G44" s="710"/>
      <c r="H44" s="710"/>
      <c r="I44" s="710"/>
      <c r="J44" s="710"/>
      <c r="K44" s="710"/>
      <c r="L44" s="711"/>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4" t="s">
        <v>957</v>
      </c>
      <c r="B48" s="725"/>
      <c r="C48" s="725"/>
      <c r="D48" s="725"/>
      <c r="E48" s="726"/>
      <c r="F48" s="594"/>
      <c r="G48" s="595" t="s">
        <v>945</v>
      </c>
      <c r="H48" s="596" t="s">
        <v>958</v>
      </c>
      <c r="I48" s="597" t="s">
        <v>2233</v>
      </c>
      <c r="J48" s="596" t="s">
        <v>2234</v>
      </c>
      <c r="K48" s="727" t="s">
        <v>961</v>
      </c>
      <c r="L48" s="726"/>
      <c r="M48" s="598" t="s">
        <v>951</v>
      </c>
    </row>
    <row r="49" spans="1:13" s="573" customFormat="1" ht="12">
      <c r="A49" s="599"/>
      <c r="B49" s="600"/>
      <c r="C49" s="600"/>
      <c r="D49" s="600"/>
      <c r="E49" s="600"/>
      <c r="F49" s="600"/>
      <c r="G49" s="601"/>
      <c r="H49" s="574"/>
      <c r="I49" s="588"/>
      <c r="J49" s="574"/>
      <c r="K49" s="720"/>
      <c r="L49" s="721"/>
      <c r="M49" s="575"/>
    </row>
    <row r="50" spans="1:13" s="573" customFormat="1" thickBot="1">
      <c r="A50" s="602"/>
      <c r="B50" s="603"/>
      <c r="C50" s="603"/>
      <c r="D50" s="603"/>
      <c r="E50" s="603"/>
      <c r="F50" s="603"/>
      <c r="G50" s="604"/>
      <c r="H50" s="576"/>
      <c r="I50" s="586"/>
      <c r="J50" s="576"/>
      <c r="K50" s="714"/>
      <c r="L50" s="715"/>
      <c r="M50" s="577"/>
    </row>
    <row r="51" spans="1:13" s="573" customFormat="1" thickBot="1">
      <c r="A51" s="728" t="s">
        <v>953</v>
      </c>
      <c r="B51" s="729"/>
      <c r="C51" s="729"/>
      <c r="D51" s="729"/>
      <c r="E51" s="729"/>
      <c r="F51" s="729"/>
      <c r="G51" s="729"/>
      <c r="H51" s="729"/>
      <c r="I51" s="729"/>
      <c r="J51" s="729"/>
      <c r="K51" s="729"/>
      <c r="L51" s="730"/>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4" t="s">
        <v>944</v>
      </c>
      <c r="B55" s="725"/>
      <c r="C55" s="725"/>
      <c r="D55" s="725"/>
      <c r="E55" s="725"/>
      <c r="F55" s="725"/>
      <c r="G55" s="726"/>
      <c r="H55" s="595" t="s">
        <v>964</v>
      </c>
      <c r="I55" s="597" t="s">
        <v>965</v>
      </c>
      <c r="J55" s="596" t="s">
        <v>966</v>
      </c>
      <c r="K55" s="731" t="s">
        <v>950</v>
      </c>
      <c r="L55" s="732"/>
      <c r="M55" s="606" t="s">
        <v>951</v>
      </c>
    </row>
    <row r="56" spans="1:13" s="573" customFormat="1" ht="12">
      <c r="A56" s="703"/>
      <c r="B56" s="704"/>
      <c r="C56" s="704"/>
      <c r="D56" s="704"/>
      <c r="E56" s="704"/>
      <c r="F56" s="704"/>
      <c r="G56" s="704"/>
      <c r="H56" s="574"/>
      <c r="I56" s="588"/>
      <c r="J56" s="574"/>
      <c r="K56" s="720"/>
      <c r="L56" s="721"/>
      <c r="M56" s="575"/>
    </row>
    <row r="57" spans="1:13" s="573" customFormat="1" thickBot="1">
      <c r="A57" s="712"/>
      <c r="B57" s="713"/>
      <c r="C57" s="713"/>
      <c r="D57" s="713"/>
      <c r="E57" s="713"/>
      <c r="F57" s="713"/>
      <c r="G57" s="713"/>
      <c r="H57" s="576"/>
      <c r="I57" s="586"/>
      <c r="J57" s="576"/>
      <c r="K57" s="714"/>
      <c r="L57" s="715"/>
      <c r="M57" s="577"/>
    </row>
    <row r="58" spans="1:13" s="573" customFormat="1" thickBot="1">
      <c r="A58" s="709" t="s">
        <v>953</v>
      </c>
      <c r="B58" s="710"/>
      <c r="C58" s="710"/>
      <c r="D58" s="710"/>
      <c r="E58" s="710"/>
      <c r="F58" s="710"/>
      <c r="G58" s="710"/>
      <c r="H58" s="710"/>
      <c r="I58" s="710"/>
      <c r="J58" s="710"/>
      <c r="K58" s="710"/>
      <c r="L58" s="711"/>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9" t="s">
        <v>967</v>
      </c>
      <c r="B60" s="710"/>
      <c r="C60" s="710"/>
      <c r="D60" s="710"/>
      <c r="E60" s="710"/>
      <c r="F60" s="710"/>
      <c r="G60" s="710"/>
      <c r="H60" s="710"/>
      <c r="I60" s="710"/>
      <c r="J60" s="710"/>
      <c r="K60" s="710"/>
      <c r="L60" s="711"/>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6" t="s">
        <v>944</v>
      </c>
      <c r="B64" s="717"/>
      <c r="C64" s="717"/>
      <c r="D64" s="717"/>
      <c r="E64" s="717"/>
      <c r="F64" s="717"/>
      <c r="G64" s="717"/>
      <c r="H64" s="607"/>
      <c r="I64" s="608"/>
      <c r="J64" s="609" t="s">
        <v>970</v>
      </c>
      <c r="K64" s="718" t="s">
        <v>971</v>
      </c>
      <c r="L64" s="719"/>
      <c r="M64" s="610"/>
    </row>
    <row r="65" spans="1:13" s="573" customFormat="1" ht="12">
      <c r="A65" s="703" t="s">
        <v>2235</v>
      </c>
      <c r="B65" s="704"/>
      <c r="C65" s="704"/>
      <c r="D65" s="704"/>
      <c r="E65" s="704"/>
      <c r="F65" s="704"/>
      <c r="G65" s="704"/>
      <c r="H65" s="611"/>
      <c r="I65" s="612"/>
      <c r="J65" s="613"/>
      <c r="K65" s="705"/>
      <c r="L65" s="706"/>
      <c r="M65" s="614"/>
    </row>
    <row r="66" spans="1:13" s="573" customFormat="1" ht="12">
      <c r="A66" s="615" t="s">
        <v>973</v>
      </c>
      <c r="B66" s="616"/>
      <c r="C66" s="616"/>
      <c r="D66" s="616"/>
      <c r="E66" s="616"/>
      <c r="F66" s="616"/>
      <c r="G66" s="616"/>
      <c r="H66" s="611"/>
      <c r="I66" s="612"/>
      <c r="J66" s="613"/>
      <c r="K66" s="705"/>
      <c r="L66" s="706"/>
      <c r="M66" s="614"/>
    </row>
    <row r="67" spans="1:13" s="573" customFormat="1" thickBot="1">
      <c r="A67" s="602" t="s">
        <v>974</v>
      </c>
      <c r="B67" s="603"/>
      <c r="C67" s="603"/>
      <c r="D67" s="603"/>
      <c r="E67" s="603"/>
      <c r="F67" s="603"/>
      <c r="G67" s="603"/>
      <c r="H67" s="617"/>
      <c r="I67" s="618"/>
      <c r="J67" s="613"/>
      <c r="K67" s="707"/>
      <c r="L67" s="708"/>
      <c r="M67" s="614"/>
    </row>
    <row r="68" spans="1:13" s="573" customFormat="1" thickBot="1">
      <c r="A68" s="709" t="s">
        <v>953</v>
      </c>
      <c r="B68" s="710"/>
      <c r="C68" s="710"/>
      <c r="D68" s="710"/>
      <c r="E68" s="710"/>
      <c r="F68" s="710"/>
      <c r="G68" s="710"/>
      <c r="H68" s="710"/>
      <c r="I68" s="710"/>
      <c r="J68" s="710"/>
      <c r="K68" s="710"/>
      <c r="L68" s="711"/>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9" t="s">
        <v>2236</v>
      </c>
      <c r="B70" s="710"/>
      <c r="C70" s="710"/>
      <c r="D70" s="710"/>
      <c r="E70" s="710"/>
      <c r="F70" s="710"/>
      <c r="G70" s="710"/>
      <c r="H70" s="710"/>
      <c r="I70" s="710"/>
      <c r="J70" s="710"/>
      <c r="K70" s="710"/>
      <c r="L70" s="711"/>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3" t="s">
        <v>2218</v>
      </c>
      <c r="B87" s="694"/>
      <c r="C87" s="694"/>
      <c r="D87" s="694"/>
      <c r="E87" s="694"/>
      <c r="F87" s="694"/>
      <c r="G87" s="694"/>
      <c r="H87" s="694"/>
      <c r="I87" s="694"/>
      <c r="J87" s="694"/>
      <c r="K87" s="694"/>
      <c r="L87" s="694"/>
      <c r="M87" s="695"/>
    </row>
    <row r="88" spans="1:13" ht="17.25" customHeight="1">
      <c r="A88" s="693"/>
      <c r="B88" s="694"/>
      <c r="C88" s="694"/>
      <c r="D88" s="694"/>
      <c r="E88" s="694"/>
      <c r="F88" s="694"/>
      <c r="G88" s="694"/>
      <c r="H88" s="694"/>
      <c r="I88" s="694"/>
      <c r="J88" s="694"/>
      <c r="K88" s="694"/>
      <c r="L88" s="694"/>
      <c r="M88" s="695"/>
    </row>
    <row r="89" spans="1:13" ht="18.75" customHeight="1">
      <c r="A89" s="696" t="s">
        <v>2219</v>
      </c>
      <c r="B89" s="697"/>
      <c r="C89" s="697"/>
      <c r="D89" s="697"/>
      <c r="E89" s="697"/>
      <c r="F89" s="697"/>
      <c r="G89" s="697"/>
      <c r="H89" s="697"/>
      <c r="I89" s="697"/>
      <c r="J89" s="697"/>
      <c r="K89" s="697"/>
      <c r="L89" s="697"/>
      <c r="M89" s="698"/>
    </row>
    <row r="90" spans="1:13" ht="21.75" customHeight="1">
      <c r="A90" s="696"/>
      <c r="B90" s="697"/>
      <c r="C90" s="697"/>
      <c r="D90" s="697"/>
      <c r="E90" s="697"/>
      <c r="F90" s="697"/>
      <c r="G90" s="697"/>
      <c r="H90" s="697"/>
      <c r="I90" s="697"/>
      <c r="J90" s="697"/>
      <c r="K90" s="697"/>
      <c r="L90" s="697"/>
      <c r="M90" s="698"/>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9"/>
      <c r="J100" s="699"/>
      <c r="K100" s="699"/>
      <c r="L100" s="699"/>
      <c r="M100" s="700"/>
    </row>
    <row r="101" spans="1:13" ht="13.5" thickBot="1">
      <c r="A101" s="643" t="s">
        <v>2221</v>
      </c>
      <c r="B101" s="644"/>
      <c r="C101" s="644"/>
      <c r="D101" s="645"/>
      <c r="E101" s="645"/>
      <c r="F101" s="645"/>
      <c r="G101" s="645"/>
      <c r="H101" s="645"/>
      <c r="I101" s="701"/>
      <c r="J101" s="701"/>
      <c r="K101" s="701"/>
      <c r="L101" s="701"/>
      <c r="M101" s="702"/>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3" t="s">
        <v>2205</v>
      </c>
      <c r="C10" s="904"/>
      <c r="D10" s="904"/>
      <c r="E10" s="904"/>
      <c r="F10" s="358" t="s">
        <v>2206</v>
      </c>
      <c r="G10" s="79"/>
      <c r="H10" s="359"/>
      <c r="I10" s="905" t="s">
        <v>2207</v>
      </c>
      <c r="J10" s="905"/>
      <c r="K10" s="360"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6" t="s">
        <v>2222</v>
      </c>
      <c r="G25" s="907"/>
      <c r="H25" s="907"/>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VLOOKUP(A36,EQUIPOS!A6:D160,4,FALSE)</f>
        <v>194967.77178076719</v>
      </c>
      <c r="L36" s="270"/>
      <c r="M36" s="271">
        <v>0.15</v>
      </c>
      <c r="N36" s="272">
        <f>K36/M36</f>
        <v>1299785.1452051147</v>
      </c>
    </row>
    <row r="37" spans="1:14">
      <c r="A37" t="s">
        <v>150</v>
      </c>
      <c r="B37" s="838" t="str">
        <f>VLOOKUP(A37,EQUIPOS!A7:D154,3,FALSE)</f>
        <v>Cargador : Potencia en el volante 125 hp, Clasificación de RPM del motor 2300.</v>
      </c>
      <c r="C37" s="839"/>
      <c r="D37" s="839"/>
      <c r="E37" s="839"/>
      <c r="F37" s="839"/>
      <c r="G37" s="839"/>
      <c r="H37" s="840"/>
      <c r="I37" s="267"/>
      <c r="J37" s="268"/>
      <c r="K37" s="269">
        <f>VLOOKUP(A37,EQUIPOS!A7:D161,4,FALSE)</f>
        <v>135259.70228932594</v>
      </c>
      <c r="L37" s="270"/>
      <c r="M37" s="271">
        <v>0.15</v>
      </c>
      <c r="N37" s="272">
        <f>K37/M37</f>
        <v>901731.34859550628</v>
      </c>
    </row>
    <row r="38" spans="1:14">
      <c r="A38" t="s">
        <v>273</v>
      </c>
      <c r="B38" s="838" t="str">
        <f>VLOOKUP(A38,EQUIPOS!A8:D154,3,FALSE)</f>
        <v>Motosierra, 93.6 cm3 - 7.1 HP, 45-90 cm - 7.9 kg</v>
      </c>
      <c r="C38" s="839"/>
      <c r="D38" s="839"/>
      <c r="E38" s="839"/>
      <c r="F38" s="839"/>
      <c r="G38" s="839"/>
      <c r="H38" s="840"/>
      <c r="I38" s="267"/>
      <c r="J38" s="268"/>
      <c r="K38" s="269">
        <f>VLOOKUP(A38,EQUIPOS!A8:D162,4,FALSE)</f>
        <v>8757.3060861070044</v>
      </c>
      <c r="L38" s="270"/>
      <c r="M38" s="271">
        <v>0.15</v>
      </c>
      <c r="N38" s="273">
        <f>K38/M38</f>
        <v>58382.040574046696</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10431.749166666668</v>
      </c>
    </row>
    <row r="43" spans="1:14" ht="15.75" thickBot="1">
      <c r="B43" s="825" t="s">
        <v>953</v>
      </c>
      <c r="C43" s="826"/>
      <c r="D43" s="826"/>
      <c r="E43" s="826"/>
      <c r="F43" s="826"/>
      <c r="G43" s="826"/>
      <c r="H43" s="826"/>
      <c r="I43" s="826"/>
      <c r="J43" s="826"/>
      <c r="K43" s="826"/>
      <c r="L43" s="826"/>
      <c r="M43" s="827"/>
      <c r="N43" s="99">
        <f>SUM(N36:N42)</f>
        <v>2270330.2835413343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9" t="s">
        <v>957</v>
      </c>
      <c r="C58" s="800"/>
      <c r="D58" s="800"/>
      <c r="E58" s="800"/>
      <c r="F58" s="800"/>
      <c r="G58" s="801"/>
      <c r="H58" s="73" t="s">
        <v>945</v>
      </c>
      <c r="I58" s="74" t="s">
        <v>958</v>
      </c>
      <c r="J58" s="75" t="s">
        <v>959</v>
      </c>
      <c r="K58" s="73" t="s">
        <v>960</v>
      </c>
      <c r="L58" s="828" t="s">
        <v>961</v>
      </c>
      <c r="M58" s="80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9">
        <v>983.54</v>
      </c>
      <c r="M59" s="830"/>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4"/>
      <c r="M64" s="815"/>
      <c r="N64" s="296"/>
    </row>
    <row r="65" spans="1:15" ht="15.75" thickBot="1">
      <c r="B65" s="831" t="s">
        <v>953</v>
      </c>
      <c r="C65" s="832"/>
      <c r="D65" s="832"/>
      <c r="E65" s="832"/>
      <c r="F65" s="832"/>
      <c r="G65" s="832"/>
      <c r="H65" s="832"/>
      <c r="I65" s="832"/>
      <c r="J65" s="832"/>
      <c r="K65" s="832"/>
      <c r="L65" s="832"/>
      <c r="M65" s="833"/>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48"/>
      <c r="J75" s="48"/>
      <c r="K75" s="48"/>
      <c r="L75" s="814"/>
      <c r="M75" s="815"/>
      <c r="N75" s="296"/>
    </row>
    <row r="76" spans="1:15" ht="15.75" thickBot="1">
      <c r="B76" s="825" t="s">
        <v>953</v>
      </c>
      <c r="C76" s="826"/>
      <c r="D76" s="826"/>
      <c r="E76" s="826"/>
      <c r="F76" s="826"/>
      <c r="G76" s="826"/>
      <c r="H76" s="826"/>
      <c r="I76" s="832"/>
      <c r="J76" s="832"/>
      <c r="K76" s="832"/>
      <c r="L76" s="832"/>
      <c r="M76" s="833"/>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2513389.1668746676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502677.83337493357</v>
      </c>
      <c r="M83" s="860"/>
      <c r="N83" s="51"/>
    </row>
    <row r="84" spans="1:14">
      <c r="B84" s="89" t="s">
        <v>973</v>
      </c>
      <c r="C84" s="90"/>
      <c r="D84" s="90"/>
      <c r="E84" s="90"/>
      <c r="F84" s="90"/>
      <c r="G84" s="90"/>
      <c r="H84" s="90"/>
      <c r="I84" s="87"/>
      <c r="J84" s="88"/>
      <c r="K84" s="304">
        <v>0.05</v>
      </c>
      <c r="L84" s="859">
        <f>N78*K84</f>
        <v>125669.45834373339</v>
      </c>
      <c r="M84" s="860"/>
      <c r="N84" s="51"/>
    </row>
    <row r="85" spans="1:14" ht="15.75" thickBot="1">
      <c r="B85" s="91" t="s">
        <v>974</v>
      </c>
      <c r="C85" s="92"/>
      <c r="D85" s="92"/>
      <c r="E85" s="92"/>
      <c r="F85" s="92"/>
      <c r="G85" s="92"/>
      <c r="H85" s="92"/>
      <c r="I85" s="93"/>
      <c r="J85" s="94"/>
      <c r="K85" s="305">
        <v>0.05</v>
      </c>
      <c r="L85" s="861">
        <f>N78*K85</f>
        <v>125669.45834373339</v>
      </c>
      <c r="M85" s="862"/>
      <c r="N85" s="51"/>
    </row>
    <row r="86" spans="1:14" ht="15.75" thickBot="1">
      <c r="B86" s="825" t="s">
        <v>953</v>
      </c>
      <c r="C86" s="826"/>
      <c r="D86" s="826"/>
      <c r="E86" s="826"/>
      <c r="F86" s="826"/>
      <c r="G86" s="826"/>
      <c r="H86" s="826"/>
      <c r="I86" s="826"/>
      <c r="J86" s="826"/>
      <c r="K86" s="826"/>
      <c r="L86" s="826"/>
      <c r="M86" s="827"/>
      <c r="N86" s="52">
        <f>L83+L84+L85</f>
        <v>754016.75006240024</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3267405.9169370681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4"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64" zoomScale="78" zoomScaleNormal="78" workbookViewId="0">
      <selection activeCell="O70" sqref="O7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7109375"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249</v>
      </c>
      <c r="B36" s="838" t="str">
        <f>VLOOKUP(A36,EQUIPOS!A6:D154,3,FALSE)</f>
        <v>Guadañadora, Cilindraje 41.5 cm3, Longitud del mango 1450 mm, Peso 7.4 kg</v>
      </c>
      <c r="C36" s="839"/>
      <c r="D36" s="839"/>
      <c r="E36" s="839"/>
      <c r="F36" s="839"/>
      <c r="G36" s="839"/>
      <c r="H36" s="840"/>
      <c r="I36" s="267"/>
      <c r="J36" s="268"/>
      <c r="K36" s="269">
        <f>VLOOKUP(A36,EQUIPOS!A6:D160,4,FALSE)</f>
        <v>6786.8860003933114</v>
      </c>
      <c r="L36" s="270"/>
      <c r="M36" s="271">
        <v>0.36</v>
      </c>
      <c r="N36" s="272">
        <f>K36/M36</f>
        <v>18852.461112203644</v>
      </c>
    </row>
    <row r="37" spans="1:14">
      <c r="A37" t="s">
        <v>273</v>
      </c>
      <c r="B37" s="838" t="str">
        <f>VLOOKUP(A37,EQUIPOS!A7:D154,3,FALSE)</f>
        <v>Motosierra, 93.6 cm3 - 7.1 HP, 45-90 cm - 7.9 kg</v>
      </c>
      <c r="C37" s="839"/>
      <c r="D37" s="839"/>
      <c r="E37" s="839"/>
      <c r="F37" s="839"/>
      <c r="G37" s="839"/>
      <c r="H37" s="840"/>
      <c r="I37" s="267"/>
      <c r="J37" s="268"/>
      <c r="K37" s="269">
        <f>VLOOKUP(A37,EQUIPOS!A7:D161,4,FALSE)</f>
        <v>8757.3060861070044</v>
      </c>
      <c r="L37" s="270"/>
      <c r="M37" s="271">
        <v>0.10299999999999999</v>
      </c>
      <c r="N37" s="272">
        <f>K37/M37</f>
        <v>85022.389185504901</v>
      </c>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2173.2810763888888</v>
      </c>
    </row>
    <row r="43" spans="1:14" ht="15.75" thickBot="1">
      <c r="B43" s="825" t="s">
        <v>953</v>
      </c>
      <c r="C43" s="826"/>
      <c r="D43" s="826"/>
      <c r="E43" s="826"/>
      <c r="F43" s="826"/>
      <c r="G43" s="826"/>
      <c r="H43" s="826"/>
      <c r="I43" s="826"/>
      <c r="J43" s="826"/>
      <c r="K43" s="826"/>
      <c r="L43" s="826"/>
      <c r="M43" s="827"/>
      <c r="N43" s="99">
        <f>SUM(N36:N42)</f>
        <v>106048.13137409743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9">
        <f>'900.2'!N78</f>
        <v>945.87204398130029</v>
      </c>
      <c r="M59" s="830"/>
      <c r="N59" s="287">
        <f>K59*L59</f>
        <v>47293.602199065012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47293.602199065012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f>+I70/2</f>
        <v>33832.699999999997</v>
      </c>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196807.35510094021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39361.471020188044</v>
      </c>
      <c r="M83" s="860"/>
      <c r="N83" s="51"/>
    </row>
    <row r="84" spans="1:14">
      <c r="B84" s="89" t="s">
        <v>973</v>
      </c>
      <c r="C84" s="90"/>
      <c r="D84" s="90"/>
      <c r="E84" s="90"/>
      <c r="F84" s="90"/>
      <c r="G84" s="90"/>
      <c r="H84" s="90"/>
      <c r="I84" s="87"/>
      <c r="J84" s="88"/>
      <c r="K84" s="304">
        <v>0.05</v>
      </c>
      <c r="L84" s="859">
        <f>N78*K84</f>
        <v>9840.3677550470111</v>
      </c>
      <c r="M84" s="860"/>
      <c r="N84" s="51"/>
    </row>
    <row r="85" spans="1:14" ht="15.75" thickBot="1">
      <c r="B85" s="91" t="s">
        <v>974</v>
      </c>
      <c r="C85" s="92"/>
      <c r="D85" s="92"/>
      <c r="E85" s="92"/>
      <c r="F85" s="92"/>
      <c r="G85" s="92"/>
      <c r="H85" s="92"/>
      <c r="I85" s="93"/>
      <c r="J85" s="94"/>
      <c r="K85" s="305">
        <v>0.05</v>
      </c>
      <c r="L85" s="861">
        <f>N78*K85</f>
        <v>9840.3677550470111</v>
      </c>
      <c r="M85" s="862"/>
      <c r="N85" s="51"/>
    </row>
    <row r="86" spans="1:14" ht="15.75" thickBot="1">
      <c r="B86" s="825" t="s">
        <v>953</v>
      </c>
      <c r="C86" s="826"/>
      <c r="D86" s="826"/>
      <c r="E86" s="826"/>
      <c r="F86" s="826"/>
      <c r="G86" s="826"/>
      <c r="H86" s="826"/>
      <c r="I86" s="826"/>
      <c r="J86" s="826"/>
      <c r="K86" s="826"/>
      <c r="L86" s="826"/>
      <c r="M86" s="827"/>
      <c r="N86" s="52">
        <f>L83+L84+L85</f>
        <v>59042.206530282063</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255849.56163122228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VLOOKUP(A36,EQUIPOS!A6:D160,4,FALSE)</f>
        <v>135259.70228932594</v>
      </c>
      <c r="L36" s="270"/>
      <c r="M36" s="271">
        <v>2.375</v>
      </c>
      <c r="N36" s="272">
        <f>K36/M36</f>
        <v>56951.453595505656</v>
      </c>
    </row>
    <row r="37" spans="1:14">
      <c r="A37" t="s">
        <v>180</v>
      </c>
      <c r="B37" s="838" t="str">
        <f>VLOOKUP(A37,EQUIPOS!A7:D154,3,FALSE)</f>
        <v>Compresor 120 HP, con martillo.</v>
      </c>
      <c r="C37" s="839"/>
      <c r="D37" s="839"/>
      <c r="E37" s="839"/>
      <c r="F37" s="839"/>
      <c r="G37" s="839"/>
      <c r="H37" s="840"/>
      <c r="I37" s="267"/>
      <c r="J37" s="268"/>
      <c r="K37" s="269">
        <f>VLOOKUP(A37,EQUIPOS!A7:D161,4,FALSE)</f>
        <v>98513.663710591602</v>
      </c>
      <c r="L37" s="270"/>
      <c r="M37" s="271">
        <v>2.375</v>
      </c>
      <c r="N37" s="272">
        <f>K37/M37</f>
        <v>41479.437351828041</v>
      </c>
    </row>
    <row r="38" spans="1:14">
      <c r="A38" t="s">
        <v>195</v>
      </c>
      <c r="B38" s="838" t="str">
        <f>VLOOKUP(A38,EQUIPOS!A7:D154,3,FALSE)</f>
        <v xml:space="preserve">Equipo de oxicorte, Capacidad de corte: hasta 6´´ (152mm) </v>
      </c>
      <c r="C38" s="839"/>
      <c r="D38" s="839"/>
      <c r="E38" s="839"/>
      <c r="F38" s="839"/>
      <c r="G38" s="839"/>
      <c r="H38" s="840"/>
      <c r="I38" s="267"/>
      <c r="J38" s="268"/>
      <c r="K38" s="269">
        <f>VLOOKUP(A38,EQUIPOS!A7:D161,4,FALSE)</f>
        <v>13606.280261913353</v>
      </c>
      <c r="L38" s="270"/>
      <c r="M38" s="271">
        <v>2.375</v>
      </c>
      <c r="N38" s="273">
        <f>K38/M38</f>
        <v>5728.9601102793067</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1549.7775190231998</v>
      </c>
    </row>
    <row r="43" spans="1:14" ht="15.75" thickBot="1">
      <c r="B43" s="825" t="s">
        <v>953</v>
      </c>
      <c r="C43" s="826"/>
      <c r="D43" s="826"/>
      <c r="E43" s="826"/>
      <c r="F43" s="826"/>
      <c r="G43" s="826"/>
      <c r="H43" s="826"/>
      <c r="I43" s="826"/>
      <c r="J43" s="826"/>
      <c r="K43" s="826"/>
      <c r="L43" s="826"/>
      <c r="M43" s="827"/>
      <c r="N43" s="99">
        <f>SUM(N36:N42)</f>
        <v>105709.62857663621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945.87204398130029</v>
      </c>
      <c r="M59" s="830"/>
      <c r="N59" s="287">
        <f>K59*L59</f>
        <v>945.87204398130029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945.87204398130029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182">
        <f>N43+N54+N65+N76</f>
        <v>122153.27581084952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24430.655162169904</v>
      </c>
      <c r="M83" s="860"/>
      <c r="N83" s="51"/>
    </row>
    <row r="84" spans="1:14">
      <c r="B84" s="89" t="s">
        <v>973</v>
      </c>
      <c r="C84" s="90"/>
      <c r="D84" s="90"/>
      <c r="E84" s="90"/>
      <c r="F84" s="90"/>
      <c r="G84" s="90"/>
      <c r="H84" s="90"/>
      <c r="I84" s="87"/>
      <c r="J84" s="88"/>
      <c r="K84" s="304">
        <v>0.05</v>
      </c>
      <c r="L84" s="859">
        <f>N78*K84</f>
        <v>6107.6637905424759</v>
      </c>
      <c r="M84" s="860"/>
      <c r="N84" s="51"/>
    </row>
    <row r="85" spans="1:14" ht="15.75" thickBot="1">
      <c r="B85" s="91" t="s">
        <v>974</v>
      </c>
      <c r="C85" s="92"/>
      <c r="D85" s="92"/>
      <c r="E85" s="92"/>
      <c r="F85" s="92"/>
      <c r="G85" s="92"/>
      <c r="H85" s="92"/>
      <c r="I85" s="93"/>
      <c r="J85" s="94"/>
      <c r="K85" s="305">
        <v>0.05</v>
      </c>
      <c r="L85" s="861">
        <f>N78*K85</f>
        <v>6107.6637905424759</v>
      </c>
      <c r="M85" s="862"/>
      <c r="N85" s="51"/>
    </row>
    <row r="86" spans="1:14" ht="15.75" thickBot="1">
      <c r="B86" s="825" t="s">
        <v>953</v>
      </c>
      <c r="C86" s="826"/>
      <c r="D86" s="826"/>
      <c r="E86" s="826"/>
      <c r="F86" s="826"/>
      <c r="G86" s="826"/>
      <c r="H86" s="826"/>
      <c r="I86" s="826"/>
      <c r="J86" s="826"/>
      <c r="K86" s="826"/>
      <c r="L86" s="826"/>
      <c r="M86" s="827"/>
      <c r="N86" s="52">
        <f>L83+L84+L85</f>
        <v>36645.982743254855</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52">
        <f>N78+N86</f>
        <v>158799.25855410437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VLOOKUP(A36,EQUIPOS!A6:D160,4,FALSE)</f>
        <v>156068.88725691455</v>
      </c>
      <c r="L36" s="270"/>
      <c r="M36" s="271">
        <v>2.5</v>
      </c>
      <c r="N36" s="272">
        <f>K36/M36</f>
        <v>62427.55490276582</v>
      </c>
    </row>
    <row r="37" spans="1:14">
      <c r="A37" t="s">
        <v>180</v>
      </c>
      <c r="B37" s="838" t="str">
        <f>VLOOKUP(A37,EQUIPOS!A7:D154,3,FALSE)</f>
        <v>Compresor 120 HP, con martillo.</v>
      </c>
      <c r="C37" s="839"/>
      <c r="D37" s="839"/>
      <c r="E37" s="839"/>
      <c r="F37" s="839"/>
      <c r="G37" s="839"/>
      <c r="H37" s="840"/>
      <c r="I37" s="267"/>
      <c r="J37" s="268"/>
      <c r="K37" s="269">
        <f>VLOOKUP(A37,EQUIPOS!A7:D161,4,FALSE)</f>
        <v>98513.663710591602</v>
      </c>
      <c r="L37" s="270"/>
      <c r="M37" s="271">
        <v>2.5</v>
      </c>
      <c r="N37" s="272">
        <f>K37/M37</f>
        <v>39405.465484236644</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VLOOKUP(A38,EQUIPOS!A8:D162,4,FALSE)</f>
        <v>13606.280261913353</v>
      </c>
      <c r="L38" s="270"/>
      <c r="M38" s="271">
        <v>2.5</v>
      </c>
      <c r="N38" s="272">
        <f>K38/M38</f>
        <v>5442.5121047653411</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294.45772861440798</v>
      </c>
    </row>
    <row r="43" spans="1:14" ht="15.75" thickBot="1">
      <c r="B43" s="825" t="s">
        <v>953</v>
      </c>
      <c r="C43" s="826"/>
      <c r="D43" s="826"/>
      <c r="E43" s="826"/>
      <c r="F43" s="826"/>
      <c r="G43" s="826"/>
      <c r="H43" s="826"/>
      <c r="I43" s="826"/>
      <c r="J43" s="826"/>
      <c r="K43" s="826"/>
      <c r="L43" s="826"/>
      <c r="M43" s="827"/>
      <c r="N43" s="99">
        <f>SUM(N36:N42)</f>
        <v>107569.99022038221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945.87204398130029</v>
      </c>
      <c r="M59" s="830"/>
      <c r="N59" s="287">
        <f>K59*L59</f>
        <v>945.87204398130029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945.87204398130029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123238.74869508392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24647.749739016785</v>
      </c>
      <c r="M83" s="860"/>
      <c r="N83" s="51"/>
    </row>
    <row r="84" spans="1:14">
      <c r="B84" s="89" t="s">
        <v>973</v>
      </c>
      <c r="C84" s="90"/>
      <c r="D84" s="90"/>
      <c r="E84" s="90"/>
      <c r="F84" s="90"/>
      <c r="G84" s="90"/>
      <c r="H84" s="90"/>
      <c r="I84" s="87"/>
      <c r="J84" s="88"/>
      <c r="K84" s="304">
        <v>0.05</v>
      </c>
      <c r="L84" s="859">
        <f>N78*K84</f>
        <v>6161.9374347541961</v>
      </c>
      <c r="M84" s="860"/>
      <c r="N84" s="51"/>
    </row>
    <row r="85" spans="1:14" ht="15.75" thickBot="1">
      <c r="B85" s="91" t="s">
        <v>974</v>
      </c>
      <c r="C85" s="92"/>
      <c r="D85" s="92"/>
      <c r="E85" s="92"/>
      <c r="F85" s="92"/>
      <c r="G85" s="92"/>
      <c r="H85" s="92"/>
      <c r="I85" s="93"/>
      <c r="J85" s="94"/>
      <c r="K85" s="305">
        <v>0.05</v>
      </c>
      <c r="L85" s="861">
        <f>N78*K85</f>
        <v>6161.9374347541961</v>
      </c>
      <c r="M85" s="862"/>
      <c r="N85" s="51"/>
    </row>
    <row r="86" spans="1:14" ht="15.75" thickBot="1">
      <c r="B86" s="825" t="s">
        <v>953</v>
      </c>
      <c r="C86" s="826"/>
      <c r="D86" s="826"/>
      <c r="E86" s="826"/>
      <c r="F86" s="826"/>
      <c r="G86" s="826"/>
      <c r="H86" s="826"/>
      <c r="I86" s="826"/>
      <c r="J86" s="826"/>
      <c r="K86" s="826"/>
      <c r="L86" s="826"/>
      <c r="M86" s="827"/>
      <c r="N86" s="52">
        <f>L83+L84+L85</f>
        <v>36971.624608525177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160210.37330360909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VLOOKUP(A36,EQUIPOS!A6:D160,4,FALSE)</f>
        <v>135259.70228932594</v>
      </c>
      <c r="L36" s="270"/>
      <c r="M36" s="271">
        <v>9.25</v>
      </c>
      <c r="N36" s="272">
        <f>K36/M36</f>
        <v>14622.670517764967</v>
      </c>
    </row>
    <row r="37" spans="1:14">
      <c r="A37" t="s">
        <v>180</v>
      </c>
      <c r="B37" s="838" t="str">
        <f>VLOOKUP(A37,EQUIPOS!A7:D154,3,FALSE)</f>
        <v>Compresor 120 HP, con martillo.</v>
      </c>
      <c r="C37" s="839"/>
      <c r="D37" s="839"/>
      <c r="E37" s="839"/>
      <c r="F37" s="839"/>
      <c r="G37" s="839"/>
      <c r="H37" s="840"/>
      <c r="I37" s="267"/>
      <c r="J37" s="268"/>
      <c r="K37" s="269">
        <f>VLOOKUP(A37,EQUIPOS!A7:D161,4,FALSE)</f>
        <v>98513.663710591602</v>
      </c>
      <c r="L37" s="270"/>
      <c r="M37" s="271">
        <v>9.25</v>
      </c>
      <c r="N37" s="272">
        <f>K37/M37</f>
        <v>10650.125806550443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62.666819895785942</v>
      </c>
    </row>
    <row r="43" spans="1:14" ht="15.75" thickBot="1">
      <c r="B43" s="825" t="s">
        <v>953</v>
      </c>
      <c r="C43" s="826"/>
      <c r="D43" s="826"/>
      <c r="E43" s="826"/>
      <c r="F43" s="826"/>
      <c r="G43" s="826"/>
      <c r="H43" s="826"/>
      <c r="I43" s="826"/>
      <c r="J43" s="826"/>
      <c r="K43" s="826"/>
      <c r="L43" s="826"/>
      <c r="M43" s="827"/>
      <c r="N43" s="99">
        <f>SUM(N36:N42)</f>
        <v>25335.463144211193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945.87204398130029</v>
      </c>
      <c r="M59" s="830"/>
      <c r="N59" s="287">
        <f>K59*L59</f>
        <v>945.87204398130029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945.87204398130029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29414.676182981791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5882.9352365963587</v>
      </c>
      <c r="M83" s="860"/>
      <c r="N83" s="51"/>
    </row>
    <row r="84" spans="1:14">
      <c r="B84" s="89" t="s">
        <v>973</v>
      </c>
      <c r="C84" s="90"/>
      <c r="D84" s="90"/>
      <c r="E84" s="90"/>
      <c r="F84" s="90"/>
      <c r="G84" s="90"/>
      <c r="H84" s="90"/>
      <c r="I84" s="87"/>
      <c r="J84" s="88"/>
      <c r="K84" s="304">
        <v>0.05</v>
      </c>
      <c r="L84" s="859">
        <f>N78*K84</f>
        <v>1470.7338091490897</v>
      </c>
      <c r="M84" s="860"/>
      <c r="N84" s="51"/>
    </row>
    <row r="85" spans="1:14" ht="15.75" thickBot="1">
      <c r="B85" s="91" t="s">
        <v>974</v>
      </c>
      <c r="C85" s="92"/>
      <c r="D85" s="92"/>
      <c r="E85" s="92"/>
      <c r="F85" s="92"/>
      <c r="G85" s="92"/>
      <c r="H85" s="92"/>
      <c r="I85" s="93"/>
      <c r="J85" s="94"/>
      <c r="K85" s="305">
        <v>0.05</v>
      </c>
      <c r="L85" s="861">
        <f>N78*K85</f>
        <v>1470.7338091490897</v>
      </c>
      <c r="M85" s="862"/>
      <c r="N85" s="51"/>
    </row>
    <row r="86" spans="1:14" ht="15.75" thickBot="1">
      <c r="B86" s="825" t="s">
        <v>953</v>
      </c>
      <c r="C86" s="826"/>
      <c r="D86" s="826"/>
      <c r="E86" s="826"/>
      <c r="F86" s="826"/>
      <c r="G86" s="826"/>
      <c r="H86" s="826"/>
      <c r="I86" s="826"/>
      <c r="J86" s="826"/>
      <c r="K86" s="826"/>
      <c r="L86" s="826"/>
      <c r="M86" s="827"/>
      <c r="N86" s="52">
        <f>L83+L84+L85</f>
        <v>8824.4028548945371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38239.079037876327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180</v>
      </c>
      <c r="B36" s="838" t="str">
        <f>VLOOKUP(A36,EQUIPOS!A6:D154,3,FALSE)</f>
        <v>Compresor 120 HP, con martillo.</v>
      </c>
      <c r="C36" s="839"/>
      <c r="D36" s="839"/>
      <c r="E36" s="839"/>
      <c r="F36" s="839"/>
      <c r="G36" s="839"/>
      <c r="H36" s="840"/>
      <c r="I36" s="267"/>
      <c r="J36" s="268"/>
      <c r="K36" s="269">
        <f>VLOOKUP(A36,EQUIPOS!A6:D160,4,FALSE)</f>
        <v>98513.663710591602</v>
      </c>
      <c r="L36" s="270"/>
      <c r="M36" s="271">
        <v>2.5</v>
      </c>
      <c r="N36" s="272">
        <f>K36/M36</f>
        <v>39405.465484236644</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1251.8099</v>
      </c>
    </row>
    <row r="43" spans="1:14" ht="15.75" thickBot="1">
      <c r="B43" s="825" t="s">
        <v>953</v>
      </c>
      <c r="C43" s="826"/>
      <c r="D43" s="826"/>
      <c r="E43" s="826"/>
      <c r="F43" s="826"/>
      <c r="G43" s="826"/>
      <c r="H43" s="826"/>
      <c r="I43" s="826"/>
      <c r="J43" s="826"/>
      <c r="K43" s="826"/>
      <c r="L43" s="826"/>
      <c r="M43" s="827"/>
      <c r="N43" s="99">
        <f>SUM(N36:N42)</f>
        <v>40657.275384236644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945.87204398130029</v>
      </c>
      <c r="M59" s="830"/>
      <c r="N59" s="287">
        <f>K59*L59</f>
        <v>945.87204398130029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945.87204398130029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54121.246428217943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10824.249285643589</v>
      </c>
      <c r="M83" s="860"/>
      <c r="N83" s="51"/>
    </row>
    <row r="84" spans="1:14">
      <c r="B84" s="89" t="s">
        <v>973</v>
      </c>
      <c r="C84" s="90"/>
      <c r="D84" s="90"/>
      <c r="E84" s="90"/>
      <c r="F84" s="90"/>
      <c r="G84" s="90"/>
      <c r="H84" s="90"/>
      <c r="I84" s="87"/>
      <c r="J84" s="88"/>
      <c r="K84" s="304">
        <v>0.05</v>
      </c>
      <c r="L84" s="859">
        <f>N78*K84</f>
        <v>2706.0623214108973</v>
      </c>
      <c r="M84" s="860"/>
      <c r="N84" s="51"/>
    </row>
    <row r="85" spans="1:14" ht="15.75" thickBot="1">
      <c r="B85" s="91" t="s">
        <v>974</v>
      </c>
      <c r="C85" s="92"/>
      <c r="D85" s="92"/>
      <c r="E85" s="92"/>
      <c r="F85" s="92"/>
      <c r="G85" s="92"/>
      <c r="H85" s="92"/>
      <c r="I85" s="93"/>
      <c r="J85" s="94"/>
      <c r="K85" s="305">
        <v>0.05</v>
      </c>
      <c r="L85" s="861">
        <f>N78*K85</f>
        <v>2706.0623214108973</v>
      </c>
      <c r="M85" s="862"/>
      <c r="N85" s="51"/>
    </row>
    <row r="86" spans="1:14" ht="15.75" thickBot="1">
      <c r="B86" s="825" t="s">
        <v>953</v>
      </c>
      <c r="C86" s="826"/>
      <c r="D86" s="826"/>
      <c r="E86" s="826"/>
      <c r="F86" s="826"/>
      <c r="G86" s="826"/>
      <c r="H86" s="826"/>
      <c r="I86" s="826"/>
      <c r="J86" s="826"/>
      <c r="K86" s="826"/>
      <c r="L86" s="826"/>
      <c r="M86" s="827"/>
      <c r="N86" s="52">
        <f>L83+L84+L85</f>
        <v>16236.373928465382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70357.620356683328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VLOOKUP(A36,EQUIPOS!A6:D160,4,FALSE)</f>
        <v>135259.70228932594</v>
      </c>
      <c r="L36" s="270"/>
      <c r="M36" s="271">
        <v>2.375</v>
      </c>
      <c r="N36" s="272">
        <f>K36/M36</f>
        <v>56951.453595505656</v>
      </c>
    </row>
    <row r="37" spans="1:14">
      <c r="A37" t="s">
        <v>180</v>
      </c>
      <c r="B37" s="838" t="str">
        <f>VLOOKUP(A37,EQUIPOS!A7:D154,3,FALSE)</f>
        <v>Compresor 120 HP, con martillo.</v>
      </c>
      <c r="C37" s="839"/>
      <c r="D37" s="839"/>
      <c r="E37" s="839"/>
      <c r="F37" s="839"/>
      <c r="G37" s="839"/>
      <c r="H37" s="840"/>
      <c r="I37" s="267"/>
      <c r="J37" s="268"/>
      <c r="K37" s="269">
        <f>VLOOKUP(A37,EQUIPOS!A7:D161,4,FALSE)</f>
        <v>98513.663710591602</v>
      </c>
      <c r="L37" s="270"/>
      <c r="M37" s="271">
        <v>2.375</v>
      </c>
      <c r="N37" s="272">
        <f>K37/M37</f>
        <v>41479.437351828041</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VLOOKUP(A38,EQUIPOS!A8:D162,4,FALSE)</f>
        <v>13606.280261913353</v>
      </c>
      <c r="L38" s="270"/>
      <c r="M38" s="271">
        <v>2.375</v>
      </c>
      <c r="N38" s="272">
        <f>K38/M38</f>
        <v>5728.9601102793067</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1549.7775190231998</v>
      </c>
    </row>
    <row r="43" spans="1:14" ht="15.75" thickBot="1">
      <c r="B43" s="825" t="s">
        <v>953</v>
      </c>
      <c r="C43" s="826"/>
      <c r="D43" s="826"/>
      <c r="E43" s="826"/>
      <c r="F43" s="826"/>
      <c r="G43" s="826"/>
      <c r="H43" s="826"/>
      <c r="I43" s="826"/>
      <c r="J43" s="826"/>
      <c r="K43" s="826"/>
      <c r="L43" s="826"/>
      <c r="M43" s="827"/>
      <c r="N43" s="99">
        <f>SUM(N36:N42)</f>
        <v>105709.62857663621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945.87204398130029</v>
      </c>
      <c r="M59" s="830"/>
      <c r="N59" s="287">
        <f>K59*L59</f>
        <v>945.87204398130029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945.87204398130029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122153.27581084952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24430.655162169904</v>
      </c>
      <c r="M83" s="860"/>
      <c r="N83" s="51"/>
    </row>
    <row r="84" spans="1:14">
      <c r="B84" s="89" t="s">
        <v>973</v>
      </c>
      <c r="C84" s="90"/>
      <c r="D84" s="90"/>
      <c r="E84" s="90"/>
      <c r="F84" s="90"/>
      <c r="G84" s="90"/>
      <c r="H84" s="90"/>
      <c r="I84" s="87"/>
      <c r="J84" s="88"/>
      <c r="K84" s="304">
        <v>0.05</v>
      </c>
      <c r="L84" s="859">
        <f>N78*K84</f>
        <v>6107.6637905424759</v>
      </c>
      <c r="M84" s="860"/>
      <c r="N84" s="51"/>
    </row>
    <row r="85" spans="1:14" ht="15.75" thickBot="1">
      <c r="B85" s="91" t="s">
        <v>974</v>
      </c>
      <c r="C85" s="92"/>
      <c r="D85" s="92"/>
      <c r="E85" s="92"/>
      <c r="F85" s="92"/>
      <c r="G85" s="92"/>
      <c r="H85" s="92"/>
      <c r="I85" s="93"/>
      <c r="J85" s="94"/>
      <c r="K85" s="305">
        <v>0.05</v>
      </c>
      <c r="L85" s="861">
        <f>N78*K85</f>
        <v>6107.6637905424759</v>
      </c>
      <c r="M85" s="862"/>
      <c r="N85" s="51"/>
    </row>
    <row r="86" spans="1:14" ht="15.75" thickBot="1">
      <c r="B86" s="825" t="s">
        <v>953</v>
      </c>
      <c r="C86" s="826"/>
      <c r="D86" s="826"/>
      <c r="E86" s="826"/>
      <c r="F86" s="826"/>
      <c r="G86" s="826"/>
      <c r="H86" s="826"/>
      <c r="I86" s="826"/>
      <c r="J86" s="826"/>
      <c r="K86" s="826"/>
      <c r="L86" s="826"/>
      <c r="M86" s="827"/>
      <c r="N86" s="52">
        <f>L83+L84+L85</f>
        <v>36645.982743254855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158799.25855410437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VLOOKUP(A36,EQUIPOS!A6:D160,4,FALSE)</f>
        <v>156068.88725691455</v>
      </c>
      <c r="L36" s="270"/>
      <c r="M36" s="271">
        <v>2.5</v>
      </c>
      <c r="N36" s="272">
        <f>K36/M36</f>
        <v>62427.55490276582</v>
      </c>
    </row>
    <row r="37" spans="1:14">
      <c r="A37" t="s">
        <v>180</v>
      </c>
      <c r="B37" s="838" t="str">
        <f>VLOOKUP(A37,EQUIPOS!A7:D154,3,FALSE)</f>
        <v>Compresor 120 HP, con martillo.</v>
      </c>
      <c r="C37" s="839"/>
      <c r="D37" s="839"/>
      <c r="E37" s="839"/>
      <c r="F37" s="839"/>
      <c r="G37" s="839"/>
      <c r="H37" s="840"/>
      <c r="I37" s="267"/>
      <c r="J37" s="268"/>
      <c r="K37" s="269">
        <f>VLOOKUP(A37,EQUIPOS!A7:D161,4,FALSE)</f>
        <v>98513.663710591602</v>
      </c>
      <c r="L37" s="270"/>
      <c r="M37" s="271">
        <v>2.5</v>
      </c>
      <c r="N37" s="272">
        <f>K37/M37</f>
        <v>39405.465484236644</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VLOOKUP(A38,EQUIPOS!A8:D162,4,FALSE)</f>
        <v>13606.280261913353</v>
      </c>
      <c r="L38" s="270"/>
      <c r="M38" s="271">
        <v>2.5</v>
      </c>
      <c r="N38" s="272">
        <f>K38/M38</f>
        <v>5442.5121047653411</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294.45772861440798</v>
      </c>
    </row>
    <row r="43" spans="1:14" ht="15.75" thickBot="1">
      <c r="B43" s="825" t="s">
        <v>953</v>
      </c>
      <c r="C43" s="826"/>
      <c r="D43" s="826"/>
      <c r="E43" s="826"/>
      <c r="F43" s="826"/>
      <c r="G43" s="826"/>
      <c r="H43" s="826"/>
      <c r="I43" s="826"/>
      <c r="J43" s="826"/>
      <c r="K43" s="826"/>
      <c r="L43" s="826"/>
      <c r="M43" s="827"/>
      <c r="N43" s="99">
        <f>SUM(N36:N42)</f>
        <v>107569.99022038221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945.87204398130029</v>
      </c>
      <c r="M59" s="830"/>
      <c r="N59" s="287">
        <f>K59*L59</f>
        <v>945.87204398130029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945.87204398130029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14722.886430720398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123238.74869508392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24647.749739016785</v>
      </c>
      <c r="M83" s="860"/>
      <c r="N83" s="51"/>
    </row>
    <row r="84" spans="1:14">
      <c r="B84" s="89" t="s">
        <v>973</v>
      </c>
      <c r="C84" s="90"/>
      <c r="D84" s="90"/>
      <c r="E84" s="90"/>
      <c r="F84" s="90"/>
      <c r="G84" s="90"/>
      <c r="H84" s="90"/>
      <c r="I84" s="87"/>
      <c r="J84" s="88"/>
      <c r="K84" s="304">
        <v>0.05</v>
      </c>
      <c r="L84" s="859">
        <f>N78*K84</f>
        <v>6161.9374347541961</v>
      </c>
      <c r="M84" s="860"/>
      <c r="N84" s="51"/>
    </row>
    <row r="85" spans="1:14" ht="15.75" thickBot="1">
      <c r="B85" s="91" t="s">
        <v>974</v>
      </c>
      <c r="C85" s="92"/>
      <c r="D85" s="92"/>
      <c r="E85" s="92"/>
      <c r="F85" s="92"/>
      <c r="G85" s="92"/>
      <c r="H85" s="92"/>
      <c r="I85" s="93"/>
      <c r="J85" s="94"/>
      <c r="K85" s="305">
        <v>0.05</v>
      </c>
      <c r="L85" s="861">
        <f>N78*K85</f>
        <v>6161.9374347541961</v>
      </c>
      <c r="M85" s="862"/>
      <c r="N85" s="51"/>
    </row>
    <row r="86" spans="1:14" ht="15.75" thickBot="1">
      <c r="B86" s="825" t="s">
        <v>953</v>
      </c>
      <c r="C86" s="826"/>
      <c r="D86" s="826"/>
      <c r="E86" s="826"/>
      <c r="F86" s="826"/>
      <c r="G86" s="826"/>
      <c r="H86" s="826"/>
      <c r="I86" s="826"/>
      <c r="J86" s="826"/>
      <c r="K86" s="826"/>
      <c r="L86" s="826"/>
      <c r="M86" s="827"/>
      <c r="N86" s="52">
        <f>L83+L84+L85</f>
        <v>36971.624608525177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160210.37330360909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VLOOKUP(A36,EQUIPOS!A6:D160,4,FALSE)</f>
        <v>156068.88725691455</v>
      </c>
      <c r="L36" s="270"/>
      <c r="M36" s="271">
        <v>2.5</v>
      </c>
      <c r="N36" s="272">
        <f>K36/M36</f>
        <v>62427.55490276582</v>
      </c>
    </row>
    <row r="37" spans="1:14">
      <c r="A37" t="s">
        <v>180</v>
      </c>
      <c r="B37" s="838" t="str">
        <f>VLOOKUP(A37,EQUIPOS!A7:D154,3,FALSE)</f>
        <v>Compresor 120 HP, con martillo.</v>
      </c>
      <c r="C37" s="839"/>
      <c r="D37" s="839"/>
      <c r="E37" s="839"/>
      <c r="F37" s="839"/>
      <c r="G37" s="839"/>
      <c r="H37" s="840"/>
      <c r="I37" s="267"/>
      <c r="J37" s="268"/>
      <c r="K37" s="269">
        <f>VLOOKUP(A37,EQUIPOS!A7:D161,4,FALSE)</f>
        <v>98513.663710591602</v>
      </c>
      <c r="L37" s="270"/>
      <c r="M37" s="271">
        <v>2.5</v>
      </c>
      <c r="N37" s="272">
        <f>K37/M37</f>
        <v>39405.465484236644</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VLOOKUP(A38,EQUIPOS!A8:D162,4,FALSE)</f>
        <v>13606.280261913353</v>
      </c>
      <c r="L38" s="270"/>
      <c r="M38" s="271">
        <v>2.5</v>
      </c>
      <c r="N38" s="272">
        <f>K38/M38</f>
        <v>5442.5121047653411</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231.86723361440795</v>
      </c>
    </row>
    <row r="43" spans="1:14" ht="15.75" thickBot="1">
      <c r="B43" s="825" t="s">
        <v>953</v>
      </c>
      <c r="C43" s="826"/>
      <c r="D43" s="826"/>
      <c r="E43" s="826"/>
      <c r="F43" s="826"/>
      <c r="G43" s="826"/>
      <c r="H43" s="826"/>
      <c r="I43" s="826"/>
      <c r="J43" s="826"/>
      <c r="K43" s="826"/>
      <c r="L43" s="826"/>
      <c r="M43" s="827"/>
      <c r="N43" s="99">
        <f>SUM(N36:N42)</f>
        <v>107507.39972538222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9">
        <f>'900.2'!N78</f>
        <v>945.87204398130029</v>
      </c>
      <c r="M59" s="830"/>
      <c r="N59" s="287">
        <f>K59*L59</f>
        <v>1324.2208615738202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1324.2208615738202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11593.361680720398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120424.98226767643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24084.996453535288</v>
      </c>
      <c r="M83" s="860"/>
      <c r="N83" s="51"/>
    </row>
    <row r="84" spans="1:14">
      <c r="B84" s="89" t="s">
        <v>973</v>
      </c>
      <c r="C84" s="90"/>
      <c r="D84" s="90"/>
      <c r="E84" s="90"/>
      <c r="F84" s="90"/>
      <c r="G84" s="90"/>
      <c r="H84" s="90"/>
      <c r="I84" s="87"/>
      <c r="J84" s="88"/>
      <c r="K84" s="304">
        <v>0.05</v>
      </c>
      <c r="L84" s="859">
        <f>N78*K84</f>
        <v>6021.2491133838221</v>
      </c>
      <c r="M84" s="860"/>
      <c r="N84" s="51"/>
    </row>
    <row r="85" spans="1:14" ht="15.75" thickBot="1">
      <c r="B85" s="91" t="s">
        <v>974</v>
      </c>
      <c r="C85" s="92"/>
      <c r="D85" s="92"/>
      <c r="E85" s="92"/>
      <c r="F85" s="92"/>
      <c r="G85" s="92"/>
      <c r="H85" s="92"/>
      <c r="I85" s="93"/>
      <c r="J85" s="94"/>
      <c r="K85" s="305">
        <v>0.05</v>
      </c>
      <c r="L85" s="861">
        <f>N78*K85</f>
        <v>6021.2491133838221</v>
      </c>
      <c r="M85" s="862"/>
      <c r="N85" s="51"/>
    </row>
    <row r="86" spans="1:14" ht="15.75" thickBot="1">
      <c r="B86" s="825" t="s">
        <v>953</v>
      </c>
      <c r="C86" s="826"/>
      <c r="D86" s="826"/>
      <c r="E86" s="826"/>
      <c r="F86" s="826"/>
      <c r="G86" s="826"/>
      <c r="H86" s="826"/>
      <c r="I86" s="826"/>
      <c r="J86" s="826"/>
      <c r="K86" s="826"/>
      <c r="L86" s="826"/>
      <c r="M86" s="827"/>
      <c r="N86" s="52">
        <f>L83+L84+L85</f>
        <v>36127.494680302931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156552.47694797936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VLOOKUP(A36,EQUIPOS!A6:D160,4,FALSE)</f>
        <v>135259.70228932594</v>
      </c>
      <c r="L36" s="270"/>
      <c r="M36" s="271">
        <v>22</v>
      </c>
      <c r="N36" s="272">
        <f>K36/M36</f>
        <v>6148.1682858784516</v>
      </c>
    </row>
    <row r="37" spans="1:14">
      <c r="A37" t="s">
        <v>180</v>
      </c>
      <c r="B37" s="838" t="str">
        <f>VLOOKUP(A37,EQUIPOS!A7:D154,3,FALSE)</f>
        <v>Compresor 120 HP, con martillo.</v>
      </c>
      <c r="C37" s="839"/>
      <c r="D37" s="839"/>
      <c r="E37" s="839"/>
      <c r="F37" s="839"/>
      <c r="G37" s="839"/>
      <c r="H37" s="840"/>
      <c r="I37" s="267"/>
      <c r="J37" s="268"/>
      <c r="K37" s="269">
        <f>VLOOKUP(A37,EQUIPOS!A7:D161,4,FALSE)</f>
        <v>98513.663710591602</v>
      </c>
      <c r="L37" s="270"/>
      <c r="M37" s="271">
        <v>22</v>
      </c>
      <c r="N37" s="272">
        <f>K37/M37</f>
        <v>4477.8938050268907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26.34854927436454</v>
      </c>
    </row>
    <row r="43" spans="1:14" ht="15.75" thickBot="1">
      <c r="B43" s="825" t="s">
        <v>953</v>
      </c>
      <c r="C43" s="826"/>
      <c r="D43" s="826"/>
      <c r="E43" s="826"/>
      <c r="F43" s="826"/>
      <c r="G43" s="826"/>
      <c r="H43" s="826"/>
      <c r="I43" s="826"/>
      <c r="J43" s="826"/>
      <c r="K43" s="826"/>
      <c r="L43" s="826"/>
      <c r="M43" s="827"/>
      <c r="N43" s="99">
        <f>SUM(N36:N42)</f>
        <v>10652.410640179707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9">
        <f>'900.2'!N78</f>
        <v>945.87204398130029</v>
      </c>
      <c r="M59" s="830"/>
      <c r="N59" s="287">
        <f>K59*L59</f>
        <v>397.26625847214609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397.26625847214609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1317.427463718227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12367.104362370079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2473.4208724740161</v>
      </c>
      <c r="M83" s="860"/>
      <c r="N83" s="51"/>
    </row>
    <row r="84" spans="1:14">
      <c r="B84" s="89" t="s">
        <v>973</v>
      </c>
      <c r="C84" s="90"/>
      <c r="D84" s="90"/>
      <c r="E84" s="90"/>
      <c r="F84" s="90"/>
      <c r="G84" s="90"/>
      <c r="H84" s="90"/>
      <c r="I84" s="87"/>
      <c r="J84" s="88"/>
      <c r="K84" s="304">
        <v>0.05</v>
      </c>
      <c r="L84" s="859">
        <f>N78*K84</f>
        <v>618.35521811850401</v>
      </c>
      <c r="M84" s="860"/>
      <c r="N84" s="51"/>
    </row>
    <row r="85" spans="1:14" ht="15.75" thickBot="1">
      <c r="B85" s="91" t="s">
        <v>974</v>
      </c>
      <c r="C85" s="92"/>
      <c r="D85" s="92"/>
      <c r="E85" s="92"/>
      <c r="F85" s="92"/>
      <c r="G85" s="92"/>
      <c r="H85" s="92"/>
      <c r="I85" s="93"/>
      <c r="J85" s="94"/>
      <c r="K85" s="305">
        <v>0.05</v>
      </c>
      <c r="L85" s="861">
        <f>N78*K85</f>
        <v>618.35521811850401</v>
      </c>
      <c r="M85" s="862"/>
      <c r="N85" s="51"/>
    </row>
    <row r="86" spans="1:14" ht="15.75" thickBot="1">
      <c r="B86" s="825" t="s">
        <v>953</v>
      </c>
      <c r="C86" s="826"/>
      <c r="D86" s="826"/>
      <c r="E86" s="826"/>
      <c r="F86" s="826"/>
      <c r="G86" s="826"/>
      <c r="H86" s="826"/>
      <c r="I86" s="826"/>
      <c r="J86" s="826"/>
      <c r="K86" s="826"/>
      <c r="L86" s="826"/>
      <c r="M86" s="827"/>
      <c r="N86" s="52">
        <f>L83+L84+L85</f>
        <v>3710.1313087110243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16077.235671081104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VLOOKUP(A36,EQUIPOS!A6:D160,4,FALSE)</f>
        <v>135259.70228932594</v>
      </c>
      <c r="L36" s="270"/>
      <c r="M36" s="271">
        <v>22</v>
      </c>
      <c r="N36" s="272">
        <f>K36/M36</f>
        <v>6148.1682858784516</v>
      </c>
    </row>
    <row r="37" spans="1:14">
      <c r="A37" t="s">
        <v>180</v>
      </c>
      <c r="B37" s="838" t="str">
        <f>VLOOKUP(A37,EQUIPOS!A7:D154,3,FALSE)</f>
        <v>Compresor 120 HP, con martillo.</v>
      </c>
      <c r="C37" s="839"/>
      <c r="D37" s="839"/>
      <c r="E37" s="839"/>
      <c r="F37" s="839"/>
      <c r="G37" s="839"/>
      <c r="H37" s="840"/>
      <c r="I37" s="267"/>
      <c r="J37" s="268"/>
      <c r="K37" s="269">
        <f>VLOOKUP(A37,EQUIPOS!A7:D161,4,FALSE)</f>
        <v>98513.663710591602</v>
      </c>
      <c r="L37" s="270"/>
      <c r="M37" s="271">
        <v>22</v>
      </c>
      <c r="N37" s="272">
        <f>K37/M37</f>
        <v>4477.8938050268907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26.34854927436454</v>
      </c>
    </row>
    <row r="43" spans="1:14" ht="15.75" thickBot="1">
      <c r="B43" s="825" t="s">
        <v>953</v>
      </c>
      <c r="C43" s="826"/>
      <c r="D43" s="826"/>
      <c r="E43" s="826"/>
      <c r="F43" s="826"/>
      <c r="G43" s="826"/>
      <c r="H43" s="826"/>
      <c r="I43" s="826"/>
      <c r="J43" s="826"/>
      <c r="K43" s="826"/>
      <c r="L43" s="826"/>
      <c r="M43" s="827"/>
      <c r="N43" s="99">
        <f>SUM(N36:N42)</f>
        <v>10652.410640179707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9">
        <f>'900.2'!N78</f>
        <v>945.87204398130029</v>
      </c>
      <c r="M59" s="830"/>
      <c r="N59" s="287">
        <f>K59*L59</f>
        <v>198.63312923607305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198.63312923607305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1317.427463718227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12168.471233134009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2433.6942466268019</v>
      </c>
      <c r="M83" s="860"/>
      <c r="N83" s="51"/>
    </row>
    <row r="84" spans="1:14">
      <c r="B84" s="89" t="s">
        <v>973</v>
      </c>
      <c r="C84" s="90"/>
      <c r="D84" s="90"/>
      <c r="E84" s="90"/>
      <c r="F84" s="90"/>
      <c r="G84" s="90"/>
      <c r="H84" s="90"/>
      <c r="I84" s="87"/>
      <c r="J84" s="88"/>
      <c r="K84" s="304">
        <v>0.05</v>
      </c>
      <c r="L84" s="859">
        <f>N78*K84</f>
        <v>608.42356165670049</v>
      </c>
      <c r="M84" s="860"/>
      <c r="N84" s="51"/>
    </row>
    <row r="85" spans="1:14" ht="15.75" thickBot="1">
      <c r="B85" s="91" t="s">
        <v>974</v>
      </c>
      <c r="C85" s="92"/>
      <c r="D85" s="92"/>
      <c r="E85" s="92"/>
      <c r="F85" s="92"/>
      <c r="G85" s="92"/>
      <c r="H85" s="92"/>
      <c r="I85" s="93"/>
      <c r="J85" s="94"/>
      <c r="K85" s="305">
        <v>0.05</v>
      </c>
      <c r="L85" s="861">
        <f>N78*K85</f>
        <v>608.42356165670049</v>
      </c>
      <c r="M85" s="862"/>
      <c r="N85" s="51"/>
    </row>
    <row r="86" spans="1:14" ht="15.75" thickBot="1">
      <c r="B86" s="825" t="s">
        <v>953</v>
      </c>
      <c r="C86" s="826"/>
      <c r="D86" s="826"/>
      <c r="E86" s="826"/>
      <c r="F86" s="826"/>
      <c r="G86" s="826"/>
      <c r="H86" s="826"/>
      <c r="I86" s="826"/>
      <c r="J86" s="826"/>
      <c r="K86" s="826"/>
      <c r="L86" s="826"/>
      <c r="M86" s="827"/>
      <c r="N86" s="52">
        <f>L83+L84+L85</f>
        <v>3650.5413699402025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15819.01260307421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180</v>
      </c>
      <c r="B36" s="838" t="str">
        <f>VLOOKUP(A36,EQUIPOS!A6:D154,3,FALSE)</f>
        <v>Compresor 120 HP, con martillo.</v>
      </c>
      <c r="C36" s="839"/>
      <c r="D36" s="839"/>
      <c r="E36" s="839"/>
      <c r="F36" s="839"/>
      <c r="G36" s="839"/>
      <c r="H36" s="840"/>
      <c r="I36" s="267"/>
      <c r="J36" s="268"/>
      <c r="K36" s="269">
        <f>VLOOKUP(A36,EQUIPOS!A6:D160,4,FALSE)</f>
        <v>98513.663710591602</v>
      </c>
      <c r="L36" s="270"/>
      <c r="M36" s="271">
        <v>20</v>
      </c>
      <c r="N36" s="272">
        <f>K36/M36</f>
        <v>4925.6831855295804</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78.238118749999998</v>
      </c>
    </row>
    <row r="43" spans="1:14" ht="15.75" thickBot="1">
      <c r="B43" s="825" t="s">
        <v>953</v>
      </c>
      <c r="C43" s="826"/>
      <c r="D43" s="826"/>
      <c r="E43" s="826"/>
      <c r="F43" s="826"/>
      <c r="G43" s="826"/>
      <c r="H43" s="826"/>
      <c r="I43" s="826"/>
      <c r="J43" s="826"/>
      <c r="K43" s="826"/>
      <c r="L43" s="826"/>
      <c r="M43" s="827"/>
      <c r="N43" s="99">
        <f>SUM(N36:N42)</f>
        <v>5003.92130427958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9">
        <f>'900.2'!N78</f>
        <v>945.87204398130029</v>
      </c>
      <c r="M59" s="830"/>
      <c r="N59" s="287">
        <f>K59*L59</f>
        <v>75.669763518504027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75.669763518504027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782.3811874999999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5861.9722552980838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1172.3944510596168</v>
      </c>
      <c r="M83" s="860"/>
      <c r="N83" s="51"/>
    </row>
    <row r="84" spans="1:14">
      <c r="B84" s="89" t="s">
        <v>973</v>
      </c>
      <c r="C84" s="90"/>
      <c r="D84" s="90"/>
      <c r="E84" s="90"/>
      <c r="F84" s="90"/>
      <c r="G84" s="90"/>
      <c r="H84" s="90"/>
      <c r="I84" s="87"/>
      <c r="J84" s="88"/>
      <c r="K84" s="304">
        <v>0.05</v>
      </c>
      <c r="L84" s="859">
        <f>N78*K84</f>
        <v>293.0986127649042</v>
      </c>
      <c r="M84" s="860"/>
      <c r="N84" s="51"/>
    </row>
    <row r="85" spans="1:14" ht="15.75" thickBot="1">
      <c r="B85" s="91" t="s">
        <v>974</v>
      </c>
      <c r="C85" s="92"/>
      <c r="D85" s="92"/>
      <c r="E85" s="92"/>
      <c r="F85" s="92"/>
      <c r="G85" s="92"/>
      <c r="H85" s="92"/>
      <c r="I85" s="93"/>
      <c r="J85" s="94"/>
      <c r="K85" s="305">
        <v>0.05</v>
      </c>
      <c r="L85" s="861">
        <f>N78*K85</f>
        <v>293.0986127649042</v>
      </c>
      <c r="M85" s="862"/>
      <c r="N85" s="51"/>
    </row>
    <row r="86" spans="1:14" ht="15.75" thickBot="1">
      <c r="B86" s="825" t="s">
        <v>953</v>
      </c>
      <c r="C86" s="826"/>
      <c r="D86" s="826"/>
      <c r="E86" s="826"/>
      <c r="F86" s="826"/>
      <c r="G86" s="826"/>
      <c r="H86" s="826"/>
      <c r="I86" s="826"/>
      <c r="J86" s="826"/>
      <c r="K86" s="826"/>
      <c r="L86" s="826"/>
      <c r="M86" s="827"/>
      <c r="N86" s="52">
        <f>L83+L84+L85</f>
        <v>1758.5916765894251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7620.5639318875092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195</v>
      </c>
      <c r="B36" s="838" t="str">
        <f>VLOOKUP(A36,EQUIPOS!A6:D154,3,FALSE)</f>
        <v xml:space="preserve">Equipo de oxicorte, Capacidad de corte: hasta 6´´ (152mm) </v>
      </c>
      <c r="C36" s="839"/>
      <c r="D36" s="839"/>
      <c r="E36" s="839"/>
      <c r="F36" s="839"/>
      <c r="G36" s="839"/>
      <c r="H36" s="840"/>
      <c r="I36" s="267"/>
      <c r="J36" s="268"/>
      <c r="K36" s="269">
        <f>VLOOKUP(A36,EQUIPOS!A6:D160,4,FALSE)</f>
        <v>13606.280261913353</v>
      </c>
      <c r="L36" s="270"/>
      <c r="M36" s="271">
        <v>321</v>
      </c>
      <c r="N36" s="272">
        <f>K36/M36</f>
        <v>42.387165924963718</v>
      </c>
    </row>
    <row r="37" spans="1:14">
      <c r="A37" t="s">
        <v>248</v>
      </c>
      <c r="B37" s="838" t="str">
        <f>VLOOKUP(A37,EQUIPOS!A7:D154,3,FALSE)</f>
        <v>Grúa telescópica de 50 Ton.</v>
      </c>
      <c r="C37" s="839"/>
      <c r="D37" s="839"/>
      <c r="E37" s="839"/>
      <c r="F37" s="839"/>
      <c r="G37" s="839"/>
      <c r="H37" s="840"/>
      <c r="I37" s="267"/>
      <c r="J37" s="268"/>
      <c r="K37" s="269">
        <f>VLOOKUP(A37,EQUIPOS!A7:D161,4,FALSE)</f>
        <v>241906.55488701022</v>
      </c>
      <c r="L37" s="270"/>
      <c r="M37" s="271">
        <v>321</v>
      </c>
      <c r="N37" s="272">
        <f>K37/M37</f>
        <v>753.60297472588854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19.498596573208722</v>
      </c>
    </row>
    <row r="43" spans="1:14" ht="15.75" thickBot="1">
      <c r="B43" s="825" t="s">
        <v>953</v>
      </c>
      <c r="C43" s="826"/>
      <c r="D43" s="826"/>
      <c r="E43" s="826"/>
      <c r="F43" s="826"/>
      <c r="G43" s="826"/>
      <c r="H43" s="826"/>
      <c r="I43" s="826"/>
      <c r="J43" s="826"/>
      <c r="K43" s="826"/>
      <c r="L43" s="826"/>
      <c r="M43" s="827"/>
      <c r="N43" s="99">
        <f>SUM(N36:N42)</f>
        <v>815.48873722406097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9">
        <f>VLOOKUP(A59,TRANSPORTE!A5:D120,4,FALSE)</f>
        <v>0.44371735203681989</v>
      </c>
      <c r="M59" s="830"/>
      <c r="N59" s="287">
        <f>K59*L59</f>
        <v>0.44371735203681989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0.44371735203681989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194.98596573208721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1010.918420308185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202.183684061637</v>
      </c>
      <c r="M83" s="860"/>
      <c r="N83" s="51"/>
    </row>
    <row r="84" spans="1:14">
      <c r="B84" s="89" t="s">
        <v>973</v>
      </c>
      <c r="C84" s="90"/>
      <c r="D84" s="90"/>
      <c r="E84" s="90"/>
      <c r="F84" s="90"/>
      <c r="G84" s="90"/>
      <c r="H84" s="90"/>
      <c r="I84" s="87"/>
      <c r="J84" s="88"/>
      <c r="K84" s="304">
        <v>0.05</v>
      </c>
      <c r="L84" s="859">
        <f>N78*K84</f>
        <v>50.545921015409249</v>
      </c>
      <c r="M84" s="860"/>
      <c r="N84" s="51"/>
    </row>
    <row r="85" spans="1:14" ht="15.75" thickBot="1">
      <c r="B85" s="91" t="s">
        <v>974</v>
      </c>
      <c r="C85" s="92"/>
      <c r="D85" s="92"/>
      <c r="E85" s="92"/>
      <c r="F85" s="92"/>
      <c r="G85" s="92"/>
      <c r="H85" s="92"/>
      <c r="I85" s="93"/>
      <c r="J85" s="94"/>
      <c r="K85" s="305">
        <v>0.05</v>
      </c>
      <c r="L85" s="861">
        <f>N78*K85</f>
        <v>50.545921015409249</v>
      </c>
      <c r="M85" s="862"/>
      <c r="N85" s="51"/>
    </row>
    <row r="86" spans="1:14" ht="15.75" thickBot="1">
      <c r="B86" s="825" t="s">
        <v>953</v>
      </c>
      <c r="C86" s="826"/>
      <c r="D86" s="826"/>
      <c r="E86" s="826"/>
      <c r="F86" s="826"/>
      <c r="G86" s="826"/>
      <c r="H86" s="826"/>
      <c r="I86" s="826"/>
      <c r="J86" s="826"/>
      <c r="K86" s="826"/>
      <c r="L86" s="826"/>
      <c r="M86" s="827"/>
      <c r="N86" s="52">
        <f>L83+L84+L85</f>
        <v>303.27552609245549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1314.1939464006405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273</v>
      </c>
      <c r="B36" s="838" t="str">
        <f>VLOOKUP(A36,EQUIPOS!A6:D154,3,FALSE)</f>
        <v>Motosierra, 93.6 cm3 - 7.1 HP, 45-90 cm - 7.9 kg</v>
      </c>
      <c r="C36" s="839"/>
      <c r="D36" s="839"/>
      <c r="E36" s="839"/>
      <c r="F36" s="839"/>
      <c r="G36" s="839"/>
      <c r="H36" s="840"/>
      <c r="I36" s="267"/>
      <c r="J36" s="268"/>
      <c r="K36" s="269">
        <f>VLOOKUP(A36,EQUIPOS!A6:D160,4,FALSE)</f>
        <v>8757.3060861070044</v>
      </c>
      <c r="L36" s="270"/>
      <c r="M36" s="271">
        <v>3</v>
      </c>
      <c r="N36" s="272">
        <f>K36/M36</f>
        <v>2919.1020287023348</v>
      </c>
    </row>
    <row r="37" spans="1:14">
      <c r="A37" s="205" t="s">
        <v>312</v>
      </c>
      <c r="B37" s="838" t="str">
        <f>VLOOKUP(A37,EQUIPOS!A7:D154,3,FALSE)</f>
        <v>Retroexcavadora sobre oruga, potencia 138 HP, balde de 1,5 m3.</v>
      </c>
      <c r="C37" s="839"/>
      <c r="D37" s="839"/>
      <c r="E37" s="839"/>
      <c r="F37" s="839"/>
      <c r="G37" s="839"/>
      <c r="H37" s="840"/>
      <c r="I37" s="267"/>
      <c r="J37" s="268"/>
      <c r="K37" s="269">
        <f>VLOOKUP(A37,EQUIPOS!A7:D161,4,FALSE)</f>
        <v>156068.88725691455</v>
      </c>
      <c r="L37" s="270"/>
      <c r="M37" s="271">
        <v>3</v>
      </c>
      <c r="N37" s="272">
        <f>K37/M37</f>
        <v>52022.962418971518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743.85046586335</v>
      </c>
    </row>
    <row r="43" spans="1:14" ht="15.75" thickBot="1">
      <c r="B43" s="825" t="s">
        <v>953</v>
      </c>
      <c r="C43" s="826"/>
      <c r="D43" s="826"/>
      <c r="E43" s="826"/>
      <c r="F43" s="826"/>
      <c r="G43" s="826"/>
      <c r="H43" s="826"/>
      <c r="I43" s="826"/>
      <c r="J43" s="826"/>
      <c r="K43" s="826"/>
      <c r="L43" s="826"/>
      <c r="M43" s="827"/>
      <c r="N43" s="99">
        <f>SUM(N36:N42)</f>
        <v>55685.914913537199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9">
        <f>VLOOKUP(A59,TRANSPORTE!A5:D94,4,FALSE)</f>
        <v>1129.9075439482144</v>
      </c>
      <c r="M59" s="830"/>
      <c r="N59" s="287">
        <f>K59*L59</f>
        <v>6779.4452636892865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6779.4452636892865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14877.009317266999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77342.369494493483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15468.473898898697</v>
      </c>
      <c r="M83" s="860"/>
      <c r="N83" s="51"/>
    </row>
    <row r="84" spans="1:14">
      <c r="B84" s="89" t="s">
        <v>973</v>
      </c>
      <c r="C84" s="90"/>
      <c r="D84" s="90"/>
      <c r="E84" s="90"/>
      <c r="F84" s="90"/>
      <c r="G84" s="90"/>
      <c r="H84" s="90"/>
      <c r="I84" s="87"/>
      <c r="J84" s="88"/>
      <c r="K84" s="304">
        <v>0.05</v>
      </c>
      <c r="L84" s="859">
        <f>N78*K84</f>
        <v>3867.1184747246743</v>
      </c>
      <c r="M84" s="860"/>
      <c r="N84" s="51"/>
    </row>
    <row r="85" spans="1:14" ht="15.75" thickBot="1">
      <c r="B85" s="91" t="s">
        <v>974</v>
      </c>
      <c r="C85" s="92"/>
      <c r="D85" s="92"/>
      <c r="E85" s="92"/>
      <c r="F85" s="92"/>
      <c r="G85" s="92"/>
      <c r="H85" s="92"/>
      <c r="I85" s="93"/>
      <c r="J85" s="94"/>
      <c r="K85" s="305">
        <v>0.05</v>
      </c>
      <c r="L85" s="861">
        <f>N78*K85</f>
        <v>3867.1184747246743</v>
      </c>
      <c r="M85" s="862"/>
      <c r="N85" s="51"/>
    </row>
    <row r="86" spans="1:14" ht="15.75" thickBot="1">
      <c r="B86" s="825" t="s">
        <v>953</v>
      </c>
      <c r="C86" s="826"/>
      <c r="D86" s="826"/>
      <c r="E86" s="826"/>
      <c r="F86" s="826"/>
      <c r="G86" s="826"/>
      <c r="H86" s="826"/>
      <c r="I86" s="826"/>
      <c r="J86" s="826"/>
      <c r="K86" s="826"/>
      <c r="L86" s="826"/>
      <c r="M86" s="827"/>
      <c r="N86" s="52">
        <f>L83+L84+L85</f>
        <v>23202.710848348044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100545.08034284152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195</v>
      </c>
      <c r="B36" s="838" t="str">
        <f>VLOOKUP(A36,EQUIPOS!A6:D154,3,FALSE)</f>
        <v xml:space="preserve">Equipo de oxicorte, Capacidad de corte: hasta 6´´ (152mm) </v>
      </c>
      <c r="C36" s="839"/>
      <c r="D36" s="839"/>
      <c r="E36" s="839"/>
      <c r="F36" s="839"/>
      <c r="G36" s="839"/>
      <c r="H36" s="840"/>
      <c r="I36" s="267"/>
      <c r="J36" s="268"/>
      <c r="K36" s="269">
        <f>VLOOKUP(A36,EQUIPOS!A6:D160,4,FALSE)</f>
        <v>13606.280261913353</v>
      </c>
      <c r="L36" s="270"/>
      <c r="M36" s="271">
        <v>4</v>
      </c>
      <c r="N36" s="272">
        <f>K36/M36</f>
        <v>3401.5700654783382</v>
      </c>
    </row>
    <row r="37" spans="1:14">
      <c r="A37" s="108" t="s">
        <v>248</v>
      </c>
      <c r="B37" s="838" t="str">
        <f>VLOOKUP(A37,EQUIPOS!A7:D154,3,FALSE)</f>
        <v>Grúa telescópica de 50 Ton.</v>
      </c>
      <c r="C37" s="839"/>
      <c r="D37" s="839"/>
      <c r="E37" s="839"/>
      <c r="F37" s="839"/>
      <c r="G37" s="839"/>
      <c r="H37" s="840"/>
      <c r="I37" s="267"/>
      <c r="J37" s="268"/>
      <c r="K37" s="269">
        <f>VLOOKUP(A37,EQUIPOS!A7:D161,4,FALSE)</f>
        <v>241906.55488701022</v>
      </c>
      <c r="L37" s="270"/>
      <c r="M37" s="271">
        <v>4</v>
      </c>
      <c r="N37" s="272">
        <f>K37/M37</f>
        <v>60476.638721752555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1115.7756987950249</v>
      </c>
    </row>
    <row r="43" spans="1:14" ht="15.75" thickBot="1">
      <c r="B43" s="825" t="s">
        <v>953</v>
      </c>
      <c r="C43" s="826"/>
      <c r="D43" s="826"/>
      <c r="E43" s="826"/>
      <c r="F43" s="826"/>
      <c r="G43" s="826"/>
      <c r="H43" s="826"/>
      <c r="I43" s="826"/>
      <c r="J43" s="826"/>
      <c r="K43" s="826"/>
      <c r="L43" s="826"/>
      <c r="M43" s="827"/>
      <c r="N43" s="99">
        <f>SUM(N36:N42)</f>
        <v>64993.984486025918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9">
        <f>VLOOKUP(A59,TRANSPORTE!A5:D117,4,FALSE)</f>
        <v>0.44371735203681989</v>
      </c>
      <c r="M59" s="830"/>
      <c r="N59" s="287">
        <f>K59*L59</f>
        <v>0.44371735203681989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0.44371735203681989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11157.756987950248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76152.185191328201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15230.437038265642</v>
      </c>
      <c r="M83" s="860"/>
      <c r="N83" s="51"/>
    </row>
    <row r="84" spans="1:14">
      <c r="B84" s="89" t="s">
        <v>973</v>
      </c>
      <c r="C84" s="90"/>
      <c r="D84" s="90"/>
      <c r="E84" s="90"/>
      <c r="F84" s="90"/>
      <c r="G84" s="90"/>
      <c r="H84" s="90"/>
      <c r="I84" s="87"/>
      <c r="J84" s="88"/>
      <c r="K84" s="304">
        <v>0.05</v>
      </c>
      <c r="L84" s="859">
        <f>N78*K84</f>
        <v>3807.6092595664104</v>
      </c>
      <c r="M84" s="860"/>
      <c r="N84" s="51"/>
    </row>
    <row r="85" spans="1:14" ht="15.75" thickBot="1">
      <c r="B85" s="91" t="s">
        <v>974</v>
      </c>
      <c r="C85" s="92"/>
      <c r="D85" s="92"/>
      <c r="E85" s="92"/>
      <c r="F85" s="92"/>
      <c r="G85" s="92"/>
      <c r="H85" s="92"/>
      <c r="I85" s="93"/>
      <c r="J85" s="94"/>
      <c r="K85" s="305">
        <v>0.05</v>
      </c>
      <c r="L85" s="861">
        <f>N78*K85</f>
        <v>3807.6092595664104</v>
      </c>
      <c r="M85" s="862"/>
      <c r="N85" s="51"/>
    </row>
    <row r="86" spans="1:14" ht="15.75" thickBot="1">
      <c r="B86" s="825" t="s">
        <v>953</v>
      </c>
      <c r="C86" s="826"/>
      <c r="D86" s="826"/>
      <c r="E86" s="826"/>
      <c r="F86" s="826"/>
      <c r="G86" s="826"/>
      <c r="H86" s="826"/>
      <c r="I86" s="826"/>
      <c r="J86" s="826"/>
      <c r="K86" s="826"/>
      <c r="L86" s="826"/>
      <c r="M86" s="827"/>
      <c r="N86" s="52">
        <f>L83+L84+L85</f>
        <v>22845.655557398459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98997.840748726652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topLeftCell="A16" zoomScale="78" zoomScaleNormal="78" workbookViewId="0">
      <selection activeCell="I31" sqref="I3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307</v>
      </c>
      <c r="B36" s="838" t="str">
        <f>VLOOKUP(A36,EQUIPOS!A6:D154,3,FALSE)</f>
        <v>Retroexcavadora, Potencia en el Volante 78 HP 2200 RPM</v>
      </c>
      <c r="C36" s="839"/>
      <c r="D36" s="839"/>
      <c r="E36" s="839"/>
      <c r="F36" s="839"/>
      <c r="G36" s="839"/>
      <c r="H36" s="840"/>
      <c r="I36" s="267"/>
      <c r="J36" s="268"/>
      <c r="K36" s="269">
        <f>VLOOKUP(A36,EQUIPOS!A6:D160,4,FALSE)</f>
        <v>145664.29477312023</v>
      </c>
      <c r="L36" s="270"/>
      <c r="M36" s="271">
        <v>5</v>
      </c>
      <c r="N36" s="272">
        <f>K36/M36</f>
        <v>29132.858954624047</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115.93361680720398</v>
      </c>
    </row>
    <row r="43" spans="1:14" ht="15.75" thickBot="1">
      <c r="B43" s="825" t="s">
        <v>953</v>
      </c>
      <c r="C43" s="826"/>
      <c r="D43" s="826"/>
      <c r="E43" s="826"/>
      <c r="F43" s="826"/>
      <c r="G43" s="826"/>
      <c r="H43" s="826"/>
      <c r="I43" s="826"/>
      <c r="J43" s="826"/>
      <c r="K43" s="826"/>
      <c r="L43" s="826"/>
      <c r="M43" s="827"/>
      <c r="N43" s="99">
        <f>SUM(N36:N42)</f>
        <v>29248.792571431251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9">
        <f>VLOOKUP(A59,TRANSPORTE!A5:D94,4,FALSE)</f>
        <v>1129.9075439482144</v>
      </c>
      <c r="M59" s="830"/>
      <c r="N59" s="287">
        <f>K59*L59</f>
        <v>793.19509585164644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793.19509585164644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5796.680840360199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35838.668507643095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7167.7337015286193</v>
      </c>
      <c r="M83" s="860"/>
      <c r="N83" s="51"/>
    </row>
    <row r="84" spans="1:14">
      <c r="B84" s="89" t="s">
        <v>973</v>
      </c>
      <c r="C84" s="90"/>
      <c r="D84" s="90"/>
      <c r="E84" s="90"/>
      <c r="F84" s="90"/>
      <c r="G84" s="90"/>
      <c r="H84" s="90"/>
      <c r="I84" s="87"/>
      <c r="J84" s="88"/>
      <c r="K84" s="304">
        <v>0.05</v>
      </c>
      <c r="L84" s="859">
        <f>N78*K84</f>
        <v>1791.9334253821548</v>
      </c>
      <c r="M84" s="860"/>
      <c r="N84" s="51"/>
    </row>
    <row r="85" spans="1:14" ht="15.75" thickBot="1">
      <c r="B85" s="91" t="s">
        <v>974</v>
      </c>
      <c r="C85" s="92"/>
      <c r="D85" s="92"/>
      <c r="E85" s="92"/>
      <c r="F85" s="92"/>
      <c r="G85" s="92"/>
      <c r="H85" s="92"/>
      <c r="I85" s="93"/>
      <c r="J85" s="94"/>
      <c r="K85" s="305">
        <v>0.05</v>
      </c>
      <c r="L85" s="861">
        <f>N78*K85</f>
        <v>1791.9334253821548</v>
      </c>
      <c r="M85" s="862"/>
      <c r="N85" s="51"/>
    </row>
    <row r="86" spans="1:14" ht="15.75" thickBot="1">
      <c r="B86" s="825" t="s">
        <v>953</v>
      </c>
      <c r="C86" s="826"/>
      <c r="D86" s="826"/>
      <c r="E86" s="826"/>
      <c r="F86" s="826"/>
      <c r="G86" s="826"/>
      <c r="H86" s="826"/>
      <c r="I86" s="826"/>
      <c r="J86" s="826"/>
      <c r="K86" s="826"/>
      <c r="L86" s="826"/>
      <c r="M86" s="827"/>
      <c r="N86" s="52">
        <f>L83+L84+L85</f>
        <v>10751.600552292928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46590.269059936021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307</v>
      </c>
      <c r="B36" s="838" t="str">
        <f>VLOOKUP(A36,EQUIPOS!A6:D154,3,FALSE)</f>
        <v>Retroexcavadora, Potencia en el Volante 78 HP 2200 RPM</v>
      </c>
      <c r="C36" s="839"/>
      <c r="D36" s="839"/>
      <c r="E36" s="839"/>
      <c r="F36" s="839"/>
      <c r="G36" s="839"/>
      <c r="H36" s="840"/>
      <c r="I36" s="267"/>
      <c r="J36" s="268"/>
      <c r="K36" s="269">
        <f>VLOOKUP(A36,EQUIPOS!A6:D160,4,FALSE)</f>
        <v>145664.29477312023</v>
      </c>
      <c r="L36" s="270"/>
      <c r="M36" s="271">
        <v>4</v>
      </c>
      <c r="N36" s="272">
        <f>K36/M36</f>
        <v>36416.073693280057</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78.238118749999998</v>
      </c>
    </row>
    <row r="43" spans="1:14" ht="15.75" thickBot="1">
      <c r="B43" s="825" t="s">
        <v>953</v>
      </c>
      <c r="C43" s="826"/>
      <c r="D43" s="826"/>
      <c r="E43" s="826"/>
      <c r="F43" s="826"/>
      <c r="G43" s="826"/>
      <c r="H43" s="826"/>
      <c r="I43" s="826"/>
      <c r="J43" s="826"/>
      <c r="K43" s="826"/>
      <c r="L43" s="826"/>
      <c r="M43" s="827"/>
      <c r="N43" s="99">
        <f>SUM(N36:N42)</f>
        <v>36494.311812030057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9">
        <f>VLOOKUP(A59,TRANSPORTE!A5:D94,4,FALSE)</f>
        <v>1129.9075439482144</v>
      </c>
      <c r="M59" s="830"/>
      <c r="N59" s="287">
        <f>K59*L59</f>
        <v>3423.6198581630897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3423.6198581630897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3911.9059374999997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43829.837607693145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8765.9675215386287</v>
      </c>
      <c r="M83" s="860"/>
      <c r="N83" s="51"/>
    </row>
    <row r="84" spans="1:14">
      <c r="B84" s="89" t="s">
        <v>973</v>
      </c>
      <c r="C84" s="90"/>
      <c r="D84" s="90"/>
      <c r="E84" s="90"/>
      <c r="F84" s="90"/>
      <c r="G84" s="90"/>
      <c r="H84" s="90"/>
      <c r="I84" s="87"/>
      <c r="J84" s="88"/>
      <c r="K84" s="304">
        <v>0.05</v>
      </c>
      <c r="L84" s="859">
        <f>N78*K84</f>
        <v>2191.4918803846572</v>
      </c>
      <c r="M84" s="860"/>
      <c r="N84" s="51"/>
    </row>
    <row r="85" spans="1:14" ht="15.75" thickBot="1">
      <c r="B85" s="91" t="s">
        <v>974</v>
      </c>
      <c r="C85" s="92"/>
      <c r="D85" s="92"/>
      <c r="E85" s="92"/>
      <c r="F85" s="92"/>
      <c r="G85" s="92"/>
      <c r="H85" s="92"/>
      <c r="I85" s="93"/>
      <c r="J85" s="94"/>
      <c r="K85" s="305">
        <v>0.05</v>
      </c>
      <c r="L85" s="861">
        <f>N78*K85</f>
        <v>2191.4918803846572</v>
      </c>
      <c r="M85" s="862"/>
      <c r="N85" s="51"/>
    </row>
    <row r="86" spans="1:14" ht="15.75" thickBot="1">
      <c r="B86" s="825" t="s">
        <v>953</v>
      </c>
      <c r="C86" s="826"/>
      <c r="D86" s="826"/>
      <c r="E86" s="826"/>
      <c r="F86" s="826"/>
      <c r="G86" s="826"/>
      <c r="H86" s="826"/>
      <c r="I86" s="826"/>
      <c r="J86" s="826"/>
      <c r="K86" s="826"/>
      <c r="L86" s="826"/>
      <c r="M86" s="827"/>
      <c r="N86" s="52">
        <f>L83+L84+L85</f>
        <v>13148.951282307944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56978.788890001088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topLeftCell="A6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c r="B36" s="838"/>
      <c r="C36" s="839"/>
      <c r="D36" s="839"/>
      <c r="E36" s="839"/>
      <c r="F36" s="839"/>
      <c r="G36" s="839"/>
      <c r="H36" s="840"/>
      <c r="I36" s="267"/>
      <c r="J36" s="268"/>
      <c r="K36" s="269"/>
      <c r="L36" s="270"/>
      <c r="M36" s="271"/>
      <c r="N36" s="272"/>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166.90798666666666</v>
      </c>
    </row>
    <row r="43" spans="1:14" ht="15.75" thickBot="1">
      <c r="B43" s="825" t="s">
        <v>953</v>
      </c>
      <c r="C43" s="826"/>
      <c r="D43" s="826"/>
      <c r="E43" s="826"/>
      <c r="F43" s="826"/>
      <c r="G43" s="826"/>
      <c r="H43" s="826"/>
      <c r="I43" s="826"/>
      <c r="J43" s="826"/>
      <c r="K43" s="826"/>
      <c r="L43" s="826"/>
      <c r="M43" s="827"/>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1669.0798666666665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367.19757066666665</v>
      </c>
      <c r="M83" s="860"/>
      <c r="N83" s="51"/>
    </row>
    <row r="84" spans="1:14">
      <c r="B84" s="89" t="s">
        <v>973</v>
      </c>
      <c r="C84" s="90"/>
      <c r="D84" s="90"/>
      <c r="E84" s="90"/>
      <c r="F84" s="90"/>
      <c r="G84" s="90"/>
      <c r="H84" s="90"/>
      <c r="I84" s="87"/>
      <c r="J84" s="88"/>
      <c r="K84" s="304">
        <v>0.05</v>
      </c>
      <c r="L84" s="859">
        <f>N78*K84</f>
        <v>91.799392666666662</v>
      </c>
      <c r="M84" s="860"/>
      <c r="N84" s="51"/>
    </row>
    <row r="85" spans="1:14" ht="15.75" thickBot="1">
      <c r="B85" s="91" t="s">
        <v>974</v>
      </c>
      <c r="C85" s="92"/>
      <c r="D85" s="92"/>
      <c r="E85" s="92"/>
      <c r="F85" s="92"/>
      <c r="G85" s="92"/>
      <c r="H85" s="92"/>
      <c r="I85" s="93"/>
      <c r="J85" s="94"/>
      <c r="K85" s="305">
        <v>0.05</v>
      </c>
      <c r="L85" s="861">
        <f>N78*K85</f>
        <v>91.799392666666662</v>
      </c>
      <c r="M85" s="862"/>
      <c r="N85" s="51"/>
    </row>
    <row r="86" spans="1:14" ht="15.75" thickBot="1">
      <c r="B86" s="825" t="s">
        <v>953</v>
      </c>
      <c r="C86" s="826"/>
      <c r="D86" s="826"/>
      <c r="E86" s="826"/>
      <c r="F86" s="826"/>
      <c r="G86" s="826"/>
      <c r="H86" s="826"/>
      <c r="I86" s="826"/>
      <c r="J86" s="826"/>
      <c r="K86" s="826"/>
      <c r="L86" s="826"/>
      <c r="M86" s="827"/>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topLeftCell="A4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310</v>
      </c>
      <c r="B36" s="838" t="str">
        <f>VLOOKUP(A36,EQUIPOS!A6:D154,3,FALSE)</f>
        <v>Retroexcavadora A25C</v>
      </c>
      <c r="C36" s="839"/>
      <c r="D36" s="839"/>
      <c r="E36" s="839"/>
      <c r="F36" s="839"/>
      <c r="G36" s="839"/>
      <c r="H36" s="840"/>
      <c r="I36" s="267"/>
      <c r="J36" s="268"/>
      <c r="K36" s="269">
        <f>VLOOKUP(A36,EQUIPOS!A6:D162,4,FALSE)</f>
        <v>181969.71059799907</v>
      </c>
      <c r="L36" s="270"/>
      <c r="M36" s="271">
        <v>3</v>
      </c>
      <c r="N36" s="272">
        <f>K36/M36</f>
        <v>60656.570199333022</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104.31749166666667</v>
      </c>
    </row>
    <row r="43" spans="1:14" ht="15.75" thickBot="1">
      <c r="B43" s="825" t="s">
        <v>953</v>
      </c>
      <c r="C43" s="826"/>
      <c r="D43" s="826"/>
      <c r="E43" s="826"/>
      <c r="F43" s="826"/>
      <c r="G43" s="826"/>
      <c r="H43" s="826"/>
      <c r="I43" s="826"/>
      <c r="J43" s="826"/>
      <c r="K43" s="826"/>
      <c r="L43" s="826"/>
      <c r="M43" s="827"/>
      <c r="N43" s="99">
        <f>SUM(N36:N42)</f>
        <v>60760.887690999691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9">
        <f>VLOOKUP(A59,TRANSPORTE!A6:D117,4,FALSE)</f>
        <v>1080.3513884214049</v>
      </c>
      <c r="M59" s="830"/>
      <c r="N59" s="287">
        <f>K59*L59</f>
        <v>1836.5973603163882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1836.5973603163882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10431.749166666666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73029.234217982739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14605.846843596548</v>
      </c>
      <c r="M83" s="860"/>
      <c r="N83" s="51"/>
    </row>
    <row r="84" spans="1:14">
      <c r="B84" s="89" t="s">
        <v>973</v>
      </c>
      <c r="C84" s="90"/>
      <c r="D84" s="90"/>
      <c r="E84" s="90"/>
      <c r="F84" s="90"/>
      <c r="G84" s="90"/>
      <c r="H84" s="90"/>
      <c r="I84" s="87"/>
      <c r="J84" s="88"/>
      <c r="K84" s="304">
        <v>0.05</v>
      </c>
      <c r="L84" s="859">
        <f>N78*K84</f>
        <v>3651.461710899137</v>
      </c>
      <c r="M84" s="860"/>
      <c r="N84" s="51"/>
    </row>
    <row r="85" spans="1:14" ht="15.75" thickBot="1">
      <c r="B85" s="91" t="s">
        <v>974</v>
      </c>
      <c r="C85" s="92"/>
      <c r="D85" s="92"/>
      <c r="E85" s="92"/>
      <c r="F85" s="92"/>
      <c r="G85" s="92"/>
      <c r="H85" s="92"/>
      <c r="I85" s="93"/>
      <c r="J85" s="94"/>
      <c r="K85" s="305">
        <v>0.05</v>
      </c>
      <c r="L85" s="861">
        <f>N78*K85</f>
        <v>3651.461710899137</v>
      </c>
      <c r="M85" s="862"/>
      <c r="N85" s="51"/>
    </row>
    <row r="86" spans="1:14" ht="15.75" thickBot="1">
      <c r="B86" s="825" t="s">
        <v>953</v>
      </c>
      <c r="C86" s="826"/>
      <c r="D86" s="826"/>
      <c r="E86" s="826"/>
      <c r="F86" s="826"/>
      <c r="G86" s="826"/>
      <c r="H86" s="826"/>
      <c r="I86" s="826"/>
      <c r="J86" s="826"/>
      <c r="K86" s="826"/>
      <c r="L86" s="826"/>
      <c r="M86" s="827"/>
      <c r="N86" s="52">
        <f>L83+L84+L85</f>
        <v>21908.770265394822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94938.004483377561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310</v>
      </c>
      <c r="B36" s="838" t="str">
        <f>VLOOKUP(A36,EQUIPOS!A6:D154,3,FALSE)</f>
        <v>Retroexcavadora A25C</v>
      </c>
      <c r="C36" s="839"/>
      <c r="D36" s="839"/>
      <c r="E36" s="839"/>
      <c r="F36" s="839"/>
      <c r="G36" s="839"/>
      <c r="H36" s="840"/>
      <c r="I36" s="267"/>
      <c r="J36" s="268"/>
      <c r="K36" s="269">
        <f>VLOOKUP(A36,EQUIPOS!A6:D162,4,FALSE)</f>
        <v>181969.71059799907</v>
      </c>
      <c r="L36" s="270"/>
      <c r="M36" s="271">
        <v>3</v>
      </c>
      <c r="N36" s="272">
        <f>K36/M36</f>
        <v>60656.570199333022</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104.31749166666667</v>
      </c>
    </row>
    <row r="43" spans="1:14" ht="15.75" thickBot="1">
      <c r="B43" s="825" t="s">
        <v>953</v>
      </c>
      <c r="C43" s="826"/>
      <c r="D43" s="826"/>
      <c r="E43" s="826"/>
      <c r="F43" s="826"/>
      <c r="G43" s="826"/>
      <c r="H43" s="826"/>
      <c r="I43" s="826"/>
      <c r="J43" s="826"/>
      <c r="K43" s="826"/>
      <c r="L43" s="826"/>
      <c r="M43" s="827"/>
      <c r="N43" s="99">
        <f>SUM(N36:N42)</f>
        <v>60760.887690999691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9">
        <f>VLOOKUP(A59,TRANSPORTE!A6:D117,4,FALSE)</f>
        <v>1080.3513884214049</v>
      </c>
      <c r="M59" s="830"/>
      <c r="N59" s="287">
        <f>K59*L59</f>
        <v>1836.5973603163882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1836.5973603163882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10431.749166666666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73029.234217982739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14605.846843596548</v>
      </c>
      <c r="M83" s="860"/>
      <c r="N83" s="51"/>
    </row>
    <row r="84" spans="1:14">
      <c r="B84" s="89" t="s">
        <v>973</v>
      </c>
      <c r="C84" s="90"/>
      <c r="D84" s="90"/>
      <c r="E84" s="90"/>
      <c r="F84" s="90"/>
      <c r="G84" s="90"/>
      <c r="H84" s="90"/>
      <c r="I84" s="87"/>
      <c r="J84" s="88"/>
      <c r="K84" s="304">
        <v>0.05</v>
      </c>
      <c r="L84" s="859">
        <f>N78*K84</f>
        <v>3651.461710899137</v>
      </c>
      <c r="M84" s="860"/>
      <c r="N84" s="51"/>
    </row>
    <row r="85" spans="1:14" ht="15.75" thickBot="1">
      <c r="B85" s="91" t="s">
        <v>974</v>
      </c>
      <c r="C85" s="92"/>
      <c r="D85" s="92"/>
      <c r="E85" s="92"/>
      <c r="F85" s="92"/>
      <c r="G85" s="92"/>
      <c r="H85" s="92"/>
      <c r="I85" s="93"/>
      <c r="J85" s="94"/>
      <c r="K85" s="305">
        <v>0.05</v>
      </c>
      <c r="L85" s="861">
        <f>N78*K85</f>
        <v>3651.461710899137</v>
      </c>
      <c r="M85" s="862"/>
      <c r="N85" s="51"/>
    </row>
    <row r="86" spans="1:14" ht="15.75" thickBot="1">
      <c r="B86" s="825" t="s">
        <v>953</v>
      </c>
      <c r="C86" s="826"/>
      <c r="D86" s="826"/>
      <c r="E86" s="826"/>
      <c r="F86" s="826"/>
      <c r="G86" s="826"/>
      <c r="H86" s="826"/>
      <c r="I86" s="826"/>
      <c r="J86" s="826"/>
      <c r="K86" s="826"/>
      <c r="L86" s="826"/>
      <c r="M86" s="827"/>
      <c r="N86" s="52">
        <f>L83+L84+L85</f>
        <v>21908.770265394822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94938.004483377561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5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VLOOKUP(A36,EQUIPOS!A6:D162,4,FALSE)</f>
        <v>156068.88725691455</v>
      </c>
      <c r="L36" s="270"/>
      <c r="M36" s="271">
        <v>45</v>
      </c>
      <c r="N36" s="272">
        <f>K36/M36</f>
        <v>3468.197494598101</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1.738624861111111</v>
      </c>
    </row>
    <row r="43" spans="1:14" ht="15.75" thickBot="1">
      <c r="B43" s="825" t="s">
        <v>953</v>
      </c>
      <c r="C43" s="826"/>
      <c r="D43" s="826"/>
      <c r="E43" s="826"/>
      <c r="F43" s="826"/>
      <c r="G43" s="826"/>
      <c r="H43" s="826"/>
      <c r="I43" s="826"/>
      <c r="J43" s="826"/>
      <c r="K43" s="826"/>
      <c r="L43" s="826"/>
      <c r="M43" s="827"/>
      <c r="N43" s="99">
        <f>SUM(N36:N42)</f>
        <v>3469.936119459212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9">
        <f>VLOOKUP(A59,TRANSPORTE!A6:D117,4,FALSE)</f>
        <v>0.44371735203681989</v>
      </c>
      <c r="M59" s="830"/>
      <c r="N59" s="287">
        <f>K59*L59</f>
        <v>15.840709467714472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15.840709467714472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173.86248611111111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3659.6393150380377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731.92786300760758</v>
      </c>
      <c r="M83" s="860"/>
      <c r="N83" s="51"/>
    </row>
    <row r="84" spans="1:14">
      <c r="B84" s="89" t="s">
        <v>973</v>
      </c>
      <c r="C84" s="90"/>
      <c r="D84" s="90"/>
      <c r="E84" s="90"/>
      <c r="F84" s="90"/>
      <c r="G84" s="90"/>
      <c r="H84" s="90"/>
      <c r="I84" s="87"/>
      <c r="J84" s="88"/>
      <c r="K84" s="304">
        <v>0.05</v>
      </c>
      <c r="L84" s="859">
        <f>N78*K84</f>
        <v>182.9819657519019</v>
      </c>
      <c r="M84" s="860"/>
      <c r="N84" s="51"/>
    </row>
    <row r="85" spans="1:14" ht="15.75" thickBot="1">
      <c r="B85" s="91" t="s">
        <v>974</v>
      </c>
      <c r="C85" s="92"/>
      <c r="D85" s="92"/>
      <c r="E85" s="92"/>
      <c r="F85" s="92"/>
      <c r="G85" s="92"/>
      <c r="H85" s="92"/>
      <c r="I85" s="93"/>
      <c r="J85" s="94"/>
      <c r="K85" s="305">
        <v>0.05</v>
      </c>
      <c r="L85" s="861">
        <f>N78*K85</f>
        <v>182.9819657519019</v>
      </c>
      <c r="M85" s="862"/>
      <c r="N85" s="51"/>
    </row>
    <row r="86" spans="1:14" ht="15.75" thickBot="1">
      <c r="B86" s="825" t="s">
        <v>953</v>
      </c>
      <c r="C86" s="826"/>
      <c r="D86" s="826"/>
      <c r="E86" s="826"/>
      <c r="F86" s="826"/>
      <c r="G86" s="826"/>
      <c r="H86" s="826"/>
      <c r="I86" s="826"/>
      <c r="J86" s="826"/>
      <c r="K86" s="826"/>
      <c r="L86" s="826"/>
      <c r="M86" s="827"/>
      <c r="N86" s="52">
        <f>L83+L84+L85</f>
        <v>1097.8917945114115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4757.531109549449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5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c r="B36" s="838"/>
      <c r="C36" s="839"/>
      <c r="D36" s="839"/>
      <c r="E36" s="839"/>
      <c r="F36" s="839"/>
      <c r="G36" s="839"/>
      <c r="H36" s="840"/>
      <c r="I36" s="267"/>
      <c r="J36" s="268"/>
      <c r="K36" s="269"/>
      <c r="L36" s="270"/>
      <c r="M36" s="271"/>
      <c r="N36" s="272"/>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69.544994444444441</v>
      </c>
    </row>
    <row r="43" spans="1:14" ht="15.75" thickBot="1">
      <c r="B43" s="825" t="s">
        <v>953</v>
      </c>
      <c r="C43" s="826"/>
      <c r="D43" s="826"/>
      <c r="E43" s="826"/>
      <c r="F43" s="826"/>
      <c r="G43" s="826"/>
      <c r="H43" s="826"/>
      <c r="I43" s="826"/>
      <c r="J43" s="826"/>
      <c r="K43" s="826"/>
      <c r="L43" s="826"/>
      <c r="M43" s="827"/>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9">
        <f>VLOOKUP(A59,TRANSPORTE!A6:D117,4,FALSE)</f>
        <v>0.44371735203681989</v>
      </c>
      <c r="M59" s="830"/>
      <c r="N59" s="287">
        <f>K59*L59</f>
        <v>4.5481028583774039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4.5481028583774039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695.44994444444444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769.54304174726633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153.90860834945329</v>
      </c>
      <c r="M83" s="860"/>
      <c r="N83" s="51"/>
    </row>
    <row r="84" spans="1:14">
      <c r="B84" s="89" t="s">
        <v>973</v>
      </c>
      <c r="C84" s="90"/>
      <c r="D84" s="90"/>
      <c r="E84" s="90"/>
      <c r="F84" s="90"/>
      <c r="G84" s="90"/>
      <c r="H84" s="90"/>
      <c r="I84" s="87"/>
      <c r="J84" s="88"/>
      <c r="K84" s="304">
        <v>0.05</v>
      </c>
      <c r="L84" s="859">
        <f>N78*K84</f>
        <v>38.477152087363322</v>
      </c>
      <c r="M84" s="860"/>
      <c r="N84" s="51"/>
    </row>
    <row r="85" spans="1:14" ht="15.75" thickBot="1">
      <c r="B85" s="91" t="s">
        <v>974</v>
      </c>
      <c r="C85" s="92"/>
      <c r="D85" s="92"/>
      <c r="E85" s="92"/>
      <c r="F85" s="92"/>
      <c r="G85" s="92"/>
      <c r="H85" s="92"/>
      <c r="I85" s="93"/>
      <c r="J85" s="94"/>
      <c r="K85" s="305">
        <v>0.05</v>
      </c>
      <c r="L85" s="861">
        <f>N78*K85</f>
        <v>38.477152087363322</v>
      </c>
      <c r="M85" s="862"/>
      <c r="N85" s="51"/>
    </row>
    <row r="86" spans="1:14" ht="15.75" thickBot="1">
      <c r="B86" s="825" t="s">
        <v>953</v>
      </c>
      <c r="C86" s="826"/>
      <c r="D86" s="826"/>
      <c r="E86" s="826"/>
      <c r="F86" s="826"/>
      <c r="G86" s="826"/>
      <c r="H86" s="826"/>
      <c r="I86" s="826"/>
      <c r="J86" s="826"/>
      <c r="K86" s="826"/>
      <c r="L86" s="826"/>
      <c r="M86" s="827"/>
      <c r="N86" s="52">
        <f>L83+L84+L85</f>
        <v>230.86291252417993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1000.4059542714463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VLOOKUP(A36,EQUIPOS!A6:D162,4,FALSE)</f>
        <v>156068.88725691455</v>
      </c>
      <c r="L36" s="270"/>
      <c r="M36" s="271">
        <v>45</v>
      </c>
      <c r="N36" s="272">
        <f>K36/M36</f>
        <v>3468.197494598101</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1.738624861111111</v>
      </c>
    </row>
    <row r="43" spans="1:14" ht="15.75" thickBot="1">
      <c r="B43" s="825" t="s">
        <v>953</v>
      </c>
      <c r="C43" s="826"/>
      <c r="D43" s="826"/>
      <c r="E43" s="826"/>
      <c r="F43" s="826"/>
      <c r="G43" s="826"/>
      <c r="H43" s="826"/>
      <c r="I43" s="826"/>
      <c r="J43" s="826"/>
      <c r="K43" s="826"/>
      <c r="L43" s="826"/>
      <c r="M43" s="827"/>
      <c r="N43" s="99">
        <f>SUM(N36:N42)</f>
        <v>3469.936119459212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9">
        <f>VLOOKUP(A59,TRANSPORTE!A6:D117,4,FALSE)</f>
        <v>1404.3536195239083</v>
      </c>
      <c r="M59" s="830"/>
      <c r="N59" s="287">
        <f>K59*L59</f>
        <v>1138.2215868560299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1138.2215868560299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173.86248611111111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4782.0201924263529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956.40403848527058</v>
      </c>
      <c r="M83" s="860"/>
      <c r="N83" s="51"/>
    </row>
    <row r="84" spans="1:14">
      <c r="B84" s="89" t="s">
        <v>973</v>
      </c>
      <c r="C84" s="90"/>
      <c r="D84" s="90"/>
      <c r="E84" s="90"/>
      <c r="F84" s="90"/>
      <c r="G84" s="90"/>
      <c r="H84" s="90"/>
      <c r="I84" s="87"/>
      <c r="J84" s="88"/>
      <c r="K84" s="304">
        <v>0.05</v>
      </c>
      <c r="L84" s="859">
        <f>N78*K84</f>
        <v>239.10100962131764</v>
      </c>
      <c r="M84" s="860"/>
      <c r="N84" s="51"/>
    </row>
    <row r="85" spans="1:14" ht="15.75" thickBot="1">
      <c r="B85" s="91" t="s">
        <v>974</v>
      </c>
      <c r="C85" s="92"/>
      <c r="D85" s="92"/>
      <c r="E85" s="92"/>
      <c r="F85" s="92"/>
      <c r="G85" s="92"/>
      <c r="H85" s="92"/>
      <c r="I85" s="93"/>
      <c r="J85" s="94"/>
      <c r="K85" s="305">
        <v>0.05</v>
      </c>
      <c r="L85" s="861">
        <f>N78*K85</f>
        <v>239.10100962131764</v>
      </c>
      <c r="M85" s="862"/>
      <c r="N85" s="51"/>
    </row>
    <row r="86" spans="1:14" ht="15.75" thickBot="1">
      <c r="B86" s="825" t="s">
        <v>953</v>
      </c>
      <c r="C86" s="826"/>
      <c r="D86" s="826"/>
      <c r="E86" s="826"/>
      <c r="F86" s="826"/>
      <c r="G86" s="826"/>
      <c r="H86" s="826"/>
      <c r="I86" s="826"/>
      <c r="J86" s="826"/>
      <c r="K86" s="826"/>
      <c r="L86" s="826"/>
      <c r="M86" s="827"/>
      <c r="N86" s="52">
        <f>L83+L84+L85</f>
        <v>1434.6060577279059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6216.6262501542587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VLOOKUP(A36,EQUIPOS!A5:D154,4,FALSE)</f>
        <v>260114.8120948576</v>
      </c>
      <c r="L36" s="270"/>
      <c r="M36" s="271">
        <v>0.625</v>
      </c>
      <c r="N36" s="272">
        <f>K36/M36</f>
        <v>416183.69935177214</v>
      </c>
    </row>
    <row r="37" spans="1:14">
      <c r="A37" s="108" t="s">
        <v>241</v>
      </c>
      <c r="B37" s="838" t="str">
        <f>VLOOKUP(A37,EQUIPOS!A7:D154,3,FALSE)</f>
        <v>Grúa (capacidad 15 ton)</v>
      </c>
      <c r="C37" s="839"/>
      <c r="D37" s="839"/>
      <c r="E37" s="839"/>
      <c r="F37" s="839"/>
      <c r="G37" s="839"/>
      <c r="H37" s="840"/>
      <c r="I37" s="267"/>
      <c r="J37" s="268"/>
      <c r="K37" s="269">
        <f>VLOOKUP(A37,EQUIPOS!A6:D154,4,FALSE)</f>
        <v>115809.10728359639</v>
      </c>
      <c r="L37" s="270"/>
      <c r="M37" s="271">
        <v>0.625</v>
      </c>
      <c r="N37" s="272">
        <f>K37/M37</f>
        <v>185294.57165375422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3129.52475</v>
      </c>
    </row>
    <row r="43" spans="1:14" ht="15.75" thickBot="1">
      <c r="B43" s="825" t="s">
        <v>953</v>
      </c>
      <c r="C43" s="826"/>
      <c r="D43" s="826"/>
      <c r="E43" s="826"/>
      <c r="F43" s="826"/>
      <c r="G43" s="826"/>
      <c r="H43" s="826"/>
      <c r="I43" s="826"/>
      <c r="J43" s="826"/>
      <c r="K43" s="826"/>
      <c r="L43" s="826"/>
      <c r="M43" s="827"/>
      <c r="N43" s="394">
        <f>SUM(N36:N42)</f>
        <v>604607.7957555264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924.42039756564452</v>
      </c>
      <c r="N48" s="272">
        <f>K48*M48</f>
        <v>9244.2039756564445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15383.877463604538</v>
      </c>
      <c r="N49" s="272">
        <f>K49*M49</f>
        <v>15383.877463604538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2438.6344386144542</v>
      </c>
      <c r="N50" s="272">
        <f>K50*M50</f>
        <v>2438.6344386144542</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32407.314106910857</v>
      </c>
      <c r="N51" s="272">
        <f>K51*M51</f>
        <v>64814.628213821714</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91881.344091697159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62590.494999999995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759079.63484722353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151815.9269694447</v>
      </c>
      <c r="M83" s="860"/>
      <c r="N83" s="51"/>
    </row>
    <row r="84" spans="1:14">
      <c r="B84" s="89" t="s">
        <v>973</v>
      </c>
      <c r="C84" s="90"/>
      <c r="D84" s="90"/>
      <c r="E84" s="90"/>
      <c r="F84" s="90"/>
      <c r="G84" s="90"/>
      <c r="H84" s="90"/>
      <c r="I84" s="87"/>
      <c r="J84" s="88"/>
      <c r="K84" s="304">
        <v>0.05</v>
      </c>
      <c r="L84" s="859">
        <f>N78*K84</f>
        <v>37953.981742361175</v>
      </c>
      <c r="M84" s="860"/>
      <c r="N84" s="51"/>
    </row>
    <row r="85" spans="1:14" ht="15.75" thickBot="1">
      <c r="B85" s="91" t="s">
        <v>974</v>
      </c>
      <c r="C85" s="92"/>
      <c r="D85" s="92"/>
      <c r="E85" s="92"/>
      <c r="F85" s="92"/>
      <c r="G85" s="92"/>
      <c r="H85" s="92"/>
      <c r="I85" s="93"/>
      <c r="J85" s="94"/>
      <c r="K85" s="305">
        <v>0.05</v>
      </c>
      <c r="L85" s="861">
        <f>N78*K85</f>
        <v>37953.981742361175</v>
      </c>
      <c r="M85" s="862"/>
      <c r="N85" s="51"/>
    </row>
    <row r="86" spans="1:14" ht="15.75" thickBot="1">
      <c r="B86" s="825" t="s">
        <v>953</v>
      </c>
      <c r="C86" s="826"/>
      <c r="D86" s="826"/>
      <c r="E86" s="826"/>
      <c r="F86" s="826"/>
      <c r="G86" s="826"/>
      <c r="H86" s="826"/>
      <c r="I86" s="826"/>
      <c r="J86" s="826"/>
      <c r="K86" s="826"/>
      <c r="L86" s="826"/>
      <c r="M86" s="827"/>
      <c r="N86" s="52">
        <f>L83+L84+L85</f>
        <v>227723.89045416706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986803.52530139056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VLOOKUP(A36,EQUIPOS!A6:D162,4,FALSE)</f>
        <v>260114.8120948576</v>
      </c>
      <c r="L36" s="270"/>
      <c r="M36" s="271">
        <v>0.5</v>
      </c>
      <c r="N36" s="272">
        <f>K36/M36</f>
        <v>520229.62418971519</v>
      </c>
    </row>
    <row r="37" spans="1:14">
      <c r="A37" s="108" t="s">
        <v>241</v>
      </c>
      <c r="B37" s="838" t="str">
        <f>VLOOKUP(A37,EQUIPOS!A7:D154,3,FALSE)</f>
        <v>Grúa (capacidad 15 ton)</v>
      </c>
      <c r="C37" s="839"/>
      <c r="D37" s="839"/>
      <c r="E37" s="839"/>
      <c r="F37" s="839"/>
      <c r="G37" s="839"/>
      <c r="H37" s="840"/>
      <c r="I37" s="267"/>
      <c r="J37" s="268"/>
      <c r="K37" s="269">
        <f>VLOOKUP(A37,EQUIPOS!A7:D163,4,FALSE)</f>
        <v>115809.10728359639</v>
      </c>
      <c r="L37" s="270"/>
      <c r="M37" s="271">
        <v>0.5</v>
      </c>
      <c r="N37" s="272">
        <f>K37/M37</f>
        <v>231618.21456719277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3911.9059374999997</v>
      </c>
    </row>
    <row r="43" spans="1:14" ht="15.75" thickBot="1">
      <c r="B43" s="825" t="s">
        <v>953</v>
      </c>
      <c r="C43" s="826"/>
      <c r="D43" s="826"/>
      <c r="E43" s="826"/>
      <c r="F43" s="826"/>
      <c r="G43" s="826"/>
      <c r="H43" s="826"/>
      <c r="I43" s="826"/>
      <c r="J43" s="826"/>
      <c r="K43" s="826"/>
      <c r="L43" s="826"/>
      <c r="M43" s="827"/>
      <c r="N43" s="394">
        <f>SUM(N36:N42)</f>
        <v>755759.74469440791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924.42039756564452</v>
      </c>
      <c r="N48" s="272">
        <f>K48*M48</f>
        <v>9244.2039756564445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15383.877463604538</v>
      </c>
      <c r="N49" s="272">
        <f>K49*M49</f>
        <v>15383.877463604538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2438.6344386144542</v>
      </c>
      <c r="N50" s="272">
        <f>K50*M50</f>
        <v>2438.6344386144542</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32407.314106910857</v>
      </c>
      <c r="N51" s="272">
        <f>K51*M51</f>
        <v>64814.628213821714</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91881.344091697159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78238.118749999994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925879.20753610507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185175.84150722102</v>
      </c>
      <c r="M83" s="860"/>
      <c r="N83" s="51"/>
    </row>
    <row r="84" spans="1:14">
      <c r="B84" s="89" t="s">
        <v>973</v>
      </c>
      <c r="C84" s="90"/>
      <c r="D84" s="90"/>
      <c r="E84" s="90"/>
      <c r="F84" s="90"/>
      <c r="G84" s="90"/>
      <c r="H84" s="90"/>
      <c r="I84" s="87"/>
      <c r="J84" s="88"/>
      <c r="K84" s="304">
        <v>0.05</v>
      </c>
      <c r="L84" s="859">
        <f>N78*K84</f>
        <v>46293.960376805255</v>
      </c>
      <c r="M84" s="860"/>
      <c r="N84" s="51"/>
    </row>
    <row r="85" spans="1:14" ht="15.75" thickBot="1">
      <c r="B85" s="91" t="s">
        <v>974</v>
      </c>
      <c r="C85" s="92"/>
      <c r="D85" s="92"/>
      <c r="E85" s="92"/>
      <c r="F85" s="92"/>
      <c r="G85" s="92"/>
      <c r="H85" s="92"/>
      <c r="I85" s="93"/>
      <c r="J85" s="94"/>
      <c r="K85" s="305">
        <v>0.05</v>
      </c>
      <c r="L85" s="861">
        <f>N78*K85</f>
        <v>46293.960376805255</v>
      </c>
      <c r="M85" s="862"/>
      <c r="N85" s="51"/>
    </row>
    <row r="86" spans="1:14" ht="15.75" thickBot="1">
      <c r="B86" s="825" t="s">
        <v>953</v>
      </c>
      <c r="C86" s="826"/>
      <c r="D86" s="826"/>
      <c r="E86" s="826"/>
      <c r="F86" s="826"/>
      <c r="G86" s="826"/>
      <c r="H86" s="826"/>
      <c r="I86" s="826"/>
      <c r="J86" s="826"/>
      <c r="K86" s="826"/>
      <c r="L86" s="826"/>
      <c r="M86" s="827"/>
      <c r="N86" s="52">
        <f>L83+L84+L85</f>
        <v>277763.76226083154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1203642.9697969365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VLOOKUP(A36,EQUIPOS!A6:D162,4,FALSE)</f>
        <v>260114.8120948576</v>
      </c>
      <c r="L36" s="270"/>
      <c r="M36" s="271">
        <v>0.4375</v>
      </c>
      <c r="N36" s="272">
        <f>K36/M36</f>
        <v>594548.14193110308</v>
      </c>
    </row>
    <row r="37" spans="1:14">
      <c r="A37" s="108" t="s">
        <v>241</v>
      </c>
      <c r="B37" s="838" t="str">
        <f>VLOOKUP(A37,EQUIPOS!A7:D154,3,FALSE)</f>
        <v>Grúa (capacidad 15 ton)</v>
      </c>
      <c r="C37" s="839"/>
      <c r="D37" s="839"/>
      <c r="E37" s="839"/>
      <c r="F37" s="839"/>
      <c r="G37" s="839"/>
      <c r="H37" s="840"/>
      <c r="I37" s="267"/>
      <c r="J37" s="268"/>
      <c r="K37" s="269">
        <f>VLOOKUP(A37,EQUIPOS!A7:D163,4,FALSE)</f>
        <v>115809.10728359639</v>
      </c>
      <c r="L37" s="270"/>
      <c r="M37" s="271">
        <v>0.4375</v>
      </c>
      <c r="N37" s="272">
        <f>K37/M37</f>
        <v>264706.53093393461</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4470.7496428571421</v>
      </c>
    </row>
    <row r="43" spans="1:14" ht="15.75" thickBot="1">
      <c r="B43" s="825" t="s">
        <v>953</v>
      </c>
      <c r="C43" s="826"/>
      <c r="D43" s="826"/>
      <c r="E43" s="826"/>
      <c r="F43" s="826"/>
      <c r="G43" s="826"/>
      <c r="H43" s="826"/>
      <c r="I43" s="826"/>
      <c r="J43" s="826"/>
      <c r="K43" s="826"/>
      <c r="L43" s="826"/>
      <c r="M43" s="827"/>
      <c r="N43" s="394">
        <f>SUM(N36:N42)</f>
        <v>863725.42250789481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924.42039756564452</v>
      </c>
      <c r="N48" s="272">
        <f>K48*M48</f>
        <v>9244.2039756564445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15383.877463604538</v>
      </c>
      <c r="N49" s="272">
        <f>K49*M49</f>
        <v>15383.877463604538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2438.6344386144542</v>
      </c>
      <c r="N50" s="272">
        <f>K50*M50</f>
        <v>2438.6344386144542</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32407.314106910857</v>
      </c>
      <c r="N51" s="272">
        <f>K51*M51</f>
        <v>64814.628213821714</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91881.344091697159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89414.992857142846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1045021.7594567348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209004.35189134697</v>
      </c>
      <c r="M83" s="860"/>
      <c r="N83" s="51"/>
    </row>
    <row r="84" spans="1:14">
      <c r="B84" s="89" t="s">
        <v>973</v>
      </c>
      <c r="C84" s="90"/>
      <c r="D84" s="90"/>
      <c r="E84" s="90"/>
      <c r="F84" s="90"/>
      <c r="G84" s="90"/>
      <c r="H84" s="90"/>
      <c r="I84" s="87"/>
      <c r="J84" s="88"/>
      <c r="K84" s="304">
        <v>0.05</v>
      </c>
      <c r="L84" s="859">
        <f>N78*K84</f>
        <v>52251.087972836744</v>
      </c>
      <c r="M84" s="860"/>
      <c r="N84" s="51"/>
    </row>
    <row r="85" spans="1:14" ht="15.75" thickBot="1">
      <c r="B85" s="91" t="s">
        <v>974</v>
      </c>
      <c r="C85" s="92"/>
      <c r="D85" s="92"/>
      <c r="E85" s="92"/>
      <c r="F85" s="92"/>
      <c r="G85" s="92"/>
      <c r="H85" s="92"/>
      <c r="I85" s="93"/>
      <c r="J85" s="94"/>
      <c r="K85" s="305">
        <v>0.05</v>
      </c>
      <c r="L85" s="861">
        <f>N78*K85</f>
        <v>52251.087972836744</v>
      </c>
      <c r="M85" s="862"/>
      <c r="N85" s="51"/>
    </row>
    <row r="86" spans="1:14" ht="15.75" thickBot="1">
      <c r="B86" s="825" t="s">
        <v>953</v>
      </c>
      <c r="C86" s="826"/>
      <c r="D86" s="826"/>
      <c r="E86" s="826"/>
      <c r="F86" s="826"/>
      <c r="G86" s="826"/>
      <c r="H86" s="826"/>
      <c r="I86" s="826"/>
      <c r="J86" s="826"/>
      <c r="K86" s="826"/>
      <c r="L86" s="826"/>
      <c r="M86" s="827"/>
      <c r="N86" s="52">
        <f>L83+L84+L85</f>
        <v>313506.52783702046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1358528.2872937552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VLOOKUP(A36,EQUIPOS!A6:D162,4,FALSE)</f>
        <v>260114.8120948576</v>
      </c>
      <c r="L36" s="270"/>
      <c r="M36" s="271">
        <v>0.875</v>
      </c>
      <c r="N36" s="272">
        <f>K36/M36</f>
        <v>297274.07096555154</v>
      </c>
    </row>
    <row r="37" spans="1:14">
      <c r="A37" s="108" t="s">
        <v>241</v>
      </c>
      <c r="B37" s="838" t="str">
        <f>VLOOKUP(A37,EQUIPOS!A7:D154,3,FALSE)</f>
        <v>Grúa (capacidad 15 ton)</v>
      </c>
      <c r="C37" s="839"/>
      <c r="D37" s="839"/>
      <c r="E37" s="839"/>
      <c r="F37" s="839"/>
      <c r="G37" s="839"/>
      <c r="H37" s="840"/>
      <c r="I37" s="267"/>
      <c r="J37" s="268"/>
      <c r="K37" s="269">
        <f>VLOOKUP(A37,EQUIPOS!A7:D163,4,FALSE)</f>
        <v>115809.10728359639</v>
      </c>
      <c r="L37" s="270"/>
      <c r="M37" s="271">
        <v>0.875</v>
      </c>
      <c r="N37" s="272">
        <f>K37/M37</f>
        <v>132353.26546696731</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1788.299857142857</v>
      </c>
    </row>
    <row r="43" spans="1:14" ht="15.75" thickBot="1">
      <c r="B43" s="825" t="s">
        <v>953</v>
      </c>
      <c r="C43" s="826"/>
      <c r="D43" s="826"/>
      <c r="E43" s="826"/>
      <c r="F43" s="826"/>
      <c r="G43" s="826"/>
      <c r="H43" s="826"/>
      <c r="I43" s="826"/>
      <c r="J43" s="826"/>
      <c r="K43" s="826"/>
      <c r="L43" s="826"/>
      <c r="M43" s="827"/>
      <c r="N43" s="394">
        <f>SUM(N36:N42)</f>
        <v>431415.63628966169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924.42039756564452</v>
      </c>
      <c r="N48" s="272">
        <f>K48*M48</f>
        <v>9244.2039756564445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15383.877463604538</v>
      </c>
      <c r="N49" s="272">
        <f>K49*M49</f>
        <v>15383.877463604538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2438.6344386144542</v>
      </c>
      <c r="N50" s="272">
        <f>K50*M50</f>
        <v>2438.6344386144542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27066.715877875438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35765.997142857137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494248.34931039426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98849.669862078852</v>
      </c>
      <c r="M83" s="860"/>
      <c r="N83" s="51"/>
    </row>
    <row r="84" spans="1:14">
      <c r="B84" s="89" t="s">
        <v>973</v>
      </c>
      <c r="C84" s="90"/>
      <c r="D84" s="90"/>
      <c r="E84" s="90"/>
      <c r="F84" s="90"/>
      <c r="G84" s="90"/>
      <c r="H84" s="90"/>
      <c r="I84" s="87"/>
      <c r="J84" s="88"/>
      <c r="K84" s="304">
        <v>0.05</v>
      </c>
      <c r="L84" s="859">
        <f>N78*K84</f>
        <v>24712.417465519713</v>
      </c>
      <c r="M84" s="860"/>
      <c r="N84" s="51"/>
    </row>
    <row r="85" spans="1:14" ht="15.75" thickBot="1">
      <c r="B85" s="91" t="s">
        <v>974</v>
      </c>
      <c r="C85" s="92"/>
      <c r="D85" s="92"/>
      <c r="E85" s="92"/>
      <c r="F85" s="92"/>
      <c r="G85" s="92"/>
      <c r="H85" s="92"/>
      <c r="I85" s="93"/>
      <c r="J85" s="94"/>
      <c r="K85" s="305">
        <v>0.05</v>
      </c>
      <c r="L85" s="861">
        <f>N78*K85</f>
        <v>24712.417465519713</v>
      </c>
      <c r="M85" s="862"/>
      <c r="N85" s="51"/>
    </row>
    <row r="86" spans="1:14" ht="15.75" thickBot="1">
      <c r="B86" s="825" t="s">
        <v>953</v>
      </c>
      <c r="C86" s="826"/>
      <c r="D86" s="826"/>
      <c r="E86" s="826"/>
      <c r="F86" s="826"/>
      <c r="G86" s="826"/>
      <c r="H86" s="826"/>
      <c r="I86" s="826"/>
      <c r="J86" s="826"/>
      <c r="K86" s="826"/>
      <c r="L86" s="826"/>
      <c r="M86" s="827"/>
      <c r="N86" s="52">
        <f>L83+L84+L85</f>
        <v>148274.50479311828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642522.8541035126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VLOOKUP(A36,EQUIPOS!A6:D162,4,FALSE)</f>
        <v>260114.8120948576</v>
      </c>
      <c r="L36" s="270"/>
      <c r="M36" s="271">
        <v>0.75</v>
      </c>
      <c r="N36" s="272">
        <f>K36/M36</f>
        <v>346819.74945981015</v>
      </c>
    </row>
    <row r="37" spans="1:14">
      <c r="A37" s="108" t="s">
        <v>241</v>
      </c>
      <c r="B37" s="838" t="str">
        <f>VLOOKUP(A37,EQUIPOS!A7:D154,3,FALSE)</f>
        <v>Grúa (capacidad 15 ton)</v>
      </c>
      <c r="C37" s="839"/>
      <c r="D37" s="839"/>
      <c r="E37" s="839"/>
      <c r="F37" s="839"/>
      <c r="G37" s="839"/>
      <c r="H37" s="840"/>
      <c r="I37" s="267"/>
      <c r="J37" s="268"/>
      <c r="K37" s="269">
        <f>VLOOKUP(A37,EQUIPOS!A7:D163,4,FALSE)</f>
        <v>115809.10728359639</v>
      </c>
      <c r="L37" s="270"/>
      <c r="M37" s="271">
        <v>0.75</v>
      </c>
      <c r="N37" s="272">
        <f>K37/M37</f>
        <v>154412.14304479517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2086.3498333333332</v>
      </c>
    </row>
    <row r="43" spans="1:14" ht="15.75" thickBot="1">
      <c r="B43" s="825" t="s">
        <v>953</v>
      </c>
      <c r="C43" s="826"/>
      <c r="D43" s="826"/>
      <c r="E43" s="826"/>
      <c r="F43" s="826"/>
      <c r="G43" s="826"/>
      <c r="H43" s="826"/>
      <c r="I43" s="826"/>
      <c r="J43" s="826"/>
      <c r="K43" s="826"/>
      <c r="L43" s="826"/>
      <c r="M43" s="827"/>
      <c r="N43" s="394">
        <f>SUM(N36:N42)</f>
        <v>503318.24233793869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924.42039756564452</v>
      </c>
      <c r="N48" s="272">
        <f>K48*M48</f>
        <v>9244.2039756564445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15383.877463604538</v>
      </c>
      <c r="N49" s="272">
        <f>K49*M49</f>
        <v>15383.877463604538</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2438.6344386144542</v>
      </c>
      <c r="N50" s="272">
        <f>K50*M50</f>
        <v>2438.6344386144542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27066.715877875438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41726.996666666666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572111.95488248079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114422.39097649616</v>
      </c>
      <c r="M83" s="860"/>
      <c r="N83" s="51"/>
    </row>
    <row r="84" spans="1:14">
      <c r="B84" s="89" t="s">
        <v>973</v>
      </c>
      <c r="C84" s="90"/>
      <c r="D84" s="90"/>
      <c r="E84" s="90"/>
      <c r="F84" s="90"/>
      <c r="G84" s="90"/>
      <c r="H84" s="90"/>
      <c r="I84" s="87"/>
      <c r="J84" s="88"/>
      <c r="K84" s="304">
        <v>0.05</v>
      </c>
      <c r="L84" s="859">
        <f>N78*K84</f>
        <v>28605.597744124039</v>
      </c>
      <c r="M84" s="860"/>
      <c r="N84" s="51"/>
    </row>
    <row r="85" spans="1:14" ht="15.75" thickBot="1">
      <c r="B85" s="91" t="s">
        <v>974</v>
      </c>
      <c r="C85" s="92"/>
      <c r="D85" s="92"/>
      <c r="E85" s="92"/>
      <c r="F85" s="92"/>
      <c r="G85" s="92"/>
      <c r="H85" s="92"/>
      <c r="I85" s="93"/>
      <c r="J85" s="94"/>
      <c r="K85" s="305">
        <v>0.05</v>
      </c>
      <c r="L85" s="861">
        <f>N78*K85</f>
        <v>28605.597744124039</v>
      </c>
      <c r="M85" s="862"/>
      <c r="N85" s="51"/>
    </row>
    <row r="86" spans="1:14" ht="15.75" thickBot="1">
      <c r="B86" s="825" t="s">
        <v>953</v>
      </c>
      <c r="C86" s="826"/>
      <c r="D86" s="826"/>
      <c r="E86" s="826"/>
      <c r="F86" s="826"/>
      <c r="G86" s="826"/>
      <c r="H86" s="826"/>
      <c r="I86" s="826"/>
      <c r="J86" s="826"/>
      <c r="K86" s="826"/>
      <c r="L86" s="826"/>
      <c r="M86" s="827"/>
      <c r="N86" s="52">
        <f>L83+L84+L85</f>
        <v>171633.58646474424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743745.54134722496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VLOOKUP(A36,EQUIPOS!A6:D162,4,FALSE)</f>
        <v>260114.8120948576</v>
      </c>
      <c r="L36" s="270"/>
      <c r="M36" s="271">
        <v>0.6875</v>
      </c>
      <c r="N36" s="272">
        <f>K36/M36</f>
        <v>378348.81759252015</v>
      </c>
    </row>
    <row r="37" spans="1:14">
      <c r="A37" s="108" t="s">
        <v>241</v>
      </c>
      <c r="B37" s="838" t="str">
        <f>VLOOKUP(A37,EQUIPOS!A7:D154,3,FALSE)</f>
        <v>Grúa (capacidad 15 ton)</v>
      </c>
      <c r="C37" s="839"/>
      <c r="D37" s="839"/>
      <c r="E37" s="839"/>
      <c r="F37" s="839"/>
      <c r="G37" s="839"/>
      <c r="H37" s="840"/>
      <c r="I37" s="267"/>
      <c r="J37" s="268"/>
      <c r="K37" s="269">
        <f>VLOOKUP(A37,EQUIPOS!A7:D163,4,FALSE)</f>
        <v>115809.10728359639</v>
      </c>
      <c r="L37" s="270"/>
      <c r="M37" s="271">
        <v>0.6875</v>
      </c>
      <c r="N37" s="272">
        <f>K37/M37</f>
        <v>168449.610594322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2276.0179999999996</v>
      </c>
    </row>
    <row r="43" spans="1:14" ht="15.75" thickBot="1">
      <c r="B43" s="825" t="s">
        <v>953</v>
      </c>
      <c r="C43" s="826"/>
      <c r="D43" s="826"/>
      <c r="E43" s="826"/>
      <c r="F43" s="826"/>
      <c r="G43" s="826"/>
      <c r="H43" s="826"/>
      <c r="I43" s="826"/>
      <c r="J43" s="826"/>
      <c r="K43" s="826"/>
      <c r="L43" s="826"/>
      <c r="M43" s="827"/>
      <c r="N43" s="394">
        <f>SUM(N36:N42)</f>
        <v>549074.44618684216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924.42039756564452</v>
      </c>
      <c r="N48" s="272">
        <f>K48*M48</f>
        <v>9244.2039756564445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15383.877463604538</v>
      </c>
      <c r="N49" s="272">
        <f>K49*M49</f>
        <v>15383.877463604538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2438.6344386144542</v>
      </c>
      <c r="N50" s="272">
        <f>K50*M50</f>
        <v>2438.6344386144542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27066.715877875438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45520.359999999993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621661.5220647176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124332.30441294353</v>
      </c>
      <c r="M83" s="860"/>
      <c r="N83" s="51"/>
    </row>
    <row r="84" spans="1:14">
      <c r="B84" s="89" t="s">
        <v>973</v>
      </c>
      <c r="C84" s="90"/>
      <c r="D84" s="90"/>
      <c r="E84" s="90"/>
      <c r="F84" s="90"/>
      <c r="G84" s="90"/>
      <c r="H84" s="90"/>
      <c r="I84" s="87"/>
      <c r="J84" s="88"/>
      <c r="K84" s="304">
        <v>0.05</v>
      </c>
      <c r="L84" s="859">
        <f>N78*K84</f>
        <v>31083.076103235882</v>
      </c>
      <c r="M84" s="860"/>
      <c r="N84" s="51"/>
    </row>
    <row r="85" spans="1:14" ht="15.75" thickBot="1">
      <c r="B85" s="91" t="s">
        <v>974</v>
      </c>
      <c r="C85" s="92"/>
      <c r="D85" s="92"/>
      <c r="E85" s="92"/>
      <c r="F85" s="92"/>
      <c r="G85" s="92"/>
      <c r="H85" s="92"/>
      <c r="I85" s="93"/>
      <c r="J85" s="94"/>
      <c r="K85" s="305">
        <v>0.05</v>
      </c>
      <c r="L85" s="861">
        <f>N78*K85</f>
        <v>31083.076103235882</v>
      </c>
      <c r="M85" s="862"/>
      <c r="N85" s="51"/>
    </row>
    <row r="86" spans="1:14" ht="15.75" thickBot="1">
      <c r="B86" s="825" t="s">
        <v>953</v>
      </c>
      <c r="C86" s="826"/>
      <c r="D86" s="826"/>
      <c r="E86" s="826"/>
      <c r="F86" s="826"/>
      <c r="G86" s="826"/>
      <c r="H86" s="826"/>
      <c r="I86" s="826"/>
      <c r="J86" s="826"/>
      <c r="K86" s="826"/>
      <c r="L86" s="826"/>
      <c r="M86" s="827"/>
      <c r="N86" s="52">
        <f>L83+L84+L85</f>
        <v>186498.45661941529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808159.97868413292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52" t="s">
        <v>241</v>
      </c>
      <c r="B36" s="838" t="str">
        <f>VLOOKUP(A36,EQUIPOS!A6:D154,3,FALSE)</f>
        <v>Grúa (capacidad 15 ton)</v>
      </c>
      <c r="C36" s="839"/>
      <c r="D36" s="839"/>
      <c r="E36" s="839"/>
      <c r="F36" s="839"/>
      <c r="G36" s="839"/>
      <c r="H36" s="840"/>
      <c r="I36" s="267"/>
      <c r="J36" s="268"/>
      <c r="K36" s="269">
        <f>VLOOKUP(A36,EQUIPOS!A6:D162,4,FALSE)</f>
        <v>115809.10728359639</v>
      </c>
      <c r="L36" s="270"/>
      <c r="M36" s="396">
        <v>1.125</v>
      </c>
      <c r="N36" s="272">
        <f>K36/M36</f>
        <v>102941.42869653011</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1390.8998888888889</v>
      </c>
    </row>
    <row r="43" spans="1:14" ht="15.75" thickBot="1">
      <c r="B43" s="825" t="s">
        <v>953</v>
      </c>
      <c r="C43" s="826"/>
      <c r="D43" s="826"/>
      <c r="E43" s="826"/>
      <c r="F43" s="826"/>
      <c r="G43" s="826"/>
      <c r="H43" s="826"/>
      <c r="I43" s="826"/>
      <c r="J43" s="826"/>
      <c r="K43" s="826"/>
      <c r="L43" s="826"/>
      <c r="M43" s="827"/>
      <c r="N43" s="394">
        <f>SUM(N36:N42)</f>
        <v>104332.328585419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924.42039756564452</v>
      </c>
      <c r="N48" s="272">
        <f>K48*M48</f>
        <v>9244.2039756564445</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2438.6344386144542</v>
      </c>
      <c r="N49" s="272">
        <f>K49*M49</f>
        <v>2438.6344386144542</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15383.877463604538</v>
      </c>
      <c r="N50" s="272">
        <f>K50*M50</f>
        <v>15383.877463604538</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27066.715877875438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27817.997777777775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159217.04224107222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31843.408448214446</v>
      </c>
      <c r="M83" s="860"/>
      <c r="N83" s="51"/>
    </row>
    <row r="84" spans="1:14">
      <c r="B84" s="89" t="s">
        <v>973</v>
      </c>
      <c r="C84" s="90"/>
      <c r="D84" s="90"/>
      <c r="E84" s="90"/>
      <c r="F84" s="90"/>
      <c r="G84" s="90"/>
      <c r="H84" s="90"/>
      <c r="I84" s="87"/>
      <c r="J84" s="88"/>
      <c r="K84" s="304">
        <v>0.05</v>
      </c>
      <c r="L84" s="859">
        <f>N78*K84</f>
        <v>7960.8521120536116</v>
      </c>
      <c r="M84" s="860"/>
      <c r="N84" s="51"/>
    </row>
    <row r="85" spans="1:14" ht="15.75" thickBot="1">
      <c r="B85" s="91" t="s">
        <v>974</v>
      </c>
      <c r="C85" s="92"/>
      <c r="D85" s="92"/>
      <c r="E85" s="92"/>
      <c r="F85" s="92"/>
      <c r="G85" s="92"/>
      <c r="H85" s="92"/>
      <c r="I85" s="93"/>
      <c r="J85" s="94"/>
      <c r="K85" s="305">
        <v>0.05</v>
      </c>
      <c r="L85" s="861">
        <f>N78*K85</f>
        <v>7960.8521120536116</v>
      </c>
      <c r="M85" s="862"/>
      <c r="N85" s="51"/>
    </row>
    <row r="86" spans="1:14" ht="15.75" thickBot="1">
      <c r="B86" s="825" t="s">
        <v>953</v>
      </c>
      <c r="C86" s="826"/>
      <c r="D86" s="826"/>
      <c r="E86" s="826"/>
      <c r="F86" s="826"/>
      <c r="G86" s="826"/>
      <c r="H86" s="826"/>
      <c r="I86" s="826"/>
      <c r="J86" s="826"/>
      <c r="K86" s="826"/>
      <c r="L86" s="826"/>
      <c r="M86" s="827"/>
      <c r="N86" s="52">
        <f>L83+L84+L85</f>
        <v>47765.112672321666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206982.1549133939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55" t="s">
        <v>241</v>
      </c>
      <c r="B36" s="838" t="str">
        <f>VLOOKUP(A36,EQUIPOS!A6:D154,3,FALSE)</f>
        <v>Grúa (capacidad 15 ton)</v>
      </c>
      <c r="C36" s="839"/>
      <c r="D36" s="839"/>
      <c r="E36" s="839"/>
      <c r="F36" s="839"/>
      <c r="G36" s="839"/>
      <c r="H36" s="840"/>
      <c r="I36" s="267"/>
      <c r="J36" s="268"/>
      <c r="K36" s="269">
        <f>VLOOKUP(A36,EQUIPOS!A6:D162,4,FALSE)</f>
        <v>115809.10728359639</v>
      </c>
      <c r="L36" s="270"/>
      <c r="M36" s="462">
        <v>1</v>
      </c>
      <c r="N36" s="272">
        <f>K36/M36</f>
        <v>115809.10728359639</v>
      </c>
    </row>
    <row r="37" spans="1:14">
      <c r="A37" s="155" t="s">
        <v>373</v>
      </c>
      <c r="B37" s="838" t="str">
        <f>VLOOKUP(A37,EQUIPOS!A7:D154,3,FALSE)</f>
        <v>Volqueta 6 m3</v>
      </c>
      <c r="C37" s="839"/>
      <c r="D37" s="839"/>
      <c r="E37" s="839"/>
      <c r="F37" s="839"/>
      <c r="G37" s="839"/>
      <c r="H37" s="840"/>
      <c r="I37" s="267"/>
      <c r="J37" s="268"/>
      <c r="K37" s="269">
        <f>VLOOKUP(A37,EQUIPOS!A7:D163,4,FALSE)</f>
        <v>62427.55490276582</v>
      </c>
      <c r="L37" s="270"/>
      <c r="M37" s="463">
        <v>1</v>
      </c>
      <c r="N37" s="272">
        <f>K37/M37</f>
        <v>62427.55490276582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1564.762375</v>
      </c>
    </row>
    <row r="43" spans="1:14" ht="15.75" thickBot="1">
      <c r="B43" s="825" t="s">
        <v>953</v>
      </c>
      <c r="C43" s="826"/>
      <c r="D43" s="826"/>
      <c r="E43" s="826"/>
      <c r="F43" s="826"/>
      <c r="G43" s="826"/>
      <c r="H43" s="826"/>
      <c r="I43" s="826"/>
      <c r="J43" s="826"/>
      <c r="K43" s="826"/>
      <c r="L43" s="826"/>
      <c r="M43" s="827"/>
      <c r="N43" s="394">
        <f>SUM(N36:N42)</f>
        <v>179801.42456136219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924.42039756564452</v>
      </c>
      <c r="N48" s="272">
        <f>K48*M48</f>
        <v>9244.2039756564445</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2438.6344386144542</v>
      </c>
      <c r="N49" s="272">
        <f>K49*M49</f>
        <v>2438.6344386144542</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15383.877463604538</v>
      </c>
      <c r="N50" s="272">
        <f>K50*M50</f>
        <v>15383.877463604538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27066.715877875438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31295.247499999998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238163.38793923764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47632.677587847531</v>
      </c>
      <c r="M83" s="860"/>
      <c r="N83" s="51"/>
    </row>
    <row r="84" spans="1:14">
      <c r="B84" s="89" t="s">
        <v>973</v>
      </c>
      <c r="C84" s="90"/>
      <c r="D84" s="90"/>
      <c r="E84" s="90"/>
      <c r="F84" s="90"/>
      <c r="G84" s="90"/>
      <c r="H84" s="90"/>
      <c r="I84" s="87"/>
      <c r="J84" s="88"/>
      <c r="K84" s="304">
        <v>0.05</v>
      </c>
      <c r="L84" s="859">
        <f>N78*K84</f>
        <v>11908.169396961883</v>
      </c>
      <c r="M84" s="860"/>
      <c r="N84" s="51"/>
    </row>
    <row r="85" spans="1:14" ht="15.75" thickBot="1">
      <c r="B85" s="91" t="s">
        <v>974</v>
      </c>
      <c r="C85" s="92"/>
      <c r="D85" s="92"/>
      <c r="E85" s="92"/>
      <c r="F85" s="92"/>
      <c r="G85" s="92"/>
      <c r="H85" s="92"/>
      <c r="I85" s="93"/>
      <c r="J85" s="94"/>
      <c r="K85" s="305">
        <v>0.05</v>
      </c>
      <c r="L85" s="861">
        <f>N78*K85</f>
        <v>11908.169396961883</v>
      </c>
      <c r="M85" s="862"/>
      <c r="N85" s="51"/>
    </row>
    <row r="86" spans="1:14" ht="15.75" thickBot="1">
      <c r="B86" s="825" t="s">
        <v>953</v>
      </c>
      <c r="C86" s="826"/>
      <c r="D86" s="826"/>
      <c r="E86" s="826"/>
      <c r="F86" s="826"/>
      <c r="G86" s="826"/>
      <c r="H86" s="826"/>
      <c r="I86" s="826"/>
      <c r="J86" s="826"/>
      <c r="K86" s="826"/>
      <c r="L86" s="826"/>
      <c r="M86" s="827"/>
      <c r="N86" s="52">
        <f>L83+L84+L85</f>
        <v>71449.016381771289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309612.40432100894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VLOOKUP(A36,EQUIPOS!A6:D162,4,FALSE)</f>
        <v>115809.10728359639</v>
      </c>
      <c r="L36" s="270"/>
      <c r="M36" s="271">
        <v>0.9375</v>
      </c>
      <c r="N36" s="272">
        <f>K36/M36</f>
        <v>123529.71443583614</v>
      </c>
    </row>
    <row r="37" spans="1:14">
      <c r="A37" s="144" t="s">
        <v>373</v>
      </c>
      <c r="B37" s="838" t="str">
        <f>VLOOKUP(A37,EQUIPOS!A7:D154,3,FALSE)</f>
        <v>Volqueta 6 m3</v>
      </c>
      <c r="C37" s="839"/>
      <c r="D37" s="839"/>
      <c r="E37" s="839"/>
      <c r="F37" s="839"/>
      <c r="G37" s="839"/>
      <c r="H37" s="840"/>
      <c r="I37" s="267"/>
      <c r="J37" s="268"/>
      <c r="K37" s="269">
        <f>VLOOKUP(A37,EQUIPOS!A7:D163,4,FALSE)</f>
        <v>62427.55490276582</v>
      </c>
      <c r="L37" s="270"/>
      <c r="M37" s="271">
        <v>0.9375</v>
      </c>
      <c r="N37" s="272">
        <f>K37/M37</f>
        <v>66589.391896283545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1669.0798666666667</v>
      </c>
    </row>
    <row r="43" spans="1:14" ht="15.75" thickBot="1">
      <c r="B43" s="825" t="s">
        <v>953</v>
      </c>
      <c r="C43" s="826"/>
      <c r="D43" s="826"/>
      <c r="E43" s="826"/>
      <c r="F43" s="826"/>
      <c r="G43" s="826"/>
      <c r="H43" s="826"/>
      <c r="I43" s="826"/>
      <c r="J43" s="826"/>
      <c r="K43" s="826"/>
      <c r="L43" s="826"/>
      <c r="M43" s="827"/>
      <c r="N43" s="394">
        <f>SUM(N36:N42)</f>
        <v>191788.18619878634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924.42039756564452</v>
      </c>
      <c r="N48" s="272">
        <f>K48*M48</f>
        <v>9244.2039756564445</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15383.877463604538</v>
      </c>
      <c r="N49" s="272">
        <f>K49*M49</f>
        <v>15383.877463604538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2438.6344386144542</v>
      </c>
      <c r="N50" s="272">
        <f>K50*M50</f>
        <v>2438.6344386144542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27066.715877875438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33381.597333333331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252236.4994099951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50447.299881999024</v>
      </c>
      <c r="M83" s="860"/>
      <c r="N83" s="51"/>
    </row>
    <row r="84" spans="1:14">
      <c r="B84" s="89" t="s">
        <v>973</v>
      </c>
      <c r="C84" s="90"/>
      <c r="D84" s="90"/>
      <c r="E84" s="90"/>
      <c r="F84" s="90"/>
      <c r="G84" s="90"/>
      <c r="H84" s="90"/>
      <c r="I84" s="87"/>
      <c r="J84" s="88"/>
      <c r="K84" s="304">
        <v>0.05</v>
      </c>
      <c r="L84" s="859">
        <f>N78*K84</f>
        <v>12611.824970499756</v>
      </c>
      <c r="M84" s="860"/>
      <c r="N84" s="51"/>
    </row>
    <row r="85" spans="1:14" ht="15.75" thickBot="1">
      <c r="B85" s="91" t="s">
        <v>974</v>
      </c>
      <c r="C85" s="92"/>
      <c r="D85" s="92"/>
      <c r="E85" s="92"/>
      <c r="F85" s="92"/>
      <c r="G85" s="92"/>
      <c r="H85" s="92"/>
      <c r="I85" s="93"/>
      <c r="J85" s="94"/>
      <c r="K85" s="305">
        <v>0.05</v>
      </c>
      <c r="L85" s="861">
        <f>N78*K85</f>
        <v>12611.824970499756</v>
      </c>
      <c r="M85" s="862"/>
      <c r="N85" s="51"/>
    </row>
    <row r="86" spans="1:14" ht="15.75" thickBot="1">
      <c r="B86" s="825" t="s">
        <v>953</v>
      </c>
      <c r="C86" s="826"/>
      <c r="D86" s="826"/>
      <c r="E86" s="826"/>
      <c r="F86" s="826"/>
      <c r="G86" s="826"/>
      <c r="H86" s="826"/>
      <c r="I86" s="826"/>
      <c r="J86" s="826"/>
      <c r="K86" s="826"/>
      <c r="L86" s="826"/>
      <c r="M86" s="827"/>
      <c r="N86" s="52">
        <f>L83+L84+L85</f>
        <v>75670.949822998533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327907.44923299365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VLOOKUP(A36,EQUIPOS!A6:D162,4,FALSE)</f>
        <v>115809.10728359639</v>
      </c>
      <c r="L36" s="270"/>
      <c r="M36" s="271">
        <v>1.5</v>
      </c>
      <c r="N36" s="272">
        <f>K36/M36</f>
        <v>77206.071522397586</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1043.1749166666666</v>
      </c>
    </row>
    <row r="43" spans="1:14" ht="15.75" thickBot="1">
      <c r="B43" s="825" t="s">
        <v>953</v>
      </c>
      <c r="C43" s="826"/>
      <c r="D43" s="826"/>
      <c r="E43" s="826"/>
      <c r="F43" s="826"/>
      <c r="G43" s="826"/>
      <c r="H43" s="826"/>
      <c r="I43" s="826"/>
      <c r="J43" s="826"/>
      <c r="K43" s="826"/>
      <c r="L43" s="826"/>
      <c r="M43" s="827"/>
      <c r="N43" s="394">
        <f>SUM(N36:N42)</f>
        <v>78249.246439064256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924.42039756564452</v>
      </c>
      <c r="N48" s="272">
        <f>K48*M48</f>
        <v>9244.2039756564445</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15383.877463604538</v>
      </c>
      <c r="N49" s="272">
        <f>K49*M49</f>
        <v>15383.877463604538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2438.6344386144542</v>
      </c>
      <c r="N50" s="272">
        <f>K50*M50</f>
        <v>2438.6344386144542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27066.715877875438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20863.498333333333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126179.46065027303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25235.892130054606</v>
      </c>
      <c r="M83" s="860"/>
      <c r="N83" s="51"/>
    </row>
    <row r="84" spans="1:14">
      <c r="B84" s="89" t="s">
        <v>973</v>
      </c>
      <c r="C84" s="90"/>
      <c r="D84" s="90"/>
      <c r="E84" s="90"/>
      <c r="F84" s="90"/>
      <c r="G84" s="90"/>
      <c r="H84" s="90"/>
      <c r="I84" s="87"/>
      <c r="J84" s="88"/>
      <c r="K84" s="304">
        <v>0.05</v>
      </c>
      <c r="L84" s="859">
        <f>N78*K84</f>
        <v>6308.9730325136516</v>
      </c>
      <c r="M84" s="860"/>
      <c r="N84" s="51"/>
    </row>
    <row r="85" spans="1:14" ht="15.75" thickBot="1">
      <c r="B85" s="91" t="s">
        <v>974</v>
      </c>
      <c r="C85" s="92"/>
      <c r="D85" s="92"/>
      <c r="E85" s="92"/>
      <c r="F85" s="92"/>
      <c r="G85" s="92"/>
      <c r="H85" s="92"/>
      <c r="I85" s="93"/>
      <c r="J85" s="94"/>
      <c r="K85" s="305">
        <v>0.05</v>
      </c>
      <c r="L85" s="861">
        <f>N78*K85</f>
        <v>6308.9730325136516</v>
      </c>
      <c r="M85" s="862"/>
      <c r="N85" s="51"/>
    </row>
    <row r="86" spans="1:14" ht="15.75" thickBot="1">
      <c r="B86" s="825" t="s">
        <v>953</v>
      </c>
      <c r="C86" s="826"/>
      <c r="D86" s="826"/>
      <c r="E86" s="826"/>
      <c r="F86" s="826"/>
      <c r="G86" s="826"/>
      <c r="H86" s="826"/>
      <c r="I86" s="826"/>
      <c r="J86" s="826"/>
      <c r="K86" s="826"/>
      <c r="L86" s="826"/>
      <c r="M86" s="827"/>
      <c r="N86" s="52">
        <f>L83+L84+L85</f>
        <v>37853.838195081909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164033.29884535493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VLOOKUP(A36,EQUIPOS!A6:D162,4,FALSE)</f>
        <v>115809.10728359639</v>
      </c>
      <c r="L36" s="270"/>
      <c r="M36" s="271">
        <v>1.375</v>
      </c>
      <c r="N36" s="272">
        <f>K36/M36</f>
        <v>84224.805297161001</v>
      </c>
    </row>
    <row r="37" spans="1:14">
      <c r="A37" s="144" t="s">
        <v>373</v>
      </c>
      <c r="B37" s="838" t="str">
        <f>VLOOKUP(A37,EQUIPOS!A7:D154,3,FALSE)</f>
        <v>Volqueta 6 m3</v>
      </c>
      <c r="C37" s="839"/>
      <c r="D37" s="839"/>
      <c r="E37" s="839"/>
      <c r="F37" s="839"/>
      <c r="G37" s="839"/>
      <c r="H37" s="840"/>
      <c r="I37" s="267"/>
      <c r="J37" s="268"/>
      <c r="K37" s="269">
        <f>VLOOKUP(A37,EQUIPOS!A7:D163,4,FALSE)</f>
        <v>62427.55490276582</v>
      </c>
      <c r="L37" s="270"/>
      <c r="M37" s="271">
        <v>1.375</v>
      </c>
      <c r="N37" s="272">
        <f>K37/M37</f>
        <v>45401.858111102418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1138.0089999999998</v>
      </c>
    </row>
    <row r="43" spans="1:14" ht="15.75" thickBot="1">
      <c r="B43" s="825" t="s">
        <v>953</v>
      </c>
      <c r="C43" s="826"/>
      <c r="D43" s="826"/>
      <c r="E43" s="826"/>
      <c r="F43" s="826"/>
      <c r="G43" s="826"/>
      <c r="H43" s="826"/>
      <c r="I43" s="826"/>
      <c r="J43" s="826"/>
      <c r="K43" s="826"/>
      <c r="L43" s="826"/>
      <c r="M43" s="827"/>
      <c r="N43" s="394">
        <f>SUM(N36:N42)</f>
        <v>130764.67240826342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924.42039756564452</v>
      </c>
      <c r="N48" s="272">
        <f>K48*M48</f>
        <v>9244.2039756564445</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15383.877463604538</v>
      </c>
      <c r="N49" s="272">
        <f>K49*M49</f>
        <v>15383.877463604538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2438.6344386144542</v>
      </c>
      <c r="N50" s="272">
        <f>K50*M50</f>
        <v>2438.6344386144542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27066.715877875438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22760.179999999997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180591.56828613885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36118.313657227773</v>
      </c>
      <c r="M83" s="860"/>
      <c r="N83" s="51"/>
    </row>
    <row r="84" spans="1:14">
      <c r="B84" s="89" t="s">
        <v>973</v>
      </c>
      <c r="C84" s="90"/>
      <c r="D84" s="90"/>
      <c r="E84" s="90"/>
      <c r="F84" s="90"/>
      <c r="G84" s="90"/>
      <c r="H84" s="90"/>
      <c r="I84" s="87"/>
      <c r="J84" s="88"/>
      <c r="K84" s="304">
        <v>0.05</v>
      </c>
      <c r="L84" s="859">
        <f>N78*K84</f>
        <v>9029.5784143069432</v>
      </c>
      <c r="M84" s="860"/>
      <c r="N84" s="51"/>
    </row>
    <row r="85" spans="1:14" ht="15.75" thickBot="1">
      <c r="B85" s="91" t="s">
        <v>974</v>
      </c>
      <c r="C85" s="92"/>
      <c r="D85" s="92"/>
      <c r="E85" s="92"/>
      <c r="F85" s="92"/>
      <c r="G85" s="92"/>
      <c r="H85" s="92"/>
      <c r="I85" s="93"/>
      <c r="J85" s="94"/>
      <c r="K85" s="305">
        <v>0.05</v>
      </c>
      <c r="L85" s="861">
        <f>N78*K85</f>
        <v>9029.5784143069432</v>
      </c>
      <c r="M85" s="862"/>
      <c r="N85" s="51"/>
    </row>
    <row r="86" spans="1:14" ht="15.75" thickBot="1">
      <c r="B86" s="825" t="s">
        <v>953</v>
      </c>
      <c r="C86" s="826"/>
      <c r="D86" s="826"/>
      <c r="E86" s="826"/>
      <c r="F86" s="826"/>
      <c r="G86" s="826"/>
      <c r="H86" s="826"/>
      <c r="I86" s="826"/>
      <c r="J86" s="826"/>
      <c r="K86" s="826"/>
      <c r="L86" s="826"/>
      <c r="M86" s="827"/>
      <c r="N86" s="52">
        <f>L83+L84+L85</f>
        <v>54177.470485841666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234769.0387719805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VLOOKUP(A36,EQUIPOS!A6:D162,4,FALSE)</f>
        <v>115809.10728359639</v>
      </c>
      <c r="L36" s="270"/>
      <c r="M36" s="271">
        <v>1.3125</v>
      </c>
      <c r="N36" s="272">
        <f>K36/M36</f>
        <v>88235.510311311533</v>
      </c>
    </row>
    <row r="37" spans="1:14">
      <c r="A37" s="144" t="s">
        <v>373</v>
      </c>
      <c r="B37" s="838" t="str">
        <f>VLOOKUP(A37,EQUIPOS!A7:D154,3,FALSE)</f>
        <v>Volqueta 6 m3</v>
      </c>
      <c r="C37" s="839"/>
      <c r="D37" s="839"/>
      <c r="E37" s="839"/>
      <c r="F37" s="839"/>
      <c r="G37" s="839"/>
      <c r="H37" s="840"/>
      <c r="I37" s="267"/>
      <c r="J37" s="268"/>
      <c r="K37" s="269">
        <f>VLOOKUP(A37,EQUIPOS!A7:D163,4,FALSE)</f>
        <v>62427.55490276582</v>
      </c>
      <c r="L37" s="270"/>
      <c r="M37" s="271">
        <v>1.3125</v>
      </c>
      <c r="N37" s="272">
        <f>K37/M37</f>
        <v>47563.851354488244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1192.1999047619047</v>
      </c>
    </row>
    <row r="43" spans="1:14" ht="15.75" thickBot="1">
      <c r="B43" s="825" t="s">
        <v>953</v>
      </c>
      <c r="C43" s="826"/>
      <c r="D43" s="826"/>
      <c r="E43" s="826"/>
      <c r="F43" s="826"/>
      <c r="G43" s="826"/>
      <c r="H43" s="826"/>
      <c r="I43" s="826"/>
      <c r="J43" s="826"/>
      <c r="K43" s="826"/>
      <c r="L43" s="826"/>
      <c r="M43" s="827"/>
      <c r="N43" s="394">
        <f>SUM(N36:N42)</f>
        <v>136991.56157056169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924.42039756564452</v>
      </c>
      <c r="N48" s="272">
        <f>K48*M48</f>
        <v>9244.2039756564445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15383.877463604538</v>
      </c>
      <c r="N49" s="272">
        <f>K49*M49</f>
        <v>15383.877463604538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2438.6344386144542</v>
      </c>
      <c r="N50" s="272">
        <f>K50*M50</f>
        <v>2438.6344386144542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27066.715877875438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23843.998095238094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187902.2755436752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37580.455108735041</v>
      </c>
      <c r="M83" s="860"/>
      <c r="N83" s="51"/>
    </row>
    <row r="84" spans="1:14">
      <c r="B84" s="89" t="s">
        <v>973</v>
      </c>
      <c r="C84" s="90"/>
      <c r="D84" s="90"/>
      <c r="E84" s="90"/>
      <c r="F84" s="90"/>
      <c r="G84" s="90"/>
      <c r="H84" s="90"/>
      <c r="I84" s="87"/>
      <c r="J84" s="88"/>
      <c r="K84" s="304">
        <v>0.05</v>
      </c>
      <c r="L84" s="859">
        <f>N78*K84</f>
        <v>9395.1137771837602</v>
      </c>
      <c r="M84" s="860"/>
      <c r="N84" s="51"/>
    </row>
    <row r="85" spans="1:14" ht="15.75" thickBot="1">
      <c r="B85" s="91" t="s">
        <v>974</v>
      </c>
      <c r="C85" s="92"/>
      <c r="D85" s="92"/>
      <c r="E85" s="92"/>
      <c r="F85" s="92"/>
      <c r="G85" s="92"/>
      <c r="H85" s="92"/>
      <c r="I85" s="93"/>
      <c r="J85" s="94"/>
      <c r="K85" s="305">
        <v>0.05</v>
      </c>
      <c r="L85" s="861">
        <f>N78*K85</f>
        <v>9395.1137771837602</v>
      </c>
      <c r="M85" s="862"/>
      <c r="N85" s="51"/>
    </row>
    <row r="86" spans="1:14" ht="15.75" thickBot="1">
      <c r="B86" s="825" t="s">
        <v>953</v>
      </c>
      <c r="C86" s="826"/>
      <c r="D86" s="826"/>
      <c r="E86" s="826"/>
      <c r="F86" s="826"/>
      <c r="G86" s="826"/>
      <c r="H86" s="826"/>
      <c r="I86" s="826"/>
      <c r="J86" s="826"/>
      <c r="K86" s="826"/>
      <c r="L86" s="826"/>
      <c r="M86" s="827"/>
      <c r="N86" s="52">
        <f>L83+L84+L85</f>
        <v>56370.682663102561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244272.95820677775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312</v>
      </c>
      <c r="B36" s="838" t="str">
        <f>VLOOKUP(A36,EQUIPOS!A6:D154,3,FALSE)</f>
        <v>Retroexcavadora sobre oruga, potencia 138 HP, balde de 1,5 m3.</v>
      </c>
      <c r="C36" s="839"/>
      <c r="D36" s="839"/>
      <c r="E36" s="839"/>
      <c r="F36" s="839"/>
      <c r="G36" s="839"/>
      <c r="H36" s="840"/>
      <c r="I36" s="267"/>
      <c r="J36" s="268"/>
      <c r="K36" s="269">
        <f>VLOOKUP(A36,EQUIPOS!A6:D162,4,FALSE)</f>
        <v>156068.88725691455</v>
      </c>
      <c r="L36" s="270"/>
      <c r="M36" s="271">
        <v>66</v>
      </c>
      <c r="N36" s="272">
        <f>K36/M36</f>
        <v>2364.6801099532508</v>
      </c>
    </row>
    <row r="37" spans="1:14">
      <c r="A37" s="144"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VLOOKUP(A37,EQUIPOS!A7:D163,4,FALSE)</f>
        <v>194967.77178076719</v>
      </c>
      <c r="L37" s="270"/>
      <c r="M37" s="271">
        <v>100</v>
      </c>
      <c r="N37" s="272">
        <f>K37/M37</f>
        <v>1949.6777178076718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1.1854260416666667</v>
      </c>
    </row>
    <row r="43" spans="1:14" ht="15.75" thickBot="1">
      <c r="B43" s="825" t="s">
        <v>953</v>
      </c>
      <c r="C43" s="826"/>
      <c r="D43" s="826"/>
      <c r="E43" s="826"/>
      <c r="F43" s="826"/>
      <c r="G43" s="826"/>
      <c r="H43" s="826"/>
      <c r="I43" s="826"/>
      <c r="J43" s="826"/>
      <c r="K43" s="826"/>
      <c r="L43" s="826"/>
      <c r="M43" s="827"/>
      <c r="N43" s="394">
        <f>SUM(N36:N42)</f>
        <v>4315.5432538025898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4125.1980453110955</v>
      </c>
      <c r="N48" s="272">
        <f>K48*M48</f>
        <v>4125.1980453110955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4125.1980453110955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118.54260416666666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8559.2839032803513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1711.8567806560704</v>
      </c>
      <c r="M83" s="860"/>
      <c r="N83" s="51"/>
    </row>
    <row r="84" spans="1:14">
      <c r="B84" s="89" t="s">
        <v>973</v>
      </c>
      <c r="C84" s="90"/>
      <c r="D84" s="90"/>
      <c r="E84" s="90"/>
      <c r="F84" s="90"/>
      <c r="G84" s="90"/>
      <c r="H84" s="90"/>
      <c r="I84" s="87"/>
      <c r="J84" s="88"/>
      <c r="K84" s="304">
        <v>0.05</v>
      </c>
      <c r="L84" s="859">
        <f>N78*K84</f>
        <v>427.96419516401761</v>
      </c>
      <c r="M84" s="860"/>
      <c r="N84" s="51"/>
    </row>
    <row r="85" spans="1:14" ht="15.75" thickBot="1">
      <c r="B85" s="91" t="s">
        <v>974</v>
      </c>
      <c r="C85" s="92"/>
      <c r="D85" s="92"/>
      <c r="E85" s="92"/>
      <c r="F85" s="92"/>
      <c r="G85" s="92"/>
      <c r="H85" s="92"/>
      <c r="I85" s="93"/>
      <c r="J85" s="94"/>
      <c r="K85" s="305">
        <v>0.05</v>
      </c>
      <c r="L85" s="861">
        <f>N78*K85</f>
        <v>427.96419516401761</v>
      </c>
      <c r="M85" s="862"/>
      <c r="N85" s="51"/>
    </row>
    <row r="86" spans="1:14" ht="15.75" thickBot="1">
      <c r="B86" s="825" t="s">
        <v>953</v>
      </c>
      <c r="C86" s="826"/>
      <c r="D86" s="826"/>
      <c r="E86" s="826"/>
      <c r="F86" s="826"/>
      <c r="G86" s="826"/>
      <c r="H86" s="826"/>
      <c r="I86" s="826"/>
      <c r="J86" s="826"/>
      <c r="K86" s="826"/>
      <c r="L86" s="826"/>
      <c r="M86" s="827"/>
      <c r="N86" s="52">
        <f>L83+L84+L85</f>
        <v>2567.7851709841061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11127.069074264458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312</v>
      </c>
      <c r="B36" s="838" t="str">
        <f>VLOOKUP(A36,EQUIPOS!A6:D154,3,FALSE)</f>
        <v>Retroexcavadora sobre oruga, potencia 138 HP, balde de 1,5 m3.</v>
      </c>
      <c r="C36" s="839"/>
      <c r="D36" s="839"/>
      <c r="E36" s="839"/>
      <c r="F36" s="839"/>
      <c r="G36" s="839"/>
      <c r="H36" s="840"/>
      <c r="I36" s="267"/>
      <c r="J36" s="268"/>
      <c r="K36" s="269">
        <f>VLOOKUP(A36,EQUIPOS!A6:D162,4,FALSE)</f>
        <v>156068.88725691455</v>
      </c>
      <c r="L36" s="270"/>
      <c r="M36" s="271">
        <v>66</v>
      </c>
      <c r="N36" s="272">
        <f>K36/M36</f>
        <v>2364.6801099532508</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1.1854260416666667</v>
      </c>
    </row>
    <row r="43" spans="1:14" ht="15.75" thickBot="1">
      <c r="B43" s="825" t="s">
        <v>953</v>
      </c>
      <c r="C43" s="826"/>
      <c r="D43" s="826"/>
      <c r="E43" s="826"/>
      <c r="F43" s="826"/>
      <c r="G43" s="826"/>
      <c r="H43" s="826"/>
      <c r="I43" s="826"/>
      <c r="J43" s="826"/>
      <c r="K43" s="826"/>
      <c r="L43" s="826"/>
      <c r="M43" s="827"/>
      <c r="N43" s="394">
        <f>SUM(N36:N42)</f>
        <v>2365.8655359949175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118.54260416666666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2484.408140161584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496.88162803231683</v>
      </c>
      <c r="M83" s="860"/>
      <c r="N83" s="51"/>
    </row>
    <row r="84" spans="1:14">
      <c r="B84" s="89" t="s">
        <v>973</v>
      </c>
      <c r="C84" s="90"/>
      <c r="D84" s="90"/>
      <c r="E84" s="90"/>
      <c r="F84" s="90"/>
      <c r="G84" s="90"/>
      <c r="H84" s="90"/>
      <c r="I84" s="87"/>
      <c r="J84" s="88"/>
      <c r="K84" s="304">
        <v>0.05</v>
      </c>
      <c r="L84" s="859">
        <f>N78*K84</f>
        <v>124.22040700807921</v>
      </c>
      <c r="M84" s="860"/>
      <c r="N84" s="51"/>
    </row>
    <row r="85" spans="1:14" ht="15.75" thickBot="1">
      <c r="B85" s="91" t="s">
        <v>974</v>
      </c>
      <c r="C85" s="92"/>
      <c r="D85" s="92"/>
      <c r="E85" s="92"/>
      <c r="F85" s="92"/>
      <c r="G85" s="92"/>
      <c r="H85" s="92"/>
      <c r="I85" s="93"/>
      <c r="J85" s="94"/>
      <c r="K85" s="305">
        <v>0.05</v>
      </c>
      <c r="L85" s="861">
        <f>N78*K85</f>
        <v>124.22040700807921</v>
      </c>
      <c r="M85" s="862"/>
      <c r="N85" s="51"/>
    </row>
    <row r="86" spans="1:14" ht="15.75" thickBot="1">
      <c r="B86" s="825" t="s">
        <v>953</v>
      </c>
      <c r="C86" s="826"/>
      <c r="D86" s="826"/>
      <c r="E86" s="826"/>
      <c r="F86" s="826"/>
      <c r="G86" s="826"/>
      <c r="H86" s="826"/>
      <c r="I86" s="826"/>
      <c r="J86" s="826"/>
      <c r="K86" s="826"/>
      <c r="L86" s="826"/>
      <c r="M86" s="827"/>
      <c r="N86" s="52">
        <f>L83+L84+L85</f>
        <v>745.32244204847518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3229.7305822100593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16" zoomScale="78" zoomScaleNormal="78" workbookViewId="0">
      <selection activeCell="A53" sqref="A53:XFD53"/>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180</v>
      </c>
      <c r="B36" s="838" t="str">
        <f>VLOOKUP(A36,EQUIPOS!A6:D154,3,FALSE)</f>
        <v>Compresor 120 HP, con martillo.</v>
      </c>
      <c r="C36" s="839"/>
      <c r="D36" s="839"/>
      <c r="E36" s="839"/>
      <c r="F36" s="839"/>
      <c r="G36" s="839"/>
      <c r="H36" s="840"/>
      <c r="I36" s="267"/>
      <c r="J36" s="268"/>
      <c r="K36" s="269">
        <f>VLOOKUP(A36,EQUIPOS!A6:D162,4,FALSE)</f>
        <v>98513.663710591602</v>
      </c>
      <c r="L36" s="270"/>
      <c r="M36" s="271">
        <v>66</v>
      </c>
      <c r="N36" s="272">
        <f>K36/M36</f>
        <v>1492.6312683422971</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VLOOKUP(A37,EQUIPOS!A7:D163,4,FALSE)</f>
        <v>194967.77178076719</v>
      </c>
      <c r="L37" s="270"/>
      <c r="M37" s="271">
        <v>100</v>
      </c>
      <c r="N37" s="272">
        <f>K37/M37</f>
        <v>1949.6777178076718</v>
      </c>
    </row>
    <row r="38" spans="1:14">
      <c r="A38" t="s">
        <v>312</v>
      </c>
      <c r="B38" s="838" t="str">
        <f>VLOOKUP(A38,EQUIPOS!A8:D154,3,FALSE)</f>
        <v>Retroexcavadora sobre oruga, potencia 138 HP, balde de 1,5 m3.</v>
      </c>
      <c r="C38" s="839"/>
      <c r="D38" s="839"/>
      <c r="E38" s="839"/>
      <c r="F38" s="839"/>
      <c r="G38" s="839"/>
      <c r="H38" s="840"/>
      <c r="I38" s="267"/>
      <c r="J38" s="268"/>
      <c r="K38" s="269">
        <f>VLOOKUP(A38,EQUIPOS!A8:D164,4,FALSE)</f>
        <v>156068.88725691455</v>
      </c>
      <c r="L38" s="270"/>
      <c r="M38" s="271">
        <v>66</v>
      </c>
      <c r="N38" s="272">
        <f>K38/M38</f>
        <v>2364.6801099532508</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N78*L42</f>
        <v>6.4119976747881813</v>
      </c>
    </row>
    <row r="43" spans="1:14" ht="15.75" thickBot="1">
      <c r="B43" s="825" t="s">
        <v>953</v>
      </c>
      <c r="C43" s="826"/>
      <c r="D43" s="826"/>
      <c r="E43" s="826"/>
      <c r="F43" s="826"/>
      <c r="G43" s="826"/>
      <c r="H43" s="826"/>
      <c r="I43" s="826"/>
      <c r="J43" s="826"/>
      <c r="K43" s="826"/>
      <c r="L43" s="826"/>
      <c r="M43" s="827"/>
      <c r="N43" s="394">
        <f>SUM(N36:N42)</f>
        <v>5813.4010937780076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5253.3042931878144</v>
      </c>
      <c r="N48" s="272">
        <f>K48*M48</f>
        <v>1050.660858637563</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2237.1868943507543</v>
      </c>
      <c r="N49" s="272">
        <f t="shared" ref="N49:N54" si="0">K49*M49</f>
        <v>6711.5606830522629</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10991.201845632198</v>
      </c>
      <c r="N50" s="272">
        <f t="shared" si="0"/>
        <v>3297.3605536896594</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1322.8388739982954</v>
      </c>
      <c r="N51" s="272">
        <f t="shared" si="0"/>
        <v>264.56777479965911</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800.19441193636294</v>
      </c>
      <c r="N52" s="272">
        <f t="shared" si="0"/>
        <v>400.09720596818147</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4125.1980453110955</v>
      </c>
      <c r="N54" s="272">
        <f t="shared" si="0"/>
        <v>4125.1980453110955</v>
      </c>
    </row>
    <row r="55" spans="1:14" ht="15.75" thickBot="1">
      <c r="B55" s="820"/>
      <c r="C55" s="821"/>
      <c r="D55" s="821"/>
      <c r="E55" s="821"/>
      <c r="F55" s="821"/>
      <c r="G55" s="821"/>
      <c r="H55" s="821"/>
      <c r="I55" s="822"/>
      <c r="J55" s="42"/>
      <c r="K55" s="44"/>
      <c r="L55" s="823"/>
      <c r="M55" s="824"/>
      <c r="N55" s="45"/>
    </row>
    <row r="56" spans="1:14" ht="15.75" thickBot="1">
      <c r="B56" s="825" t="s">
        <v>953</v>
      </c>
      <c r="C56" s="826"/>
      <c r="D56" s="826"/>
      <c r="E56" s="826"/>
      <c r="F56" s="826"/>
      <c r="G56" s="826"/>
      <c r="H56" s="826"/>
      <c r="I56" s="826"/>
      <c r="J56" s="826"/>
      <c r="K56" s="826"/>
      <c r="L56" s="826"/>
      <c r="M56" s="827"/>
      <c r="N56" s="394">
        <f>SUM(N48:N55)</f>
        <v>15849.445121458422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25" t="s">
        <v>953</v>
      </c>
      <c r="C78" s="826"/>
      <c r="D78" s="826"/>
      <c r="E78" s="826"/>
      <c r="F78" s="826"/>
      <c r="G78" s="826"/>
      <c r="H78" s="826"/>
      <c r="I78" s="832"/>
      <c r="J78" s="832"/>
      <c r="K78" s="832"/>
      <c r="L78" s="832"/>
      <c r="M78" s="833"/>
      <c r="N78" s="301">
        <f>SUM(N72:N77)</f>
        <v>320.59988373940905</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21983.446098975837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4396.6892197951674</v>
      </c>
      <c r="M85" s="860"/>
      <c r="N85" s="51"/>
    </row>
    <row r="86" spans="1:14">
      <c r="B86" s="89" t="s">
        <v>973</v>
      </c>
      <c r="C86" s="90"/>
      <c r="D86" s="90"/>
      <c r="E86" s="90"/>
      <c r="F86" s="90"/>
      <c r="G86" s="90"/>
      <c r="H86" s="90"/>
      <c r="I86" s="87"/>
      <c r="J86" s="88"/>
      <c r="K86" s="304">
        <v>0.05</v>
      </c>
      <c r="L86" s="859">
        <f>N80*K86</f>
        <v>1099.1723049487919</v>
      </c>
      <c r="M86" s="860"/>
      <c r="N86" s="51"/>
    </row>
    <row r="87" spans="1:14" ht="15.75" thickBot="1">
      <c r="B87" s="91" t="s">
        <v>974</v>
      </c>
      <c r="C87" s="92"/>
      <c r="D87" s="92"/>
      <c r="E87" s="92"/>
      <c r="F87" s="92"/>
      <c r="G87" s="92"/>
      <c r="H87" s="92"/>
      <c r="I87" s="93"/>
      <c r="J87" s="94"/>
      <c r="K87" s="305">
        <v>0.05</v>
      </c>
      <c r="L87" s="861">
        <f>N80*K87</f>
        <v>1099.1723049487919</v>
      </c>
      <c r="M87" s="862"/>
      <c r="N87" s="51"/>
    </row>
    <row r="88" spans="1:14" ht="15.75" thickBot="1">
      <c r="B88" s="825" t="s">
        <v>953</v>
      </c>
      <c r="C88" s="826"/>
      <c r="D88" s="826"/>
      <c r="E88" s="826"/>
      <c r="F88" s="826"/>
      <c r="G88" s="826"/>
      <c r="H88" s="826"/>
      <c r="I88" s="826"/>
      <c r="J88" s="826"/>
      <c r="K88" s="826"/>
      <c r="L88" s="826"/>
      <c r="M88" s="827"/>
      <c r="N88" s="52">
        <f>L85+L86+L87</f>
        <v>6595.0338296927512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28578.479928668588</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3" t="s">
        <v>2218</v>
      </c>
      <c r="C107" s="864"/>
      <c r="D107" s="864"/>
      <c r="E107" s="864"/>
      <c r="F107" s="864"/>
      <c r="G107" s="864"/>
      <c r="H107" s="864"/>
      <c r="I107" s="864"/>
      <c r="J107" s="864"/>
      <c r="K107" s="864"/>
      <c r="L107" s="864"/>
      <c r="M107" s="864"/>
      <c r="N107" s="865"/>
    </row>
    <row r="108" spans="2:14" ht="15" customHeight="1">
      <c r="B108" s="863"/>
      <c r="C108" s="864"/>
      <c r="D108" s="864"/>
      <c r="E108" s="864"/>
      <c r="F108" s="864"/>
      <c r="G108" s="864"/>
      <c r="H108" s="864"/>
      <c r="I108" s="864"/>
      <c r="J108" s="864"/>
      <c r="K108" s="864"/>
      <c r="L108" s="864"/>
      <c r="M108" s="864"/>
      <c r="N108" s="865"/>
    </row>
    <row r="109" spans="2:14" ht="30" customHeight="1">
      <c r="B109" s="866" t="s">
        <v>2219</v>
      </c>
      <c r="C109" s="867"/>
      <c r="D109" s="867"/>
      <c r="E109" s="867"/>
      <c r="F109" s="867"/>
      <c r="G109" s="867"/>
      <c r="H109" s="867"/>
      <c r="I109" s="867"/>
      <c r="J109" s="867"/>
      <c r="K109" s="867"/>
      <c r="L109" s="867"/>
      <c r="M109" s="867"/>
      <c r="N109" s="868"/>
    </row>
    <row r="110" spans="2:14">
      <c r="B110" s="866"/>
      <c r="C110" s="867"/>
      <c r="D110" s="867"/>
      <c r="E110" s="867"/>
      <c r="F110" s="867"/>
      <c r="G110" s="867"/>
      <c r="H110" s="867"/>
      <c r="I110" s="867"/>
      <c r="J110" s="867"/>
      <c r="K110" s="867"/>
      <c r="L110" s="867"/>
      <c r="M110" s="867"/>
      <c r="N110" s="868"/>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2"/>
      <c r="K120" s="802"/>
      <c r="L120" s="802"/>
      <c r="M120" s="802"/>
      <c r="N120" s="803"/>
    </row>
    <row r="121" spans="2:14" ht="15.75" thickBot="1">
      <c r="B121" s="261" t="s">
        <v>2221</v>
      </c>
      <c r="C121" s="393"/>
      <c r="D121" s="393"/>
      <c r="E121" s="57"/>
      <c r="F121" s="57"/>
      <c r="G121" s="57"/>
      <c r="H121" s="57"/>
      <c r="I121" s="57"/>
      <c r="J121" s="804"/>
      <c r="K121" s="804"/>
      <c r="L121" s="804"/>
      <c r="M121" s="804"/>
      <c r="N121"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VLOOKUP(A36,EQUIPOS!A6:D162,4,FALSE)</f>
        <v>156068.88725691455</v>
      </c>
      <c r="L36" s="270"/>
      <c r="M36" s="271">
        <v>66</v>
      </c>
      <c r="N36" s="272">
        <f>K36/M36</f>
        <v>2364.6801099532508</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VLOOKUP(A37,EQUIPOS!A7:D163,4,FALSE)</f>
        <v>194967.77178076719</v>
      </c>
      <c r="L37" s="270"/>
      <c r="M37" s="271">
        <v>100</v>
      </c>
      <c r="N37" s="272">
        <f>K37/M37</f>
        <v>1949.6777178076718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1.1854260416666667</v>
      </c>
    </row>
    <row r="43" spans="1:14" ht="15.75" thickBot="1">
      <c r="B43" s="825" t="s">
        <v>953</v>
      </c>
      <c r="C43" s="826"/>
      <c r="D43" s="826"/>
      <c r="E43" s="826"/>
      <c r="F43" s="826"/>
      <c r="G43" s="826"/>
      <c r="H43" s="826"/>
      <c r="I43" s="826"/>
      <c r="J43" s="826"/>
      <c r="K43" s="826"/>
      <c r="L43" s="826"/>
      <c r="M43" s="827"/>
      <c r="N43" s="394">
        <f>SUM(N36:N42)</f>
        <v>4315.5432538025898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4125.1980453110955</v>
      </c>
      <c r="N48" s="272">
        <f>K48*M48</f>
        <v>4125.1980453110955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4125.1980453110955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118.54260416666666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8559.2839032803513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1711.8567806560704</v>
      </c>
      <c r="M83" s="860"/>
      <c r="N83" s="51"/>
    </row>
    <row r="84" spans="1:14">
      <c r="B84" s="89" t="s">
        <v>973</v>
      </c>
      <c r="C84" s="90"/>
      <c r="D84" s="90"/>
      <c r="E84" s="90"/>
      <c r="F84" s="90"/>
      <c r="G84" s="90"/>
      <c r="H84" s="90"/>
      <c r="I84" s="87"/>
      <c r="J84" s="88"/>
      <c r="K84" s="304">
        <v>0.05</v>
      </c>
      <c r="L84" s="859">
        <f>N78*K84</f>
        <v>427.96419516401761</v>
      </c>
      <c r="M84" s="860"/>
      <c r="N84" s="51"/>
    </row>
    <row r="85" spans="1:14" ht="15.75" thickBot="1">
      <c r="B85" s="91" t="s">
        <v>974</v>
      </c>
      <c r="C85" s="92"/>
      <c r="D85" s="92"/>
      <c r="E85" s="92"/>
      <c r="F85" s="92"/>
      <c r="G85" s="92"/>
      <c r="H85" s="92"/>
      <c r="I85" s="93"/>
      <c r="J85" s="94"/>
      <c r="K85" s="305">
        <v>0.05</v>
      </c>
      <c r="L85" s="861">
        <f>N78*K85</f>
        <v>427.96419516401761</v>
      </c>
      <c r="M85" s="862"/>
      <c r="N85" s="51"/>
    </row>
    <row r="86" spans="1:14" ht="15.75" thickBot="1">
      <c r="B86" s="825" t="s">
        <v>953</v>
      </c>
      <c r="C86" s="826"/>
      <c r="D86" s="826"/>
      <c r="E86" s="826"/>
      <c r="F86" s="826"/>
      <c r="G86" s="826"/>
      <c r="H86" s="826"/>
      <c r="I86" s="826"/>
      <c r="J86" s="826"/>
      <c r="K86" s="826"/>
      <c r="L86" s="826"/>
      <c r="M86" s="827"/>
      <c r="N86" s="52">
        <f>L83+L84+L85</f>
        <v>2567.7851709841061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11127.069074264458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15" sqref="O15"/>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VLOOKUP(A36,EQUIPOS!A6:D162,4,FALSE)</f>
        <v>156068.88725691455</v>
      </c>
      <c r="L36" s="270"/>
      <c r="M36" s="271">
        <v>66</v>
      </c>
      <c r="N36" s="272">
        <f>K36/M36</f>
        <v>2364.6801099532508</v>
      </c>
    </row>
    <row r="37" spans="1:14">
      <c r="A37" s="108" t="s">
        <v>180</v>
      </c>
      <c r="B37" s="838" t="str">
        <f>VLOOKUP(A37,EQUIPOS!A7:D154,3,FALSE)</f>
        <v>Compresor 120 HP, con martillo.</v>
      </c>
      <c r="C37" s="839"/>
      <c r="D37" s="839"/>
      <c r="E37" s="839"/>
      <c r="F37" s="839"/>
      <c r="G37" s="839"/>
      <c r="H37" s="840"/>
      <c r="I37" s="267"/>
      <c r="J37" s="268"/>
      <c r="K37" s="269">
        <f>VLOOKUP(A37,EQUIPOS!A7:D163,4,FALSE)</f>
        <v>98513.663710591602</v>
      </c>
      <c r="L37" s="270"/>
      <c r="M37" s="271">
        <v>66</v>
      </c>
      <c r="N37" s="272">
        <f>K37/M37</f>
        <v>1492.6312683422971</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N79*L42</f>
        <v>6.4119976747881813</v>
      </c>
    </row>
    <row r="43" spans="1:14" ht="15.75" thickBot="1">
      <c r="B43" s="825" t="s">
        <v>953</v>
      </c>
      <c r="C43" s="826"/>
      <c r="D43" s="826"/>
      <c r="E43" s="826"/>
      <c r="F43" s="826"/>
      <c r="G43" s="826"/>
      <c r="H43" s="826"/>
      <c r="I43" s="826"/>
      <c r="J43" s="826"/>
      <c r="K43" s="826"/>
      <c r="L43" s="826"/>
      <c r="M43" s="827"/>
      <c r="N43" s="394">
        <f>SUM(N36:N42)</f>
        <v>3863.7233759703363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5253.3042931878144</v>
      </c>
      <c r="N48" s="272">
        <f t="shared" ref="N48:N52" si="0">K48*M48</f>
        <v>1050.660858637563</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2237.1868943507543</v>
      </c>
      <c r="N49" s="272">
        <f t="shared" si="0"/>
        <v>6711.5606830522629</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10991.201845632198</v>
      </c>
      <c r="N50" s="272">
        <f t="shared" si="0"/>
        <v>3297.3605536896594</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1322.8388739982954</v>
      </c>
      <c r="N51" s="272">
        <f t="shared" si="0"/>
        <v>264.56777479965911</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800.19441193636294</v>
      </c>
      <c r="N52" s="272">
        <f t="shared" si="0"/>
        <v>400.09720596818147</v>
      </c>
    </row>
    <row r="53" spans="1:14">
      <c r="B53" s="43"/>
      <c r="C53" s="281"/>
      <c r="D53" s="281"/>
      <c r="E53" s="281"/>
      <c r="F53" s="281"/>
      <c r="G53" s="281"/>
      <c r="H53" s="281"/>
      <c r="I53" s="268"/>
      <c r="J53" s="224"/>
      <c r="K53" s="282"/>
      <c r="L53" s="267"/>
      <c r="M53" s="283"/>
      <c r="N53" s="272"/>
    </row>
    <row r="54" spans="1:14" ht="15.75" thickBot="1">
      <c r="B54" s="820"/>
      <c r="C54" s="821"/>
      <c r="D54" s="821"/>
      <c r="E54" s="821"/>
      <c r="F54" s="821"/>
      <c r="G54" s="821"/>
      <c r="H54" s="821"/>
      <c r="I54" s="822"/>
      <c r="J54" s="42"/>
      <c r="K54" s="44"/>
      <c r="L54" s="823"/>
      <c r="M54" s="824"/>
      <c r="N54" s="45"/>
    </row>
    <row r="55" spans="1:14" ht="15.75" thickBot="1">
      <c r="B55" s="825" t="s">
        <v>953</v>
      </c>
      <c r="C55" s="826"/>
      <c r="D55" s="826"/>
      <c r="E55" s="826"/>
      <c r="F55" s="826"/>
      <c r="G55" s="826"/>
      <c r="H55" s="826"/>
      <c r="I55" s="826"/>
      <c r="J55" s="826"/>
      <c r="K55" s="826"/>
      <c r="L55" s="826"/>
      <c r="M55" s="827"/>
      <c r="N55" s="394">
        <f>SUM(N48:N54)</f>
        <v>11724.247076147327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950"/>
      <c r="C65" s="951"/>
      <c r="D65" s="951"/>
      <c r="E65" s="951"/>
      <c r="F65" s="951"/>
      <c r="G65" s="952"/>
      <c r="H65" s="311"/>
      <c r="I65" s="279"/>
      <c r="J65" s="286"/>
      <c r="K65" s="279"/>
      <c r="L65" s="829"/>
      <c r="M65" s="830"/>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2"/>
      <c r="C78" s="813"/>
      <c r="D78" s="813"/>
      <c r="E78" s="813"/>
      <c r="F78" s="813"/>
      <c r="G78" s="813"/>
      <c r="H78" s="813"/>
      <c r="I78" s="126"/>
      <c r="J78" s="126"/>
      <c r="K78" s="126"/>
      <c r="L78" s="913"/>
      <c r="M78" s="913"/>
      <c r="N78" s="45"/>
    </row>
    <row r="79" spans="1:15" ht="15.75" thickBot="1">
      <c r="B79" s="831" t="s">
        <v>953</v>
      </c>
      <c r="C79" s="832"/>
      <c r="D79" s="832"/>
      <c r="E79" s="832"/>
      <c r="F79" s="832"/>
      <c r="G79" s="832"/>
      <c r="H79" s="832"/>
      <c r="I79" s="832"/>
      <c r="J79" s="832"/>
      <c r="K79" s="832"/>
      <c r="L79" s="832"/>
      <c r="M79" s="833"/>
      <c r="N79" s="301">
        <f>SUM(N73:N78)</f>
        <v>320.59988373940905</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N43+N55+N68+N79</f>
        <v>15908.570335857072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6" t="s">
        <v>969</v>
      </c>
      <c r="C85" s="817"/>
      <c r="D85" s="817"/>
      <c r="E85" s="817"/>
      <c r="F85" s="817"/>
      <c r="G85" s="817"/>
      <c r="H85" s="817"/>
      <c r="I85" s="314"/>
      <c r="J85" s="334"/>
      <c r="K85" s="302" t="s">
        <v>970</v>
      </c>
      <c r="L85" s="855" t="s">
        <v>971</v>
      </c>
      <c r="M85" s="856"/>
      <c r="N85" s="303"/>
    </row>
    <row r="86" spans="1:14">
      <c r="B86" s="857" t="s">
        <v>972</v>
      </c>
      <c r="C86" s="858"/>
      <c r="D86" s="858"/>
      <c r="E86" s="858"/>
      <c r="F86" s="858"/>
      <c r="G86" s="858"/>
      <c r="H86" s="858"/>
      <c r="I86" s="87"/>
      <c r="J86" s="88"/>
      <c r="K86" s="304">
        <v>0.2</v>
      </c>
      <c r="L86" s="859">
        <f>N81*K86</f>
        <v>3181.7140671714146</v>
      </c>
      <c r="M86" s="860"/>
      <c r="N86" s="51"/>
    </row>
    <row r="87" spans="1:14">
      <c r="B87" s="89" t="s">
        <v>973</v>
      </c>
      <c r="C87" s="90"/>
      <c r="D87" s="90"/>
      <c r="E87" s="90"/>
      <c r="F87" s="90"/>
      <c r="G87" s="90"/>
      <c r="H87" s="90"/>
      <c r="I87" s="87"/>
      <c r="J87" s="88"/>
      <c r="K87" s="304">
        <v>0.05</v>
      </c>
      <c r="L87" s="859">
        <f>N81*K87</f>
        <v>795.42851679285366</v>
      </c>
      <c r="M87" s="860"/>
      <c r="N87" s="51"/>
    </row>
    <row r="88" spans="1:14" ht="15.75" thickBot="1">
      <c r="B88" s="91" t="s">
        <v>974</v>
      </c>
      <c r="C88" s="92"/>
      <c r="D88" s="92"/>
      <c r="E88" s="92"/>
      <c r="F88" s="92"/>
      <c r="G88" s="92"/>
      <c r="H88" s="92"/>
      <c r="I88" s="93"/>
      <c r="J88" s="94"/>
      <c r="K88" s="305">
        <v>0.05</v>
      </c>
      <c r="L88" s="861">
        <f>N81*K88</f>
        <v>795.42851679285366</v>
      </c>
      <c r="M88" s="862"/>
      <c r="N88" s="51"/>
    </row>
    <row r="89" spans="1:14" ht="15.75" thickBot="1">
      <c r="B89" s="825" t="s">
        <v>953</v>
      </c>
      <c r="C89" s="826"/>
      <c r="D89" s="826"/>
      <c r="E89" s="826"/>
      <c r="F89" s="826"/>
      <c r="G89" s="826"/>
      <c r="H89" s="826"/>
      <c r="I89" s="826"/>
      <c r="J89" s="826"/>
      <c r="K89" s="826"/>
      <c r="L89" s="826"/>
      <c r="M89" s="827"/>
      <c r="N89" s="52">
        <f>L86+L87+L88</f>
        <v>4772.5711007571217</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20681.141436614194</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3" t="s">
        <v>2218</v>
      </c>
      <c r="C108" s="864"/>
      <c r="D108" s="864"/>
      <c r="E108" s="864"/>
      <c r="F108" s="864"/>
      <c r="G108" s="864"/>
      <c r="H108" s="864"/>
      <c r="I108" s="864"/>
      <c r="J108" s="864"/>
      <c r="K108" s="864"/>
      <c r="L108" s="864"/>
      <c r="M108" s="864"/>
      <c r="N108" s="865"/>
    </row>
    <row r="109" spans="2:14" ht="15" customHeight="1">
      <c r="B109" s="863"/>
      <c r="C109" s="864"/>
      <c r="D109" s="864"/>
      <c r="E109" s="864"/>
      <c r="F109" s="864"/>
      <c r="G109" s="864"/>
      <c r="H109" s="864"/>
      <c r="I109" s="864"/>
      <c r="J109" s="864"/>
      <c r="K109" s="864"/>
      <c r="L109" s="864"/>
      <c r="M109" s="864"/>
      <c r="N109" s="865"/>
    </row>
    <row r="110" spans="2:14" ht="32.25" customHeight="1">
      <c r="B110" s="866" t="s">
        <v>2219</v>
      </c>
      <c r="C110" s="867"/>
      <c r="D110" s="867"/>
      <c r="E110" s="867"/>
      <c r="F110" s="867"/>
      <c r="G110" s="867"/>
      <c r="H110" s="867"/>
      <c r="I110" s="867"/>
      <c r="J110" s="867"/>
      <c r="K110" s="867"/>
      <c r="L110" s="867"/>
      <c r="M110" s="867"/>
      <c r="N110" s="868"/>
    </row>
    <row r="111" spans="2:14">
      <c r="B111" s="866"/>
      <c r="C111" s="867"/>
      <c r="D111" s="867"/>
      <c r="E111" s="867"/>
      <c r="F111" s="867"/>
      <c r="G111" s="867"/>
      <c r="H111" s="867"/>
      <c r="I111" s="867"/>
      <c r="J111" s="867"/>
      <c r="K111" s="867"/>
      <c r="L111" s="867"/>
      <c r="M111" s="867"/>
      <c r="N111" s="868"/>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2"/>
      <c r="K121" s="802"/>
      <c r="L121" s="802"/>
      <c r="M121" s="802"/>
      <c r="N121" s="803"/>
    </row>
    <row r="122" spans="2:14" ht="15.75" thickBot="1">
      <c r="B122" s="261" t="s">
        <v>2221</v>
      </c>
      <c r="C122" s="393"/>
      <c r="D122" s="393"/>
      <c r="E122" s="57"/>
      <c r="F122" s="57"/>
      <c r="G122" s="57"/>
      <c r="H122" s="57"/>
      <c r="I122" s="57"/>
      <c r="J122" s="804"/>
      <c r="K122" s="804"/>
      <c r="L122" s="804"/>
      <c r="M122" s="804"/>
      <c r="N122" s="805"/>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VLOOKUP(A36,EQUIPOS!A6:D162,4,FALSE)</f>
        <v>156068.88725691455</v>
      </c>
      <c r="L36" s="270"/>
      <c r="M36" s="271">
        <v>66</v>
      </c>
      <c r="N36" s="272">
        <f>K36/M36</f>
        <v>2364.6801099532508</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1.1854260416666667</v>
      </c>
    </row>
    <row r="43" spans="1:14" ht="15.75" thickBot="1">
      <c r="B43" s="825" t="s">
        <v>953</v>
      </c>
      <c r="C43" s="826"/>
      <c r="D43" s="826"/>
      <c r="E43" s="826"/>
      <c r="F43" s="826"/>
      <c r="G43" s="826"/>
      <c r="H43" s="826"/>
      <c r="I43" s="826"/>
      <c r="J43" s="826"/>
      <c r="K43" s="826"/>
      <c r="L43" s="826"/>
      <c r="M43" s="827"/>
      <c r="N43" s="394">
        <f>SUM(N36:N42)</f>
        <v>2365.8655359949175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118.54260416666666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2484.408140161584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496.88162803231683</v>
      </c>
      <c r="M83" s="860"/>
      <c r="N83" s="51"/>
    </row>
    <row r="84" spans="1:14">
      <c r="B84" s="89" t="s">
        <v>973</v>
      </c>
      <c r="C84" s="90"/>
      <c r="D84" s="90"/>
      <c r="E84" s="90"/>
      <c r="F84" s="90"/>
      <c r="G84" s="90"/>
      <c r="H84" s="90"/>
      <c r="I84" s="87"/>
      <c r="J84" s="88"/>
      <c r="K84" s="304">
        <v>0.05</v>
      </c>
      <c r="L84" s="859">
        <f>N78*K84</f>
        <v>124.22040700807921</v>
      </c>
      <c r="M84" s="860"/>
      <c r="N84" s="51"/>
    </row>
    <row r="85" spans="1:14" ht="15.75" thickBot="1">
      <c r="B85" s="91" t="s">
        <v>974</v>
      </c>
      <c r="C85" s="92"/>
      <c r="D85" s="92"/>
      <c r="E85" s="92"/>
      <c r="F85" s="92"/>
      <c r="G85" s="92"/>
      <c r="H85" s="92"/>
      <c r="I85" s="93"/>
      <c r="J85" s="94"/>
      <c r="K85" s="305">
        <v>0.05</v>
      </c>
      <c r="L85" s="861">
        <f>N78*K85</f>
        <v>124.22040700807921</v>
      </c>
      <c r="M85" s="862"/>
      <c r="N85" s="51"/>
    </row>
    <row r="86" spans="1:14" ht="15.75" thickBot="1">
      <c r="B86" s="825" t="s">
        <v>953</v>
      </c>
      <c r="C86" s="826"/>
      <c r="D86" s="826"/>
      <c r="E86" s="826"/>
      <c r="F86" s="826"/>
      <c r="G86" s="826"/>
      <c r="H86" s="826"/>
      <c r="I86" s="826"/>
      <c r="J86" s="826"/>
      <c r="K86" s="826"/>
      <c r="L86" s="826"/>
      <c r="M86" s="827"/>
      <c r="N86" s="52">
        <f>L83+L84+L85</f>
        <v>745.32244204847518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3229.7305822100593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148</v>
      </c>
      <c r="B36" s="838" t="str">
        <f>VLOOKUP(A36,EQUIPOS!A6:D154,3,FALSE)</f>
        <v>Cargador : Potencia en el volante 110 hp, Clasificación de RPM del motor 2300.</v>
      </c>
      <c r="C36" s="839"/>
      <c r="D36" s="839"/>
      <c r="E36" s="839"/>
      <c r="F36" s="839"/>
      <c r="G36" s="839"/>
      <c r="H36" s="840"/>
      <c r="I36" s="267"/>
      <c r="J36" s="268"/>
      <c r="K36" s="269">
        <f>VLOOKUP(A36,EQUIPOS!A6:D162,4,FALSE)</f>
        <v>164097.50755339107</v>
      </c>
      <c r="L36" s="270"/>
      <c r="M36" s="271">
        <v>66</v>
      </c>
      <c r="N36" s="272">
        <f>K36/M36</f>
        <v>2486.325872021077</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VLOOKUP(A37,EQUIPOS!A7:D163,4,FALSE)</f>
        <v>194967.77178076719</v>
      </c>
      <c r="L37" s="270"/>
      <c r="M37" s="271">
        <v>100</v>
      </c>
      <c r="N37" s="272">
        <f>K37/M37</f>
        <v>1949.6777178076718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2.3708520833333333</v>
      </c>
    </row>
    <row r="43" spans="1:14" ht="15.75" thickBot="1">
      <c r="B43" s="825" t="s">
        <v>953</v>
      </c>
      <c r="C43" s="826"/>
      <c r="D43" s="826"/>
      <c r="E43" s="826"/>
      <c r="F43" s="826"/>
      <c r="G43" s="826"/>
      <c r="H43" s="826"/>
      <c r="I43" s="826"/>
      <c r="J43" s="826"/>
      <c r="K43" s="826"/>
      <c r="L43" s="826"/>
      <c r="M43" s="827"/>
      <c r="N43" s="394">
        <f>SUM(N36:N42)</f>
        <v>4438.3744419120821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2814.6698545733598</v>
      </c>
      <c r="N48" s="272">
        <f>K48*M48</f>
        <v>2814.6698545733598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2814.6698545733598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237.08520833333333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7490.1295048187749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1498.025900963755</v>
      </c>
      <c r="M83" s="860"/>
      <c r="N83" s="51"/>
    </row>
    <row r="84" spans="1:14">
      <c r="B84" s="89" t="s">
        <v>973</v>
      </c>
      <c r="C84" s="90"/>
      <c r="D84" s="90"/>
      <c r="E84" s="90"/>
      <c r="F84" s="90"/>
      <c r="G84" s="90"/>
      <c r="H84" s="90"/>
      <c r="I84" s="87"/>
      <c r="J84" s="88"/>
      <c r="K84" s="304">
        <v>0.05</v>
      </c>
      <c r="L84" s="859">
        <f>N78*K84</f>
        <v>374.50647524093876</v>
      </c>
      <c r="M84" s="860"/>
      <c r="N84" s="51"/>
    </row>
    <row r="85" spans="1:14" ht="15.75" thickBot="1">
      <c r="B85" s="91" t="s">
        <v>974</v>
      </c>
      <c r="C85" s="92"/>
      <c r="D85" s="92"/>
      <c r="E85" s="92"/>
      <c r="F85" s="92"/>
      <c r="G85" s="92"/>
      <c r="H85" s="92"/>
      <c r="I85" s="93"/>
      <c r="J85" s="94"/>
      <c r="K85" s="305">
        <v>0.05</v>
      </c>
      <c r="L85" s="861">
        <f>N78*K85</f>
        <v>374.50647524093876</v>
      </c>
      <c r="M85" s="862"/>
      <c r="N85" s="51"/>
    </row>
    <row r="86" spans="1:14" ht="15.75" thickBot="1">
      <c r="B86" s="825" t="s">
        <v>953</v>
      </c>
      <c r="C86" s="826"/>
      <c r="D86" s="826"/>
      <c r="E86" s="826"/>
      <c r="F86" s="826"/>
      <c r="G86" s="826"/>
      <c r="H86" s="826"/>
      <c r="I86" s="826"/>
      <c r="J86" s="826"/>
      <c r="K86" s="826"/>
      <c r="L86" s="826"/>
      <c r="M86" s="827"/>
      <c r="N86" s="52">
        <f>L83+L84+L85</f>
        <v>2247.0388514456326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9737.1683562644066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VLOOKUP(A36,EQUIPOS!A6:D162,4,FALSE)</f>
        <v>194967.77178076719</v>
      </c>
      <c r="L36" s="464"/>
      <c r="M36" s="283">
        <v>50</v>
      </c>
      <c r="N36" s="272">
        <f>K36/M36</f>
        <v>3899.3554356153436</v>
      </c>
    </row>
    <row r="37" spans="1:14">
      <c r="A37" s="108" t="s">
        <v>152</v>
      </c>
      <c r="B37" s="838" t="str">
        <f>VLOOKUP(A37,EQUIPOS!A7:D154,3,FALSE)</f>
        <v xml:space="preserve">Carrotanque de agua(1000 Galones) </v>
      </c>
      <c r="C37" s="839"/>
      <c r="D37" s="839"/>
      <c r="E37" s="839"/>
      <c r="F37" s="839"/>
      <c r="G37" s="839"/>
      <c r="H37" s="840"/>
      <c r="I37" s="267"/>
      <c r="J37" s="268"/>
      <c r="K37" s="269">
        <f>VLOOKUP(A37,EQUIPOS!A7:D163,4,FALSE)</f>
        <v>93641.332354148719</v>
      </c>
      <c r="L37" s="464"/>
      <c r="M37" s="283">
        <v>50</v>
      </c>
      <c r="N37" s="272">
        <f>K37/M37</f>
        <v>1872.8266470829744</v>
      </c>
    </row>
    <row r="38" spans="1:14">
      <c r="A38" s="205" t="s">
        <v>269</v>
      </c>
      <c r="B38" s="838" t="str">
        <f>VLOOKUP(A38,EQUIPOS!A8:D154,3,FALSE)</f>
        <v>Motoniveladora  potencia 215 HP, ancho de cuchilla 4,27 m, peso 18 ton.</v>
      </c>
      <c r="C38" s="839"/>
      <c r="D38" s="839"/>
      <c r="E38" s="839"/>
      <c r="F38" s="839"/>
      <c r="G38" s="839"/>
      <c r="H38" s="840"/>
      <c r="I38" s="267"/>
      <c r="J38" s="268"/>
      <c r="K38" s="269">
        <f>VLOOKUP(A38,EQUIPOS!A8:D164,4,FALSE)</f>
        <v>183270.04104306828</v>
      </c>
      <c r="L38" s="464"/>
      <c r="M38" s="283">
        <v>50</v>
      </c>
      <c r="N38" s="272">
        <f>K38/M38</f>
        <v>3665.4008208613654</v>
      </c>
    </row>
    <row r="39" spans="1:14">
      <c r="A39" s="205" t="s">
        <v>365</v>
      </c>
      <c r="B39" s="838" t="str">
        <f>VLOOKUP(A39,EQUIPOS!A9:D154,3,FALSE)</f>
        <v xml:space="preserve">Vibrocompatador, potencia 153 HP, peso 10 Ton. </v>
      </c>
      <c r="C39" s="839"/>
      <c r="D39" s="839"/>
      <c r="E39" s="839"/>
      <c r="F39" s="839"/>
      <c r="G39" s="839"/>
      <c r="H39" s="840"/>
      <c r="I39" s="841"/>
      <c r="J39" s="822"/>
      <c r="K39" s="269">
        <f>VLOOKUP(A39,EQUIPOS!A9:D165,4,FALSE)</f>
        <v>146226.35316236774</v>
      </c>
      <c r="L39" s="953">
        <v>50</v>
      </c>
      <c r="M39" s="954"/>
      <c r="N39" s="272">
        <f>K39/L39</f>
        <v>2924.5270632473548</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12362.109966807038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423.19184653601997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12785.301813343058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2557.0603626686116</v>
      </c>
      <c r="M83" s="860"/>
      <c r="N83" s="51"/>
    </row>
    <row r="84" spans="1:14">
      <c r="B84" s="89" t="s">
        <v>973</v>
      </c>
      <c r="C84" s="90"/>
      <c r="D84" s="90"/>
      <c r="E84" s="90"/>
      <c r="F84" s="90"/>
      <c r="G84" s="90"/>
      <c r="H84" s="90"/>
      <c r="I84" s="87"/>
      <c r="J84" s="88"/>
      <c r="K84" s="304">
        <v>0.05</v>
      </c>
      <c r="L84" s="859">
        <f>N78*K84</f>
        <v>639.26509066715289</v>
      </c>
      <c r="M84" s="860"/>
      <c r="N84" s="51"/>
    </row>
    <row r="85" spans="1:14" ht="15.75" thickBot="1">
      <c r="B85" s="91" t="s">
        <v>974</v>
      </c>
      <c r="C85" s="92"/>
      <c r="D85" s="92"/>
      <c r="E85" s="92"/>
      <c r="F85" s="92"/>
      <c r="G85" s="92"/>
      <c r="H85" s="92"/>
      <c r="I85" s="93"/>
      <c r="J85" s="94"/>
      <c r="K85" s="305">
        <v>0.05</v>
      </c>
      <c r="L85" s="861">
        <f>N78*K85</f>
        <v>639.26509066715289</v>
      </c>
      <c r="M85" s="862"/>
      <c r="N85" s="51"/>
    </row>
    <row r="86" spans="1:14" ht="15.75" thickBot="1">
      <c r="B86" s="825" t="s">
        <v>953</v>
      </c>
      <c r="C86" s="826"/>
      <c r="D86" s="826"/>
      <c r="E86" s="826"/>
      <c r="F86" s="826"/>
      <c r="G86" s="826"/>
      <c r="H86" s="826"/>
      <c r="I86" s="826"/>
      <c r="J86" s="826"/>
      <c r="K86" s="826"/>
      <c r="L86" s="826"/>
      <c r="M86" s="827"/>
      <c r="N86" s="52">
        <f>L83+L84+L85</f>
        <v>3835.5905440029173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16620.892357345976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VLOOKUP(A36,EQUIPOS!A6:D162,4,FALSE)</f>
        <v>194967.77178076719</v>
      </c>
      <c r="L36" s="270"/>
      <c r="M36" s="271">
        <v>40</v>
      </c>
      <c r="N36" s="272">
        <f>K36/M36</f>
        <v>4874.1942945191795</v>
      </c>
    </row>
    <row r="37" spans="1:14">
      <c r="A37" s="113" t="s">
        <v>365</v>
      </c>
      <c r="B37" s="838" t="str">
        <f>VLOOKUP(A37,EQUIPOS!A7:D154,3,FALSE)</f>
        <v xml:space="preserve">Vibrocompatador, potencia 153 HP, peso 10 Ton. </v>
      </c>
      <c r="C37" s="839"/>
      <c r="D37" s="839"/>
      <c r="E37" s="839"/>
      <c r="F37" s="839"/>
      <c r="G37" s="839"/>
      <c r="H37" s="840"/>
      <c r="I37" s="267"/>
      <c r="J37" s="268"/>
      <c r="K37" s="269">
        <f>VLOOKUP(A37,EQUIPOS!A7:D163,4,FALSE)</f>
        <v>146226.35316236774</v>
      </c>
      <c r="L37" s="270"/>
      <c r="M37" s="271">
        <v>40</v>
      </c>
      <c r="N37" s="272">
        <f>K37/M37</f>
        <v>3655.6588290591935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8529.8531235783739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528.98980817002484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9058.8429317483988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1811.7685863496799</v>
      </c>
      <c r="M83" s="860"/>
      <c r="N83" s="51"/>
    </row>
    <row r="84" spans="1:14">
      <c r="B84" s="89" t="s">
        <v>973</v>
      </c>
      <c r="C84" s="90"/>
      <c r="D84" s="90"/>
      <c r="E84" s="90"/>
      <c r="F84" s="90"/>
      <c r="G84" s="90"/>
      <c r="H84" s="90"/>
      <c r="I84" s="87"/>
      <c r="J84" s="88"/>
      <c r="K84" s="304">
        <v>0.05</v>
      </c>
      <c r="L84" s="859">
        <f>N78*K84</f>
        <v>452.94214658741998</v>
      </c>
      <c r="M84" s="860"/>
      <c r="N84" s="51"/>
    </row>
    <row r="85" spans="1:14" ht="15.75" thickBot="1">
      <c r="B85" s="91" t="s">
        <v>974</v>
      </c>
      <c r="C85" s="92"/>
      <c r="D85" s="92"/>
      <c r="E85" s="92"/>
      <c r="F85" s="92"/>
      <c r="G85" s="92"/>
      <c r="H85" s="92"/>
      <c r="I85" s="93"/>
      <c r="J85" s="94"/>
      <c r="K85" s="305">
        <v>0.05</v>
      </c>
      <c r="L85" s="861">
        <f>N78*K85</f>
        <v>452.94214658741998</v>
      </c>
      <c r="M85" s="862"/>
      <c r="N85" s="51"/>
    </row>
    <row r="86" spans="1:14" ht="15.75" thickBot="1">
      <c r="B86" s="825" t="s">
        <v>953</v>
      </c>
      <c r="C86" s="826"/>
      <c r="D86" s="826"/>
      <c r="E86" s="826"/>
      <c r="F86" s="826"/>
      <c r="G86" s="826"/>
      <c r="H86" s="826"/>
      <c r="I86" s="826"/>
      <c r="J86" s="826"/>
      <c r="K86" s="826"/>
      <c r="L86" s="826"/>
      <c r="M86" s="827"/>
      <c r="N86" s="52">
        <f>L83+L84+L85</f>
        <v>2717.6528795245204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11776.495811272918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VLOOKUP(A36,EQUIPOS!A6:D162,4,FALSE)</f>
        <v>194967.77178076719</v>
      </c>
      <c r="L36" s="270"/>
      <c r="M36" s="271">
        <v>40</v>
      </c>
      <c r="N36" s="272">
        <f>K36/M36</f>
        <v>4874.1942945191795</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4874.1942945191795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528.98980817002484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5403.1841026892043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1080.636820537841</v>
      </c>
      <c r="M83" s="860"/>
      <c r="N83" s="51"/>
    </row>
    <row r="84" spans="1:14">
      <c r="B84" s="89" t="s">
        <v>973</v>
      </c>
      <c r="C84" s="90"/>
      <c r="D84" s="90"/>
      <c r="E84" s="90"/>
      <c r="F84" s="90"/>
      <c r="G84" s="90"/>
      <c r="H84" s="90"/>
      <c r="I84" s="87"/>
      <c r="J84" s="88"/>
      <c r="K84" s="304">
        <v>0.05</v>
      </c>
      <c r="L84" s="859">
        <f>N78*K84</f>
        <v>270.15920513446025</v>
      </c>
      <c r="M84" s="860"/>
      <c r="N84" s="51"/>
    </row>
    <row r="85" spans="1:14" ht="15.75" thickBot="1">
      <c r="B85" s="91" t="s">
        <v>974</v>
      </c>
      <c r="C85" s="92"/>
      <c r="D85" s="92"/>
      <c r="E85" s="92"/>
      <c r="F85" s="92"/>
      <c r="G85" s="92"/>
      <c r="H85" s="92"/>
      <c r="I85" s="93"/>
      <c r="J85" s="94"/>
      <c r="K85" s="305">
        <v>0.05</v>
      </c>
      <c r="L85" s="861">
        <f>N78*K85</f>
        <v>270.15920513446025</v>
      </c>
      <c r="M85" s="862"/>
      <c r="N85" s="51"/>
    </row>
    <row r="86" spans="1:14" ht="15.75" thickBot="1">
      <c r="B86" s="825" t="s">
        <v>953</v>
      </c>
      <c r="C86" s="826"/>
      <c r="D86" s="826"/>
      <c r="E86" s="826"/>
      <c r="F86" s="826"/>
      <c r="G86" s="826"/>
      <c r="H86" s="826"/>
      <c r="I86" s="826"/>
      <c r="J86" s="826"/>
      <c r="K86" s="826"/>
      <c r="L86" s="826"/>
      <c r="M86" s="827"/>
      <c r="N86" s="52">
        <f>L83+L84+L85</f>
        <v>1620.9552308067616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7024.1393334959657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2.31867233614408</v>
      </c>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5496.7162331405571</v>
      </c>
      <c r="N48" s="272">
        <f>K48*M48</f>
        <v>7145.7311030827241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7145.7311030827241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47"/>
      <c r="D59" s="47"/>
      <c r="E59" s="47"/>
      <c r="F59" s="47"/>
      <c r="G59" s="47"/>
      <c r="H59" s="288"/>
      <c r="I59" s="279"/>
      <c r="J59" s="279"/>
      <c r="K59" s="279"/>
      <c r="L59" s="829"/>
      <c r="M59" s="830"/>
      <c r="N59" s="291"/>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7379.9170090332764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1475.9834018066554</v>
      </c>
      <c r="M83" s="860"/>
      <c r="N83" s="51"/>
    </row>
    <row r="84" spans="1:14">
      <c r="B84" s="89" t="s">
        <v>973</v>
      </c>
      <c r="C84" s="90"/>
      <c r="D84" s="90"/>
      <c r="E84" s="90"/>
      <c r="F84" s="90"/>
      <c r="G84" s="90"/>
      <c r="H84" s="90"/>
      <c r="I84" s="87"/>
      <c r="J84" s="88"/>
      <c r="K84" s="304">
        <v>0.05</v>
      </c>
      <c r="L84" s="859">
        <f>N78*K84</f>
        <v>368.99585045166384</v>
      </c>
      <c r="M84" s="860"/>
      <c r="N84" s="51"/>
    </row>
    <row r="85" spans="1:14" ht="15.75" thickBot="1">
      <c r="B85" s="91" t="s">
        <v>974</v>
      </c>
      <c r="C85" s="92"/>
      <c r="D85" s="92"/>
      <c r="E85" s="92"/>
      <c r="F85" s="92"/>
      <c r="G85" s="92"/>
      <c r="H85" s="92"/>
      <c r="I85" s="93"/>
      <c r="J85" s="94"/>
      <c r="K85" s="305">
        <v>0.05</v>
      </c>
      <c r="L85" s="861">
        <f>N78*K85</f>
        <v>368.99585045166384</v>
      </c>
      <c r="M85" s="862"/>
      <c r="N85" s="51"/>
    </row>
    <row r="86" spans="1:14" ht="15.75" thickBot="1">
      <c r="B86" s="825" t="s">
        <v>953</v>
      </c>
      <c r="C86" s="826"/>
      <c r="D86" s="826"/>
      <c r="E86" s="826"/>
      <c r="F86" s="826"/>
      <c r="G86" s="826"/>
      <c r="H86" s="826"/>
      <c r="I86" s="826"/>
      <c r="J86" s="826"/>
      <c r="K86" s="826"/>
      <c r="L86" s="826"/>
      <c r="M86" s="827"/>
      <c r="N86" s="52">
        <f>L83+L84+L85</f>
        <v>2213.9751027099833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9593.8921117432601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2.31867233614408</v>
      </c>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10646.502714336531</v>
      </c>
      <c r="N48" s="272">
        <f>K48*M48</f>
        <v>12775.803257203837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12775.803257203837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47"/>
      <c r="D59" s="47"/>
      <c r="E59" s="47"/>
      <c r="F59" s="47"/>
      <c r="G59" s="47"/>
      <c r="H59" s="288"/>
      <c r="I59" s="279"/>
      <c r="J59" s="279"/>
      <c r="K59" s="279"/>
      <c r="L59" s="829"/>
      <c r="M59" s="830"/>
      <c r="N59" s="291"/>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13009.989163154389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2601.9978326308778</v>
      </c>
      <c r="M83" s="860"/>
      <c r="N83" s="51"/>
    </row>
    <row r="84" spans="1:14">
      <c r="B84" s="89" t="s">
        <v>973</v>
      </c>
      <c r="C84" s="90"/>
      <c r="D84" s="90"/>
      <c r="E84" s="90"/>
      <c r="F84" s="90"/>
      <c r="G84" s="90"/>
      <c r="H84" s="90"/>
      <c r="I84" s="87"/>
      <c r="J84" s="88"/>
      <c r="K84" s="304">
        <v>0.05</v>
      </c>
      <c r="L84" s="859">
        <f>N78*K84</f>
        <v>650.49945815771946</v>
      </c>
      <c r="M84" s="860"/>
      <c r="N84" s="51"/>
    </row>
    <row r="85" spans="1:14" ht="15.75" thickBot="1">
      <c r="B85" s="91" t="s">
        <v>974</v>
      </c>
      <c r="C85" s="92"/>
      <c r="D85" s="92"/>
      <c r="E85" s="92"/>
      <c r="F85" s="92"/>
      <c r="G85" s="92"/>
      <c r="H85" s="92"/>
      <c r="I85" s="93"/>
      <c r="J85" s="94"/>
      <c r="K85" s="305">
        <v>0.05</v>
      </c>
      <c r="L85" s="861">
        <f>N78*K85</f>
        <v>650.49945815771946</v>
      </c>
      <c r="M85" s="862"/>
      <c r="N85" s="51"/>
    </row>
    <row r="86" spans="1:14" ht="15.75" thickBot="1">
      <c r="B86" s="825" t="s">
        <v>953</v>
      </c>
      <c r="C86" s="826"/>
      <c r="D86" s="826"/>
      <c r="E86" s="826"/>
      <c r="F86" s="826"/>
      <c r="G86" s="826"/>
      <c r="H86" s="826"/>
      <c r="I86" s="826"/>
      <c r="J86" s="826"/>
      <c r="K86" s="826"/>
      <c r="L86" s="826"/>
      <c r="M86" s="827"/>
      <c r="N86" s="52">
        <f>L83+L84+L85</f>
        <v>3902.9967489463165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16912.985912100707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VLOOKUP(A36,EQUIPOS!A6:D185,3,FALSE)</f>
        <v xml:space="preserve">Buldozer, Potencia al volante de 140 HP, motor de 2200 RPM, longitud de hoja 4,80m. </v>
      </c>
      <c r="C36" s="839"/>
      <c r="D36" s="839"/>
      <c r="E36" s="839"/>
      <c r="F36" s="839"/>
      <c r="G36" s="839"/>
      <c r="H36" s="840"/>
      <c r="I36" s="267"/>
      <c r="J36" s="268"/>
      <c r="K36" s="269">
        <f>VLOOKUP(A36,EQUIPOS!A6:D185,4,FALSE)</f>
        <v>194967.77178076719</v>
      </c>
      <c r="L36" s="270"/>
      <c r="M36" s="271">
        <v>45</v>
      </c>
      <c r="N36" s="272">
        <f>K36/M36</f>
        <v>4332.6171506837154</v>
      </c>
    </row>
    <row r="37" spans="1:14">
      <c r="A37" s="113" t="s">
        <v>152</v>
      </c>
      <c r="B37" s="838" t="str">
        <f>VLOOKUP(A37,EQUIPOS!A7:D186,3,FALSE)</f>
        <v xml:space="preserve">Carrotanque de agua(1000 Galones) </v>
      </c>
      <c r="C37" s="839"/>
      <c r="D37" s="839"/>
      <c r="E37" s="839"/>
      <c r="F37" s="839"/>
      <c r="G37" s="839"/>
      <c r="H37" s="840"/>
      <c r="I37" s="267"/>
      <c r="J37" s="268"/>
      <c r="K37" s="269">
        <f>VLOOKUP(A37,EQUIPOS!A7:D186,4,FALSE)</f>
        <v>93641.332354148719</v>
      </c>
      <c r="L37" s="270"/>
      <c r="M37" s="271">
        <v>45</v>
      </c>
      <c r="N37" s="272">
        <f>K37/M37</f>
        <v>2080.9184967588603</v>
      </c>
    </row>
    <row r="38" spans="1:14">
      <c r="A38" t="s">
        <v>269</v>
      </c>
      <c r="B38" s="838" t="str">
        <f>VLOOKUP(A38,EQUIPOS!A8:D187,3,FALSE)</f>
        <v>Motoniveladora  potencia 215 HP, ancho de cuchilla 4,27 m, peso 18 ton.</v>
      </c>
      <c r="C38" s="839"/>
      <c r="D38" s="839"/>
      <c r="E38" s="839"/>
      <c r="F38" s="839"/>
      <c r="G38" s="839"/>
      <c r="H38" s="840"/>
      <c r="I38" s="267"/>
      <c r="J38" s="268"/>
      <c r="K38" s="269">
        <f>VLOOKUP(A38,EQUIPOS!A8:D187,4,FALSE)</f>
        <v>183270.04104306828</v>
      </c>
      <c r="L38" s="270"/>
      <c r="M38" s="271">
        <v>45</v>
      </c>
      <c r="N38" s="272">
        <f>K38/M38</f>
        <v>4072.6675787348508</v>
      </c>
    </row>
    <row r="39" spans="1:14">
      <c r="A39" t="s">
        <v>365</v>
      </c>
      <c r="B39" s="838" t="str">
        <f>VLOOKUP(A39,EQUIPOS!A9:D188,3,FALSE)</f>
        <v xml:space="preserve">Vibrocompatador, potencia 153 HP, peso 10 Ton. </v>
      </c>
      <c r="C39" s="839"/>
      <c r="D39" s="839"/>
      <c r="E39" s="839"/>
      <c r="F39" s="839"/>
      <c r="G39" s="839"/>
      <c r="H39" s="840"/>
      <c r="I39" s="841"/>
      <c r="J39" s="822"/>
      <c r="K39" s="269">
        <f>VLOOKUP(A39,EQUIPOS!A9:D188,4,FALSE)</f>
        <v>146226.35316236774</v>
      </c>
      <c r="L39" s="842">
        <v>45</v>
      </c>
      <c r="M39" s="843"/>
      <c r="N39" s="272">
        <f>K39/L39</f>
        <v>3249.474514719283</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12.881512978578222</v>
      </c>
    </row>
    <row r="43" spans="1:14" ht="15.75" thickBot="1">
      <c r="B43" s="825" t="s">
        <v>953</v>
      </c>
      <c r="C43" s="826"/>
      <c r="D43" s="826"/>
      <c r="E43" s="826"/>
      <c r="F43" s="826"/>
      <c r="G43" s="826"/>
      <c r="H43" s="826"/>
      <c r="I43" s="826"/>
      <c r="J43" s="826"/>
      <c r="K43" s="826"/>
      <c r="L43" s="826"/>
      <c r="M43" s="827"/>
      <c r="N43" s="394">
        <f>SUM(N36:N42)</f>
        <v>13748.559253875286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25572.646591252997</v>
      </c>
      <c r="N48" s="272">
        <f>K48*M48</f>
        <v>31965.808239066246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31965.808239066246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9">
        <f>VLOOKUP(A59,TRANSPORTE!A5:D123,4,FALSE)</f>
        <v>1129.9075439482144</v>
      </c>
      <c r="M59" s="830"/>
      <c r="N59" s="291">
        <f>K59*L59</f>
        <v>1412.3844299352681</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1412.3844299352681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47770.827571805712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9554.1655143611424</v>
      </c>
      <c r="M83" s="860"/>
      <c r="N83" s="51"/>
    </row>
    <row r="84" spans="1:14">
      <c r="B84" s="89" t="s">
        <v>973</v>
      </c>
      <c r="C84" s="90"/>
      <c r="D84" s="90"/>
      <c r="E84" s="90"/>
      <c r="F84" s="90"/>
      <c r="G84" s="90"/>
      <c r="H84" s="90"/>
      <c r="I84" s="87"/>
      <c r="J84" s="88"/>
      <c r="K84" s="304">
        <v>0.05</v>
      </c>
      <c r="L84" s="859">
        <f>N78*K84</f>
        <v>2388.5413785902856</v>
      </c>
      <c r="M84" s="860"/>
      <c r="N84" s="51"/>
    </row>
    <row r="85" spans="1:14" ht="15.75" thickBot="1">
      <c r="B85" s="91" t="s">
        <v>974</v>
      </c>
      <c r="C85" s="92"/>
      <c r="D85" s="92"/>
      <c r="E85" s="92"/>
      <c r="F85" s="92"/>
      <c r="G85" s="92"/>
      <c r="H85" s="92"/>
      <c r="I85" s="93"/>
      <c r="J85" s="94"/>
      <c r="K85" s="305">
        <v>0.05</v>
      </c>
      <c r="L85" s="861">
        <f>N78*K85</f>
        <v>2388.5413785902856</v>
      </c>
      <c r="M85" s="862"/>
      <c r="N85" s="51"/>
    </row>
    <row r="86" spans="1:14" ht="15.75" thickBot="1">
      <c r="B86" s="825" t="s">
        <v>953</v>
      </c>
      <c r="C86" s="826"/>
      <c r="D86" s="826"/>
      <c r="E86" s="826"/>
      <c r="F86" s="826"/>
      <c r="G86" s="826"/>
      <c r="H86" s="826"/>
      <c r="I86" s="826"/>
      <c r="J86" s="826"/>
      <c r="K86" s="826"/>
      <c r="L86" s="826"/>
      <c r="M86" s="827"/>
      <c r="N86" s="52">
        <f>L83+L84+L85</f>
        <v>14331.248271541714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ROUND((N78+N86),0)</f>
        <v>62102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VLOOKUP(A36,EQUIPOS!A6:D185,3,FALSE)</f>
        <v xml:space="preserve">Buldozer, Potencia al volante de 140 HP, motor de 2200 RPM, longitud de hoja 4,80m. </v>
      </c>
      <c r="C36" s="839"/>
      <c r="D36" s="839"/>
      <c r="E36" s="839"/>
      <c r="F36" s="839"/>
      <c r="G36" s="839"/>
      <c r="H36" s="840"/>
      <c r="I36" s="267"/>
      <c r="J36" s="268"/>
      <c r="K36" s="269">
        <f>VLOOKUP(A36,EQUIPOS!A6:D185,4,FALSE)</f>
        <v>194967.77178076719</v>
      </c>
      <c r="L36" s="270"/>
      <c r="M36" s="271">
        <v>45</v>
      </c>
      <c r="N36" s="272">
        <f>K36/M36</f>
        <v>4332.6171506837154</v>
      </c>
    </row>
    <row r="37" spans="1:14">
      <c r="A37" s="113" t="s">
        <v>152</v>
      </c>
      <c r="B37" s="838" t="str">
        <f>VLOOKUP(A37,EQUIPOS!A7:D186,3,FALSE)</f>
        <v xml:space="preserve">Carrotanque de agua(1000 Galones) </v>
      </c>
      <c r="C37" s="839"/>
      <c r="D37" s="839"/>
      <c r="E37" s="839"/>
      <c r="F37" s="839"/>
      <c r="G37" s="839"/>
      <c r="H37" s="840"/>
      <c r="I37" s="267"/>
      <c r="J37" s="268"/>
      <c r="K37" s="269">
        <f>VLOOKUP(A37,EQUIPOS!A7:D186,4,FALSE)</f>
        <v>93641.332354148719</v>
      </c>
      <c r="L37" s="270"/>
      <c r="M37" s="271">
        <v>45</v>
      </c>
      <c r="N37" s="272">
        <f>K37/M37</f>
        <v>2080.9184967588603</v>
      </c>
    </row>
    <row r="38" spans="1:14">
      <c r="A38" t="s">
        <v>269</v>
      </c>
      <c r="B38" s="838" t="str">
        <f>VLOOKUP(A38,EQUIPOS!A8:D187,3,FALSE)</f>
        <v>Motoniveladora  potencia 215 HP, ancho de cuchilla 4,27 m, peso 18 ton.</v>
      </c>
      <c r="C38" s="839"/>
      <c r="D38" s="839"/>
      <c r="E38" s="839"/>
      <c r="F38" s="839"/>
      <c r="G38" s="839"/>
      <c r="H38" s="840"/>
      <c r="I38" s="267"/>
      <c r="J38" s="268"/>
      <c r="K38" s="269">
        <f>VLOOKUP(A38,EQUIPOS!A8:D187,4,FALSE)</f>
        <v>183270.04104306828</v>
      </c>
      <c r="L38" s="270"/>
      <c r="M38" s="271">
        <v>45</v>
      </c>
      <c r="N38" s="272">
        <f>K38/M38</f>
        <v>4072.6675787348508</v>
      </c>
    </row>
    <row r="39" spans="1:14">
      <c r="A39" t="s">
        <v>365</v>
      </c>
      <c r="B39" s="838" t="str">
        <f>VLOOKUP(A39,EQUIPOS!A9:D188,3,FALSE)</f>
        <v xml:space="preserve">Vibrocompatador, potencia 153 HP, peso 10 Ton. </v>
      </c>
      <c r="C39" s="839"/>
      <c r="D39" s="839"/>
      <c r="E39" s="839"/>
      <c r="F39" s="839"/>
      <c r="G39" s="839"/>
      <c r="H39" s="840"/>
      <c r="I39" s="841"/>
      <c r="J39" s="822"/>
      <c r="K39" s="269">
        <f>VLOOKUP(A39,EQUIPOS!A9:D188,4,FALSE)</f>
        <v>146226.35316236774</v>
      </c>
      <c r="L39" s="842">
        <v>45</v>
      </c>
      <c r="M39" s="843"/>
      <c r="N39" s="272">
        <f>K39/L39</f>
        <v>3249.474514719283</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12.881512978578222</v>
      </c>
    </row>
    <row r="43" spans="1:14" ht="15.75" thickBot="1">
      <c r="B43" s="825" t="s">
        <v>953</v>
      </c>
      <c r="C43" s="826"/>
      <c r="D43" s="826"/>
      <c r="E43" s="826"/>
      <c r="F43" s="826"/>
      <c r="G43" s="826"/>
      <c r="H43" s="826"/>
      <c r="I43" s="826"/>
      <c r="J43" s="826"/>
      <c r="K43" s="826"/>
      <c r="L43" s="826"/>
      <c r="M43" s="827"/>
      <c r="N43" s="394">
        <f>SUM(N36:N42)</f>
        <v>13748.559253875286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37437.906948384909</v>
      </c>
      <c r="N48" s="272">
        <f>K48*M48</f>
        <v>46797.383685481138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46797.383685481138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9">
        <f>VLOOKUP(A59,TRANSPORTE!A5:D123,4,FALSE)</f>
        <v>1129.9075439482144</v>
      </c>
      <c r="M59" s="830"/>
      <c r="N59" s="291">
        <f>K59*L59</f>
        <v>1412.3844299352681</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1412.3844299352681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62602.403018220604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12520.480603644122</v>
      </c>
      <c r="M83" s="860"/>
      <c r="N83" s="51"/>
    </row>
    <row r="84" spans="1:14">
      <c r="B84" s="89" t="s">
        <v>973</v>
      </c>
      <c r="C84" s="90"/>
      <c r="D84" s="90"/>
      <c r="E84" s="90"/>
      <c r="F84" s="90"/>
      <c r="G84" s="90"/>
      <c r="H84" s="90"/>
      <c r="I84" s="87"/>
      <c r="J84" s="88"/>
      <c r="K84" s="304">
        <v>0.05</v>
      </c>
      <c r="L84" s="859">
        <f>N78*K84</f>
        <v>3130.1201509110306</v>
      </c>
      <c r="M84" s="860"/>
      <c r="N84" s="51"/>
    </row>
    <row r="85" spans="1:14" ht="15.75" thickBot="1">
      <c r="B85" s="91" t="s">
        <v>974</v>
      </c>
      <c r="C85" s="92"/>
      <c r="D85" s="92"/>
      <c r="E85" s="92"/>
      <c r="F85" s="92"/>
      <c r="G85" s="92"/>
      <c r="H85" s="92"/>
      <c r="I85" s="93"/>
      <c r="J85" s="94"/>
      <c r="K85" s="305">
        <v>0.05</v>
      </c>
      <c r="L85" s="861">
        <f>N78*K85</f>
        <v>3130.1201509110306</v>
      </c>
      <c r="M85" s="862"/>
      <c r="N85" s="51"/>
    </row>
    <row r="86" spans="1:14" ht="15.75" thickBot="1">
      <c r="B86" s="825" t="s">
        <v>953</v>
      </c>
      <c r="C86" s="826"/>
      <c r="D86" s="826"/>
      <c r="E86" s="826"/>
      <c r="F86" s="826"/>
      <c r="G86" s="826"/>
      <c r="H86" s="826"/>
      <c r="I86" s="826"/>
      <c r="J86" s="826"/>
      <c r="K86" s="826"/>
      <c r="L86" s="826"/>
      <c r="M86" s="827"/>
      <c r="N86" s="52">
        <f>L83+L84+L85</f>
        <v>18780.720905466183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81383.123923686784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VLOOKUP(A36,EQUIPOS!A6:D185,3,FALSE)</f>
        <v xml:space="preserve">Buldozer, Potencia al volante de 140 HP, motor de 2200 RPM, longitud de hoja 4,80m. </v>
      </c>
      <c r="C36" s="839"/>
      <c r="D36" s="839"/>
      <c r="E36" s="839"/>
      <c r="F36" s="839"/>
      <c r="G36" s="839"/>
      <c r="H36" s="840"/>
      <c r="I36" s="267"/>
      <c r="J36" s="268"/>
      <c r="K36" s="269">
        <f>VLOOKUP(A36,EQUIPOS!A6:D185,4,FALSE)</f>
        <v>194967.77178076719</v>
      </c>
      <c r="L36" s="270"/>
      <c r="M36" s="271">
        <v>45</v>
      </c>
      <c r="N36" s="272">
        <f>K36/M36</f>
        <v>4332.6171506837154</v>
      </c>
    </row>
    <row r="37" spans="1:14">
      <c r="A37" s="113" t="s">
        <v>152</v>
      </c>
      <c r="B37" s="838" t="str">
        <f>VLOOKUP(A37,EQUIPOS!A7:D186,3,FALSE)</f>
        <v xml:space="preserve">Carrotanque de agua(1000 Galones) </v>
      </c>
      <c r="C37" s="839"/>
      <c r="D37" s="839"/>
      <c r="E37" s="839"/>
      <c r="F37" s="839"/>
      <c r="G37" s="839"/>
      <c r="H37" s="840"/>
      <c r="I37" s="267"/>
      <c r="J37" s="268"/>
      <c r="K37" s="269">
        <f>VLOOKUP(A37,EQUIPOS!A7:D186,4,FALSE)</f>
        <v>93641.332354148719</v>
      </c>
      <c r="L37" s="270"/>
      <c r="M37" s="271">
        <v>45</v>
      </c>
      <c r="N37" s="272">
        <f>K37/M37</f>
        <v>2080.9184967588603</v>
      </c>
    </row>
    <row r="38" spans="1:14">
      <c r="A38" t="s">
        <v>269</v>
      </c>
      <c r="B38" s="838" t="str">
        <f>VLOOKUP(A38,EQUIPOS!A8:D187,3,FALSE)</f>
        <v>Motoniveladora  potencia 215 HP, ancho de cuchilla 4,27 m, peso 18 ton.</v>
      </c>
      <c r="C38" s="839"/>
      <c r="D38" s="839"/>
      <c r="E38" s="839"/>
      <c r="F38" s="839"/>
      <c r="G38" s="839"/>
      <c r="H38" s="840"/>
      <c r="I38" s="267"/>
      <c r="J38" s="268"/>
      <c r="K38" s="269">
        <f>VLOOKUP(A38,EQUIPOS!A8:D187,4,FALSE)</f>
        <v>183270.04104306828</v>
      </c>
      <c r="L38" s="270"/>
      <c r="M38" s="271">
        <v>45</v>
      </c>
      <c r="N38" s="272">
        <f>K38/M38</f>
        <v>4072.6675787348508</v>
      </c>
    </row>
    <row r="39" spans="1:14">
      <c r="A39" t="s">
        <v>365</v>
      </c>
      <c r="B39" s="838" t="str">
        <f>VLOOKUP(A39,EQUIPOS!A9:D188,3,FALSE)</f>
        <v xml:space="preserve">Vibrocompatador, potencia 153 HP, peso 10 Ton. </v>
      </c>
      <c r="C39" s="839"/>
      <c r="D39" s="839"/>
      <c r="E39" s="839"/>
      <c r="F39" s="839"/>
      <c r="G39" s="839"/>
      <c r="H39" s="840"/>
      <c r="I39" s="841"/>
      <c r="J39" s="822"/>
      <c r="K39" s="269">
        <f>VLOOKUP(A39,EQUIPOS!A9:D188,4,FALSE)</f>
        <v>146226.35316236774</v>
      </c>
      <c r="L39" s="842">
        <v>45</v>
      </c>
      <c r="M39" s="843"/>
      <c r="N39" s="272">
        <f>K39/L39</f>
        <v>3249.474514719283</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12.881512978578222</v>
      </c>
    </row>
    <row r="43" spans="1:14" ht="15.75" thickBot="1">
      <c r="B43" s="825" t="s">
        <v>953</v>
      </c>
      <c r="C43" s="826"/>
      <c r="D43" s="826"/>
      <c r="E43" s="826"/>
      <c r="F43" s="826"/>
      <c r="G43" s="826"/>
      <c r="H43" s="826"/>
      <c r="I43" s="826"/>
      <c r="J43" s="826"/>
      <c r="K43" s="826"/>
      <c r="L43" s="826"/>
      <c r="M43" s="827"/>
      <c r="N43" s="394">
        <f>SUM(N36:N42)</f>
        <v>13748.559253875286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50863.266620536815</v>
      </c>
      <c r="N48" s="272">
        <f>K48*M48</f>
        <v>63579.083275671015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63579.083275671015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9">
        <f>VLOOKUP(A59,TRANSPORTE!A5:D123,4,FALSE)</f>
        <v>1129.9075439482144</v>
      </c>
      <c r="M59" s="830"/>
      <c r="N59" s="291">
        <f>K59*L59</f>
        <v>1412.3844299352681</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1412.3844299352681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79384.102608410467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15876.820521682093</v>
      </c>
      <c r="M83" s="860"/>
      <c r="N83" s="51"/>
    </row>
    <row r="84" spans="1:14">
      <c r="B84" s="89" t="s">
        <v>973</v>
      </c>
      <c r="C84" s="90"/>
      <c r="D84" s="90"/>
      <c r="E84" s="90"/>
      <c r="F84" s="90"/>
      <c r="G84" s="90"/>
      <c r="H84" s="90"/>
      <c r="I84" s="87"/>
      <c r="J84" s="88"/>
      <c r="K84" s="304">
        <v>0.05</v>
      </c>
      <c r="L84" s="859">
        <f>N78*K84</f>
        <v>3969.2051304205233</v>
      </c>
      <c r="M84" s="860"/>
      <c r="N84" s="51"/>
    </row>
    <row r="85" spans="1:14" ht="15.75" thickBot="1">
      <c r="B85" s="91" t="s">
        <v>974</v>
      </c>
      <c r="C85" s="92"/>
      <c r="D85" s="92"/>
      <c r="E85" s="92"/>
      <c r="F85" s="92"/>
      <c r="G85" s="92"/>
      <c r="H85" s="92"/>
      <c r="I85" s="93"/>
      <c r="J85" s="94"/>
      <c r="K85" s="305">
        <v>0.05</v>
      </c>
      <c r="L85" s="861">
        <f>N78*K85</f>
        <v>3969.2051304205233</v>
      </c>
      <c r="M85" s="862"/>
      <c r="N85" s="51"/>
    </row>
    <row r="86" spans="1:14" ht="15.75" thickBot="1">
      <c r="B86" s="825" t="s">
        <v>953</v>
      </c>
      <c r="C86" s="826"/>
      <c r="D86" s="826"/>
      <c r="E86" s="826"/>
      <c r="F86" s="826"/>
      <c r="G86" s="826"/>
      <c r="H86" s="826"/>
      <c r="I86" s="826"/>
      <c r="J86" s="826"/>
      <c r="K86" s="826"/>
      <c r="L86" s="826"/>
      <c r="M86" s="827"/>
      <c r="N86" s="52">
        <f>L83+L84+L85</f>
        <v>23815.23078252314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103199.33339093361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VLOOKUP(A36,EQUIPOS!A6:D162,4,FALSE)</f>
        <v>194967.77178076719</v>
      </c>
      <c r="L36" s="270"/>
      <c r="M36" s="271">
        <v>400</v>
      </c>
      <c r="N36" s="272">
        <f>K36/M36</f>
        <v>487.41942945191795</v>
      </c>
    </row>
    <row r="37" spans="1:14">
      <c r="A37" s="113" t="s">
        <v>152</v>
      </c>
      <c r="B37" s="838" t="str">
        <f>VLOOKUP(A37,EQUIPOS!A7:D154,3,FALSE)</f>
        <v xml:space="preserve">Carrotanque de agua(1000 Galones) </v>
      </c>
      <c r="C37" s="839"/>
      <c r="D37" s="839"/>
      <c r="E37" s="839"/>
      <c r="F37" s="839"/>
      <c r="G37" s="839"/>
      <c r="H37" s="840"/>
      <c r="I37" s="267"/>
      <c r="J37" s="268"/>
      <c r="K37" s="269">
        <f>VLOOKUP(A37,EQUIPOS!A7:D163,4,FALSE)</f>
        <v>93641.332354148719</v>
      </c>
      <c r="L37" s="270"/>
      <c r="M37" s="271">
        <v>200</v>
      </c>
      <c r="N37" s="272">
        <f>K37/M37</f>
        <v>468.20666177074361</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VLOOKUP(A38,EQUIPOS!A8:D164,4,FALSE)</f>
        <v>183270.04104306828</v>
      </c>
      <c r="L38" s="270"/>
      <c r="M38" s="271">
        <v>200</v>
      </c>
      <c r="N38" s="272">
        <f>K38/M38</f>
        <v>916.35020521534136</v>
      </c>
    </row>
    <row r="39" spans="1:14">
      <c r="A39" t="s">
        <v>365</v>
      </c>
      <c r="B39" s="838" t="str">
        <f>VLOOKUP(A39,EQUIPOS!A9:D154,3,FALSE)</f>
        <v xml:space="preserve">Vibrocompatador, potencia 153 HP, peso 10 Ton. </v>
      </c>
      <c r="C39" s="839"/>
      <c r="D39" s="839"/>
      <c r="E39" s="839"/>
      <c r="F39" s="839"/>
      <c r="G39" s="839"/>
      <c r="H39" s="840"/>
      <c r="I39" s="841"/>
      <c r="J39" s="822"/>
      <c r="K39" s="269">
        <f>VLOOKUP(A39,EQUIPOS!A9:D165,4,FALSE)</f>
        <v>146226.35316236774</v>
      </c>
      <c r="L39" s="842">
        <v>200</v>
      </c>
      <c r="M39" s="843"/>
      <c r="N39" s="272">
        <f>K39/L39</f>
        <v>731.1317658118387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2.8983404201801002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2606.0064026700215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144.917021009005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2750.9234236790267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550.18468473580538</v>
      </c>
      <c r="M83" s="860"/>
      <c r="N83" s="51"/>
    </row>
    <row r="84" spans="1:14">
      <c r="B84" s="89" t="s">
        <v>973</v>
      </c>
      <c r="C84" s="90"/>
      <c r="D84" s="90"/>
      <c r="E84" s="90"/>
      <c r="F84" s="90"/>
      <c r="G84" s="90"/>
      <c r="H84" s="90"/>
      <c r="I84" s="87"/>
      <c r="J84" s="88"/>
      <c r="K84" s="304">
        <v>0.05</v>
      </c>
      <c r="L84" s="859">
        <f>N78*K84</f>
        <v>137.54617118395134</v>
      </c>
      <c r="M84" s="860"/>
      <c r="N84" s="51"/>
    </row>
    <row r="85" spans="1:14" ht="15.75" thickBot="1">
      <c r="B85" s="91" t="s">
        <v>974</v>
      </c>
      <c r="C85" s="92"/>
      <c r="D85" s="92"/>
      <c r="E85" s="92"/>
      <c r="F85" s="92"/>
      <c r="G85" s="92"/>
      <c r="H85" s="92"/>
      <c r="I85" s="93"/>
      <c r="J85" s="94"/>
      <c r="K85" s="305">
        <v>0.05</v>
      </c>
      <c r="L85" s="861">
        <f>N78*K85</f>
        <v>137.54617118395134</v>
      </c>
      <c r="M85" s="862"/>
      <c r="N85" s="51"/>
    </row>
    <row r="86" spans="1:14" ht="15.75" thickBot="1">
      <c r="B86" s="825" t="s">
        <v>953</v>
      </c>
      <c r="C86" s="826"/>
      <c r="D86" s="826"/>
      <c r="E86" s="826"/>
      <c r="F86" s="826"/>
      <c r="G86" s="826"/>
      <c r="H86" s="826"/>
      <c r="I86" s="826"/>
      <c r="J86" s="826"/>
      <c r="K86" s="826"/>
      <c r="L86" s="826"/>
      <c r="M86" s="827"/>
      <c r="N86" s="52">
        <f>L83+L84+L85</f>
        <v>825.27702710370818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3576.2004507827351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2.31867233614408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2692.6821749914534</v>
      </c>
      <c r="N48" s="272">
        <f>K48*M48</f>
        <v>3231.218609989744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3231.218609989744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3465.4045159402963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693.08090318805932</v>
      </c>
      <c r="M83" s="860"/>
      <c r="N83" s="51"/>
    </row>
    <row r="84" spans="1:14">
      <c r="B84" s="89" t="s">
        <v>973</v>
      </c>
      <c r="C84" s="90"/>
      <c r="D84" s="90"/>
      <c r="E84" s="90"/>
      <c r="F84" s="90"/>
      <c r="G84" s="90"/>
      <c r="H84" s="90"/>
      <c r="I84" s="87"/>
      <c r="J84" s="88"/>
      <c r="K84" s="304">
        <v>0.05</v>
      </c>
      <c r="L84" s="859">
        <f>N78*K84</f>
        <v>173.27022579701483</v>
      </c>
      <c r="M84" s="860"/>
      <c r="N84" s="51"/>
    </row>
    <row r="85" spans="1:14" ht="15.75" thickBot="1">
      <c r="B85" s="91" t="s">
        <v>974</v>
      </c>
      <c r="C85" s="92"/>
      <c r="D85" s="92"/>
      <c r="E85" s="92"/>
      <c r="F85" s="92"/>
      <c r="G85" s="92"/>
      <c r="H85" s="92"/>
      <c r="I85" s="93"/>
      <c r="J85" s="94"/>
      <c r="K85" s="305">
        <v>0.05</v>
      </c>
      <c r="L85" s="861">
        <f>N78*K85</f>
        <v>173.27022579701483</v>
      </c>
      <c r="M85" s="862"/>
      <c r="N85" s="51"/>
    </row>
    <row r="86" spans="1:14" ht="15.75" thickBot="1">
      <c r="B86" s="825" t="s">
        <v>953</v>
      </c>
      <c r="C86" s="826"/>
      <c r="D86" s="826"/>
      <c r="E86" s="826"/>
      <c r="F86" s="826"/>
      <c r="G86" s="826"/>
      <c r="H86" s="826"/>
      <c r="I86" s="826"/>
      <c r="J86" s="826"/>
      <c r="K86" s="826"/>
      <c r="L86" s="826"/>
      <c r="M86" s="827"/>
      <c r="N86" s="52">
        <f>L83+L84+L85</f>
        <v>1039.6213547820889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4505.0258707223857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2.31867233614408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1163.9091811901105</v>
      </c>
      <c r="M83" s="860"/>
      <c r="N83" s="51"/>
    </row>
    <row r="84" spans="1:14">
      <c r="B84" s="89" t="s">
        <v>973</v>
      </c>
      <c r="C84" s="90"/>
      <c r="D84" s="90"/>
      <c r="E84" s="90"/>
      <c r="F84" s="90"/>
      <c r="G84" s="90"/>
      <c r="H84" s="90"/>
      <c r="I84" s="87"/>
      <c r="J84" s="88"/>
      <c r="K84" s="304">
        <v>0.05</v>
      </c>
      <c r="L84" s="859">
        <f>N78*K84</f>
        <v>290.97729529752763</v>
      </c>
      <c r="M84" s="860"/>
      <c r="N84" s="51"/>
    </row>
    <row r="85" spans="1:14" ht="15.75" thickBot="1">
      <c r="B85" s="91" t="s">
        <v>974</v>
      </c>
      <c r="C85" s="92"/>
      <c r="D85" s="92"/>
      <c r="E85" s="92"/>
      <c r="F85" s="92"/>
      <c r="G85" s="92"/>
      <c r="H85" s="92"/>
      <c r="I85" s="93"/>
      <c r="J85" s="94"/>
      <c r="K85" s="305">
        <v>0.05</v>
      </c>
      <c r="L85" s="861">
        <f>N78*K85</f>
        <v>290.97729529752763</v>
      </c>
      <c r="M85" s="862"/>
      <c r="N85" s="51"/>
    </row>
    <row r="86" spans="1:14" ht="15.75" thickBot="1">
      <c r="B86" s="825" t="s">
        <v>953</v>
      </c>
      <c r="C86" s="826"/>
      <c r="D86" s="826"/>
      <c r="E86" s="826"/>
      <c r="F86" s="826"/>
      <c r="G86" s="826"/>
      <c r="H86" s="826"/>
      <c r="I86" s="826"/>
      <c r="J86" s="826"/>
      <c r="K86" s="826"/>
      <c r="L86" s="826"/>
      <c r="M86" s="827"/>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2.31867233614408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10077.679541839898</v>
      </c>
      <c r="N48" s="272">
        <f>K48*M48</f>
        <v>12093.215450207877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12093.215450207877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12327.401356158429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2465.4802712316859</v>
      </c>
      <c r="M83" s="860"/>
      <c r="N83" s="51"/>
    </row>
    <row r="84" spans="1:14">
      <c r="B84" s="89" t="s">
        <v>973</v>
      </c>
      <c r="C84" s="90"/>
      <c r="D84" s="90"/>
      <c r="E84" s="90"/>
      <c r="F84" s="90"/>
      <c r="G84" s="90"/>
      <c r="H84" s="90"/>
      <c r="I84" s="87"/>
      <c r="J84" s="88"/>
      <c r="K84" s="304">
        <v>0.05</v>
      </c>
      <c r="L84" s="859">
        <f>N78*K84</f>
        <v>616.37006780792149</v>
      </c>
      <c r="M84" s="860"/>
      <c r="N84" s="51"/>
    </row>
    <row r="85" spans="1:14" ht="15.75" thickBot="1">
      <c r="B85" s="91" t="s">
        <v>974</v>
      </c>
      <c r="C85" s="92"/>
      <c r="D85" s="92"/>
      <c r="E85" s="92"/>
      <c r="F85" s="92"/>
      <c r="G85" s="92"/>
      <c r="H85" s="92"/>
      <c r="I85" s="93"/>
      <c r="J85" s="94"/>
      <c r="K85" s="305">
        <v>0.05</v>
      </c>
      <c r="L85" s="861">
        <f>N78*K85</f>
        <v>616.37006780792149</v>
      </c>
      <c r="M85" s="862"/>
      <c r="N85" s="51"/>
    </row>
    <row r="86" spans="1:14" ht="15.75" thickBot="1">
      <c r="B86" s="825" t="s">
        <v>953</v>
      </c>
      <c r="C86" s="826"/>
      <c r="D86" s="826"/>
      <c r="E86" s="826"/>
      <c r="F86" s="826"/>
      <c r="G86" s="826"/>
      <c r="H86" s="826"/>
      <c r="I86" s="826"/>
      <c r="J86" s="826"/>
      <c r="K86" s="826"/>
      <c r="L86" s="826"/>
      <c r="M86" s="827"/>
      <c r="N86" s="52">
        <f>L83+L84+L85</f>
        <v>3698.2204068475285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16025.621763005958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2.31867233614408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13516.011067070567</v>
      </c>
      <c r="N48" s="272">
        <f>K48*M48</f>
        <v>17570.814387191738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17570.814387191738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17805.00029314229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3561.0000586284582</v>
      </c>
      <c r="M83" s="860"/>
      <c r="N83" s="51"/>
    </row>
    <row r="84" spans="1:14">
      <c r="B84" s="89" t="s">
        <v>973</v>
      </c>
      <c r="C84" s="90"/>
      <c r="D84" s="90"/>
      <c r="E84" s="90"/>
      <c r="F84" s="90"/>
      <c r="G84" s="90"/>
      <c r="H84" s="90"/>
      <c r="I84" s="87"/>
      <c r="J84" s="88"/>
      <c r="K84" s="304">
        <v>0.05</v>
      </c>
      <c r="L84" s="859">
        <f>N78*K84</f>
        <v>890.25001465711455</v>
      </c>
      <c r="M84" s="860"/>
      <c r="N84" s="51"/>
    </row>
    <row r="85" spans="1:14" ht="15.75" thickBot="1">
      <c r="B85" s="91" t="s">
        <v>974</v>
      </c>
      <c r="C85" s="92"/>
      <c r="D85" s="92"/>
      <c r="E85" s="92"/>
      <c r="F85" s="92"/>
      <c r="G85" s="92"/>
      <c r="H85" s="92"/>
      <c r="I85" s="93"/>
      <c r="J85" s="94"/>
      <c r="K85" s="305">
        <v>0.05</v>
      </c>
      <c r="L85" s="861">
        <f>N78*K85</f>
        <v>890.25001465711455</v>
      </c>
      <c r="M85" s="862"/>
      <c r="N85" s="51"/>
    </row>
    <row r="86" spans="1:14" ht="15.75" thickBot="1">
      <c r="B86" s="825" t="s">
        <v>953</v>
      </c>
      <c r="C86" s="826"/>
      <c r="D86" s="826"/>
      <c r="E86" s="826"/>
      <c r="F86" s="826"/>
      <c r="G86" s="826"/>
      <c r="H86" s="826"/>
      <c r="I86" s="826"/>
      <c r="J86" s="826"/>
      <c r="K86" s="826"/>
      <c r="L86" s="826"/>
      <c r="M86" s="827"/>
      <c r="N86" s="52">
        <f>L83+L84+L85</f>
        <v>5341.5000879426871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23146.500381084978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303</v>
      </c>
      <c r="B36" s="838" t="str">
        <f>VLOOKUP(A36,EQUIPOS!A6:D154,3,FALSE)</f>
        <v>Retrocargador, pala de 1,1 m3 de capacidad, profundidad de excavación de 4.400 mm y una altura de 5.680 mm</v>
      </c>
      <c r="C36" s="839"/>
      <c r="D36" s="839"/>
      <c r="E36" s="839"/>
      <c r="F36" s="839"/>
      <c r="G36" s="839"/>
      <c r="H36" s="840"/>
      <c r="I36" s="267"/>
      <c r="J36" s="268"/>
      <c r="K36" s="269">
        <f>VLOOKUP(A36,EQUIPOS!A6:D162,4,FALSE)</f>
        <v>114450.51732173735</v>
      </c>
      <c r="L36" s="270"/>
      <c r="M36" s="271">
        <v>250</v>
      </c>
      <c r="N36" s="272">
        <f>K36/M36</f>
        <v>457.8020692869494</v>
      </c>
    </row>
    <row r="37" spans="1:14">
      <c r="A37" s="113" t="s">
        <v>373</v>
      </c>
      <c r="B37" s="838" t="str">
        <f>VLOOKUP(A37,EQUIPOS!A7:D154,3,FALSE)</f>
        <v>Volqueta 6 m3</v>
      </c>
      <c r="C37" s="839"/>
      <c r="D37" s="839"/>
      <c r="E37" s="839"/>
      <c r="F37" s="839"/>
      <c r="G37" s="839"/>
      <c r="H37" s="840"/>
      <c r="I37" s="267"/>
      <c r="J37" s="268"/>
      <c r="K37" s="269">
        <f>VLOOKUP(A37,EQUIPOS!A7:D163,4,FALSE)</f>
        <v>62427.55490276582</v>
      </c>
      <c r="L37" s="270"/>
      <c r="M37" s="271">
        <v>250</v>
      </c>
      <c r="N37" s="272">
        <f>K37/M37</f>
        <v>249.71021961106328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5.7966808403601995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713.30896973837287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115.93361680720399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829.24258654557684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165.84851730911538</v>
      </c>
      <c r="M83" s="860"/>
      <c r="N83" s="51"/>
    </row>
    <row r="84" spans="1:14">
      <c r="B84" s="89" t="s">
        <v>973</v>
      </c>
      <c r="C84" s="90"/>
      <c r="D84" s="90"/>
      <c r="E84" s="90"/>
      <c r="F84" s="90"/>
      <c r="G84" s="90"/>
      <c r="H84" s="90"/>
      <c r="I84" s="87"/>
      <c r="J84" s="88"/>
      <c r="K84" s="304">
        <v>0.05</v>
      </c>
      <c r="L84" s="859">
        <f>N78*K84</f>
        <v>41.462129327278845</v>
      </c>
      <c r="M84" s="860"/>
      <c r="N84" s="51"/>
    </row>
    <row r="85" spans="1:14" ht="15.75" thickBot="1">
      <c r="B85" s="91" t="s">
        <v>974</v>
      </c>
      <c r="C85" s="92"/>
      <c r="D85" s="92"/>
      <c r="E85" s="92"/>
      <c r="F85" s="92"/>
      <c r="G85" s="92"/>
      <c r="H85" s="92"/>
      <c r="I85" s="93"/>
      <c r="J85" s="94"/>
      <c r="K85" s="305">
        <v>0.05</v>
      </c>
      <c r="L85" s="861">
        <f>N78*K85</f>
        <v>41.462129327278845</v>
      </c>
      <c r="M85" s="862"/>
      <c r="N85" s="51"/>
    </row>
    <row r="86" spans="1:14" ht="15.75" thickBot="1">
      <c r="B86" s="825" t="s">
        <v>953</v>
      </c>
      <c r="C86" s="826"/>
      <c r="D86" s="826"/>
      <c r="E86" s="826"/>
      <c r="F86" s="826"/>
      <c r="G86" s="826"/>
      <c r="H86" s="826"/>
      <c r="I86" s="826"/>
      <c r="J86" s="826"/>
      <c r="K86" s="826"/>
      <c r="L86" s="826"/>
      <c r="M86" s="827"/>
      <c r="N86" s="52">
        <f>L83+L84+L85</f>
        <v>248.77277596367304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1078.0153625092498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35</v>
      </c>
      <c r="N36" s="272">
        <f>K36/M36</f>
        <v>2675.4666386899635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VLOOKUP(A37,EQUIPOS!A7:D163,4,FALSE)</f>
        <v>183270.04104306828</v>
      </c>
      <c r="L37" s="270"/>
      <c r="M37" s="271">
        <v>35</v>
      </c>
      <c r="N37" s="272">
        <f>K37/M37</f>
        <v>5236.2868869448084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35</v>
      </c>
      <c r="N38" s="272">
        <f>K38/M38</f>
        <v>4177.8958046390781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16.561945258171999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12106.211275532021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72.744946539669343</v>
      </c>
      <c r="N48" s="272">
        <f>K48*M48</f>
        <v>1818.6236634917336</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593.64535317918012</v>
      </c>
      <c r="N49" s="272">
        <f>K49*M49</f>
        <v>47491.628254334413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49310.25191782615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828.09726290859999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62244.560456266772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12448.912091253354</v>
      </c>
      <c r="M83" s="860"/>
      <c r="N83" s="51"/>
    </row>
    <row r="84" spans="1:14">
      <c r="B84" s="89" t="s">
        <v>973</v>
      </c>
      <c r="C84" s="90"/>
      <c r="D84" s="90"/>
      <c r="E84" s="90"/>
      <c r="F84" s="90"/>
      <c r="G84" s="90"/>
      <c r="H84" s="90"/>
      <c r="I84" s="87"/>
      <c r="J84" s="88"/>
      <c r="K84" s="304">
        <v>0.05</v>
      </c>
      <c r="L84" s="859">
        <f>N78*K84</f>
        <v>3112.2280228133386</v>
      </c>
      <c r="M84" s="860"/>
      <c r="N84" s="51"/>
    </row>
    <row r="85" spans="1:14" ht="15.75" thickBot="1">
      <c r="B85" s="91" t="s">
        <v>974</v>
      </c>
      <c r="C85" s="92"/>
      <c r="D85" s="92"/>
      <c r="E85" s="92"/>
      <c r="F85" s="92"/>
      <c r="G85" s="92"/>
      <c r="H85" s="92"/>
      <c r="I85" s="93"/>
      <c r="J85" s="94"/>
      <c r="K85" s="305">
        <v>0.05</v>
      </c>
      <c r="L85" s="861">
        <f>N78*K85</f>
        <v>3112.2280228133386</v>
      </c>
      <c r="M85" s="862"/>
      <c r="N85" s="51"/>
    </row>
    <row r="86" spans="1:14" ht="15.75" thickBot="1">
      <c r="B86" s="825" t="s">
        <v>953</v>
      </c>
      <c r="C86" s="826"/>
      <c r="D86" s="826"/>
      <c r="E86" s="826"/>
      <c r="F86" s="826"/>
      <c r="G86" s="826"/>
      <c r="H86" s="826"/>
      <c r="I86" s="826"/>
      <c r="J86" s="826"/>
      <c r="K86" s="826"/>
      <c r="L86" s="826"/>
      <c r="M86" s="827"/>
      <c r="N86" s="52">
        <f>L83+L84+L85</f>
        <v>18673.368136880032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80917.928593146804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35</v>
      </c>
      <c r="N36" s="272">
        <f>K36/M36</f>
        <v>2675.4666386899635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VLOOKUP(A37,EQUIPOS!A7:D163,4,FALSE)</f>
        <v>183270.04104306828</v>
      </c>
      <c r="L37" s="270"/>
      <c r="M37" s="271">
        <v>35</v>
      </c>
      <c r="N37" s="272">
        <f>K37/M37</f>
        <v>5236.2868869448084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35</v>
      </c>
      <c r="N38" s="272">
        <f>K38/M38</f>
        <v>4177.8958046390781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16.561945258171999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12106.211275532021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72.744946539669343</v>
      </c>
      <c r="N48" s="272">
        <f>K48*M48</f>
        <v>1818.6236634917336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1818.6236634917336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828.09726290859999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14752.932201932355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2950.5864403864712</v>
      </c>
      <c r="M83" s="860"/>
      <c r="N83" s="51"/>
    </row>
    <row r="84" spans="1:14">
      <c r="B84" s="89" t="s">
        <v>973</v>
      </c>
      <c r="C84" s="90"/>
      <c r="D84" s="90"/>
      <c r="E84" s="90"/>
      <c r="F84" s="90"/>
      <c r="G84" s="90"/>
      <c r="H84" s="90"/>
      <c r="I84" s="87"/>
      <c r="J84" s="88"/>
      <c r="K84" s="304">
        <v>0.05</v>
      </c>
      <c r="L84" s="859">
        <f>N78*K84</f>
        <v>737.64661009661779</v>
      </c>
      <c r="M84" s="860"/>
      <c r="N84" s="51"/>
    </row>
    <row r="85" spans="1:14" ht="15.75" thickBot="1">
      <c r="B85" s="91" t="s">
        <v>974</v>
      </c>
      <c r="C85" s="92"/>
      <c r="D85" s="92"/>
      <c r="E85" s="92"/>
      <c r="F85" s="92"/>
      <c r="G85" s="92"/>
      <c r="H85" s="92"/>
      <c r="I85" s="93"/>
      <c r="J85" s="94"/>
      <c r="K85" s="305">
        <v>0.05</v>
      </c>
      <c r="L85" s="861">
        <f>N78*K85</f>
        <v>737.64661009661779</v>
      </c>
      <c r="M85" s="862"/>
      <c r="N85" s="51"/>
    </row>
    <row r="86" spans="1:14" ht="15.75" thickBot="1">
      <c r="B86" s="825" t="s">
        <v>953</v>
      </c>
      <c r="C86" s="826"/>
      <c r="D86" s="826"/>
      <c r="E86" s="826"/>
      <c r="F86" s="826"/>
      <c r="G86" s="826"/>
      <c r="H86" s="826"/>
      <c r="I86" s="826"/>
      <c r="J86" s="826"/>
      <c r="K86" s="826"/>
      <c r="L86" s="826"/>
      <c r="M86" s="827"/>
      <c r="N86" s="52">
        <f>L83+L84+L85</f>
        <v>4425.879660579707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19178.811862512062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593.64535317918012</v>
      </c>
      <c r="N48" s="272">
        <f>K48*M48</f>
        <v>593.64535317918012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593.64535317918012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f>SUM(N70:N75)</f>
        <v>0</v>
      </c>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593.64535317918012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118.72907063583602</v>
      </c>
      <c r="M83" s="860"/>
      <c r="N83" s="51"/>
    </row>
    <row r="84" spans="1:14">
      <c r="B84" s="89" t="s">
        <v>973</v>
      </c>
      <c r="C84" s="90"/>
      <c r="D84" s="90"/>
      <c r="E84" s="90"/>
      <c r="F84" s="90"/>
      <c r="G84" s="90"/>
      <c r="H84" s="90"/>
      <c r="I84" s="87"/>
      <c r="J84" s="88"/>
      <c r="K84" s="304">
        <v>0.05</v>
      </c>
      <c r="L84" s="859">
        <f>N78*K84</f>
        <v>29.682267658959006</v>
      </c>
      <c r="M84" s="860"/>
      <c r="N84" s="51"/>
    </row>
    <row r="85" spans="1:14" ht="15.75" thickBot="1">
      <c r="B85" s="91" t="s">
        <v>974</v>
      </c>
      <c r="C85" s="92"/>
      <c r="D85" s="92"/>
      <c r="E85" s="92"/>
      <c r="F85" s="92"/>
      <c r="G85" s="92"/>
      <c r="H85" s="92"/>
      <c r="I85" s="93"/>
      <c r="J85" s="94"/>
      <c r="K85" s="305">
        <v>0.05</v>
      </c>
      <c r="L85" s="861">
        <f>N78*K85</f>
        <v>29.682267658959006</v>
      </c>
      <c r="M85" s="862"/>
      <c r="N85" s="51"/>
    </row>
    <row r="86" spans="1:14" ht="15.75" thickBot="1">
      <c r="B86" s="825" t="s">
        <v>953</v>
      </c>
      <c r="C86" s="826"/>
      <c r="D86" s="826"/>
      <c r="E86" s="826"/>
      <c r="F86" s="826"/>
      <c r="G86" s="826"/>
      <c r="H86" s="826"/>
      <c r="I86" s="826"/>
      <c r="J86" s="826"/>
      <c r="K86" s="826"/>
      <c r="L86" s="826"/>
      <c r="M86" s="827"/>
      <c r="N86" s="52">
        <f>L83+L84+L85</f>
        <v>178.09360595375404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771.73895913293416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35</v>
      </c>
      <c r="N36" s="272">
        <f>K36/M36</f>
        <v>2675.4666386899635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VLOOKUP(A37,EQUIPOS!A7:D163,4,FALSE)</f>
        <v>183270.04104306828</v>
      </c>
      <c r="L37" s="270"/>
      <c r="M37" s="271">
        <v>35</v>
      </c>
      <c r="N37" s="272">
        <f>K37/M37</f>
        <v>5236.2868869448084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35</v>
      </c>
      <c r="N38" s="272">
        <f>K38/M38</f>
        <v>4177.8958046390781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16.561945258171999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12106.211275532021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1429.146220616545</v>
      </c>
      <c r="N48" s="272">
        <f>K48*M48</f>
        <v>114331.6976493236</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72.744946539669343</v>
      </c>
      <c r="N49" s="272">
        <f>K49*M49</f>
        <v>1818.6236634917336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116150.32131281533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828.09726290859999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129084.62985125596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25816.925970251192</v>
      </c>
      <c r="M83" s="860"/>
      <c r="N83" s="51"/>
    </row>
    <row r="84" spans="1:14">
      <c r="B84" s="89" t="s">
        <v>973</v>
      </c>
      <c r="C84" s="90"/>
      <c r="D84" s="90"/>
      <c r="E84" s="90"/>
      <c r="F84" s="90"/>
      <c r="G84" s="90"/>
      <c r="H84" s="90"/>
      <c r="I84" s="87"/>
      <c r="J84" s="88"/>
      <c r="K84" s="304">
        <v>0.05</v>
      </c>
      <c r="L84" s="859">
        <f>N78*K84</f>
        <v>6454.2314925627979</v>
      </c>
      <c r="M84" s="860"/>
      <c r="N84" s="51"/>
    </row>
    <row r="85" spans="1:14" ht="15.75" thickBot="1">
      <c r="B85" s="91" t="s">
        <v>974</v>
      </c>
      <c r="C85" s="92"/>
      <c r="D85" s="92"/>
      <c r="E85" s="92"/>
      <c r="F85" s="92"/>
      <c r="G85" s="92"/>
      <c r="H85" s="92"/>
      <c r="I85" s="93"/>
      <c r="J85" s="94"/>
      <c r="K85" s="305">
        <v>0.05</v>
      </c>
      <c r="L85" s="861">
        <f>N78*K85</f>
        <v>6454.2314925627979</v>
      </c>
      <c r="M85" s="862"/>
      <c r="N85" s="51"/>
    </row>
    <row r="86" spans="1:14" ht="15.75" thickBot="1">
      <c r="B86" s="825" t="s">
        <v>953</v>
      </c>
      <c r="C86" s="826"/>
      <c r="D86" s="826"/>
      <c r="E86" s="826"/>
      <c r="F86" s="826"/>
      <c r="G86" s="826"/>
      <c r="H86" s="826"/>
      <c r="I86" s="826"/>
      <c r="J86" s="826"/>
      <c r="K86" s="826"/>
      <c r="L86" s="826"/>
      <c r="M86" s="827"/>
      <c r="N86" s="52">
        <f>L83+L84+L85</f>
        <v>38725.388955376788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167810.01880663275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35</v>
      </c>
      <c r="N36" s="272">
        <f>K36/M36</f>
        <v>2675.4666386899635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VLOOKUP(A37,EQUIPOS!A7:D163,4,FALSE)</f>
        <v>183270.04104306828</v>
      </c>
      <c r="L37" s="270"/>
      <c r="M37" s="271">
        <v>35</v>
      </c>
      <c r="N37" s="272">
        <f>K37/M37</f>
        <v>5236.2868869448084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35</v>
      </c>
      <c r="N38" s="272">
        <f>K38/M38</f>
        <v>4177.8958046390781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N75*M41</f>
        <v>16.561945258171999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12106.211275532021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72.744946539669343</v>
      </c>
      <c r="N48" s="272">
        <f>K48*M48</f>
        <v>1818.6236634917336</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1818.6236634917336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828.09726290859999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14752.932201932355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2950.5864403864712</v>
      </c>
      <c r="M82" s="860"/>
      <c r="N82" s="51"/>
    </row>
    <row r="83" spans="1:14">
      <c r="B83" s="89" t="s">
        <v>973</v>
      </c>
      <c r="C83" s="90"/>
      <c r="D83" s="90"/>
      <c r="E83" s="90"/>
      <c r="F83" s="90"/>
      <c r="G83" s="90"/>
      <c r="H83" s="90"/>
      <c r="I83" s="87"/>
      <c r="J83" s="88"/>
      <c r="K83" s="304">
        <v>0.05</v>
      </c>
      <c r="L83" s="859">
        <f>N77*K83</f>
        <v>737.64661009661779</v>
      </c>
      <c r="M83" s="860"/>
      <c r="N83" s="51"/>
    </row>
    <row r="84" spans="1:14" ht="15.75" thickBot="1">
      <c r="B84" s="91" t="s">
        <v>974</v>
      </c>
      <c r="C84" s="92"/>
      <c r="D84" s="92"/>
      <c r="E84" s="92"/>
      <c r="F84" s="92"/>
      <c r="G84" s="92"/>
      <c r="H84" s="92"/>
      <c r="I84" s="93"/>
      <c r="J84" s="94"/>
      <c r="K84" s="305">
        <v>0.05</v>
      </c>
      <c r="L84" s="861">
        <f>N77*K84</f>
        <v>737.64661009661779</v>
      </c>
      <c r="M84" s="862"/>
      <c r="N84" s="51"/>
    </row>
    <row r="85" spans="1:14" ht="15.75" thickBot="1">
      <c r="B85" s="825" t="s">
        <v>953</v>
      </c>
      <c r="C85" s="826"/>
      <c r="D85" s="826"/>
      <c r="E85" s="826"/>
      <c r="F85" s="826"/>
      <c r="G85" s="826"/>
      <c r="H85" s="826"/>
      <c r="I85" s="826"/>
      <c r="J85" s="826"/>
      <c r="K85" s="826"/>
      <c r="L85" s="826"/>
      <c r="M85" s="827"/>
      <c r="N85" s="52">
        <f>L82+L83+L84</f>
        <v>4425.879660579707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19178.811862512062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ht="21"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1429.146220616545</v>
      </c>
      <c r="N48" s="272">
        <f>K48*M48</f>
        <v>1429.146220616545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1429.146220616545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1429.146220616545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285.82924412330902</v>
      </c>
      <c r="M83" s="860"/>
      <c r="N83" s="51"/>
    </row>
    <row r="84" spans="1:14">
      <c r="B84" s="89" t="s">
        <v>973</v>
      </c>
      <c r="C84" s="90"/>
      <c r="D84" s="90"/>
      <c r="E84" s="90"/>
      <c r="F84" s="90"/>
      <c r="G84" s="90"/>
      <c r="H84" s="90"/>
      <c r="I84" s="87"/>
      <c r="J84" s="88"/>
      <c r="K84" s="304">
        <v>0.05</v>
      </c>
      <c r="L84" s="859">
        <f>N78*K84</f>
        <v>71.457311030827256</v>
      </c>
      <c r="M84" s="860"/>
      <c r="N84" s="51"/>
    </row>
    <row r="85" spans="1:14" ht="15.75" thickBot="1">
      <c r="B85" s="91" t="s">
        <v>974</v>
      </c>
      <c r="C85" s="92"/>
      <c r="D85" s="92"/>
      <c r="E85" s="92"/>
      <c r="F85" s="92"/>
      <c r="G85" s="92"/>
      <c r="H85" s="92"/>
      <c r="I85" s="93"/>
      <c r="J85" s="94"/>
      <c r="K85" s="305">
        <v>0.05</v>
      </c>
      <c r="L85" s="861">
        <f>N78*K85</f>
        <v>71.457311030827256</v>
      </c>
      <c r="M85" s="862"/>
      <c r="N85" s="51"/>
    </row>
    <row r="86" spans="1:14" ht="15.75" thickBot="1">
      <c r="B86" s="825" t="s">
        <v>953</v>
      </c>
      <c r="C86" s="826"/>
      <c r="D86" s="826"/>
      <c r="E86" s="826"/>
      <c r="F86" s="826"/>
      <c r="G86" s="826"/>
      <c r="H86" s="826"/>
      <c r="I86" s="826"/>
      <c r="J86" s="826"/>
      <c r="K86" s="826"/>
      <c r="L86" s="826"/>
      <c r="M86" s="827"/>
      <c r="N86" s="52">
        <f>L83+L84+L85</f>
        <v>428.74386618496357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1857.8900868015085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600</v>
      </c>
      <c r="N36" s="272">
        <f>K36/M36</f>
        <v>156.06888725691454</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VLOOKUP(A37,EQUIPOS!A7:D163,4,FALSE)</f>
        <v>183270.04104306828</v>
      </c>
      <c r="L37" s="270"/>
      <c r="M37" s="271">
        <v>600</v>
      </c>
      <c r="N37" s="272">
        <f>K37/M37</f>
        <v>305.45006840511383</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600</v>
      </c>
      <c r="N38" s="272">
        <f>K38/M38</f>
        <v>243.71058860394623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0.48305673669668325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705.71260100267125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72.744946539669343</v>
      </c>
      <c r="N48" s="272">
        <f>K48*M48</f>
        <v>218.23483961900803</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218.23483961900803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48.305673669668323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972.25311429134763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194.45062285826953</v>
      </c>
      <c r="M82" s="860"/>
      <c r="N82" s="51"/>
    </row>
    <row r="83" spans="1:14">
      <c r="B83" s="89" t="s">
        <v>973</v>
      </c>
      <c r="C83" s="90"/>
      <c r="D83" s="90"/>
      <c r="E83" s="90"/>
      <c r="F83" s="90"/>
      <c r="G83" s="90"/>
      <c r="H83" s="90"/>
      <c r="I83" s="87"/>
      <c r="J83" s="88"/>
      <c r="K83" s="304">
        <v>0.05</v>
      </c>
      <c r="L83" s="859">
        <f>N77*K83</f>
        <v>48.612655714567381</v>
      </c>
      <c r="M83" s="860"/>
      <c r="N83" s="51"/>
    </row>
    <row r="84" spans="1:14" ht="15.75" thickBot="1">
      <c r="B84" s="91" t="s">
        <v>974</v>
      </c>
      <c r="C84" s="92"/>
      <c r="D84" s="92"/>
      <c r="E84" s="92"/>
      <c r="F84" s="92"/>
      <c r="G84" s="92"/>
      <c r="H84" s="92"/>
      <c r="I84" s="93"/>
      <c r="J84" s="94"/>
      <c r="K84" s="305">
        <v>0.05</v>
      </c>
      <c r="L84" s="861">
        <f>N77*K84</f>
        <v>48.612655714567381</v>
      </c>
      <c r="M84" s="862"/>
      <c r="N84" s="51"/>
    </row>
    <row r="85" spans="1:14" ht="15.75" thickBot="1">
      <c r="B85" s="825" t="s">
        <v>953</v>
      </c>
      <c r="C85" s="826"/>
      <c r="D85" s="826"/>
      <c r="E85" s="826"/>
      <c r="F85" s="826"/>
      <c r="G85" s="826"/>
      <c r="H85" s="826"/>
      <c r="I85" s="826"/>
      <c r="J85" s="826"/>
      <c r="K85" s="826"/>
      <c r="L85" s="826"/>
      <c r="M85" s="827"/>
      <c r="N85" s="52">
        <f>L82+L83+L84</f>
        <v>291.67593428740429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1263.9290485787519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VLOOKUP(A37,EQUIPOS!A7:D163,4,FALSE)</f>
        <v>183270.04104306828</v>
      </c>
      <c r="L37" s="270"/>
      <c r="M37" s="271">
        <v>45</v>
      </c>
      <c r="N37" s="272">
        <f>K37/M37</f>
        <v>4072.6675787348508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N75*M41</f>
        <v>12.881512978578222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9415.9421031915717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72.744946539669343</v>
      </c>
      <c r="N48" s="272">
        <f>K48*M48</f>
        <v>1818.6236634917336</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24275.548236799506</v>
      </c>
      <c r="N49" s="272">
        <f>K49*M49</f>
        <v>30344.435295999385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32163.058959491118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9">
        <f>VLOOKUP(A58,TRANSPORTE!A5:D117,4,FALSE)</f>
        <v>1129.9075439482144</v>
      </c>
      <c r="M58" s="830"/>
      <c r="N58" s="287">
        <f>K58*L58</f>
        <v>1412.3844299352681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1412.3844299352681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644.07564892891105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43635.461141546875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8727.0922283093751</v>
      </c>
      <c r="M82" s="860"/>
      <c r="N82" s="51"/>
    </row>
    <row r="83" spans="1:14">
      <c r="B83" s="89" t="s">
        <v>973</v>
      </c>
      <c r="C83" s="90"/>
      <c r="D83" s="90"/>
      <c r="E83" s="90"/>
      <c r="F83" s="90"/>
      <c r="G83" s="90"/>
      <c r="H83" s="90"/>
      <c r="I83" s="87"/>
      <c r="J83" s="88"/>
      <c r="K83" s="304">
        <v>0.05</v>
      </c>
      <c r="L83" s="859">
        <f>N77*K83</f>
        <v>2181.7730570773438</v>
      </c>
      <c r="M83" s="860"/>
      <c r="N83" s="51"/>
    </row>
    <row r="84" spans="1:14" ht="15.75" thickBot="1">
      <c r="B84" s="91" t="s">
        <v>974</v>
      </c>
      <c r="C84" s="92"/>
      <c r="D84" s="92"/>
      <c r="E84" s="92"/>
      <c r="F84" s="92"/>
      <c r="G84" s="92"/>
      <c r="H84" s="92"/>
      <c r="I84" s="93"/>
      <c r="J84" s="94"/>
      <c r="K84" s="305">
        <v>0.05</v>
      </c>
      <c r="L84" s="861">
        <f>N77*K84</f>
        <v>2181.7730570773438</v>
      </c>
      <c r="M84" s="862"/>
      <c r="N84" s="51"/>
    </row>
    <row r="85" spans="1:14" ht="15.75" thickBot="1">
      <c r="B85" s="825" t="s">
        <v>953</v>
      </c>
      <c r="C85" s="826"/>
      <c r="D85" s="826"/>
      <c r="E85" s="826"/>
      <c r="F85" s="826"/>
      <c r="G85" s="826"/>
      <c r="H85" s="826"/>
      <c r="I85" s="826"/>
      <c r="J85" s="826"/>
      <c r="K85" s="826"/>
      <c r="L85" s="826"/>
      <c r="M85" s="827"/>
      <c r="N85" s="52">
        <f>L82+L83+L84</f>
        <v>13090.638342464063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56726.099484010934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29.25"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5993.0644418450684</v>
      </c>
      <c r="N48" s="272">
        <f>K48*M48</f>
        <v>5993.0644418450684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5993.0644418450684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5993.0644418450684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1198.6128883690137</v>
      </c>
      <c r="M83" s="860"/>
      <c r="N83" s="51"/>
    </row>
    <row r="84" spans="1:14">
      <c r="B84" s="89" t="s">
        <v>973</v>
      </c>
      <c r="C84" s="90"/>
      <c r="D84" s="90"/>
      <c r="E84" s="90"/>
      <c r="F84" s="90"/>
      <c r="G84" s="90"/>
      <c r="H84" s="90"/>
      <c r="I84" s="87"/>
      <c r="J84" s="88"/>
      <c r="K84" s="304">
        <v>0.05</v>
      </c>
      <c r="L84" s="859">
        <f>N78*K84</f>
        <v>299.65322209225343</v>
      </c>
      <c r="M84" s="860"/>
      <c r="N84" s="51"/>
    </row>
    <row r="85" spans="1:14" ht="15.75" thickBot="1">
      <c r="B85" s="91" t="s">
        <v>974</v>
      </c>
      <c r="C85" s="92"/>
      <c r="D85" s="92"/>
      <c r="E85" s="92"/>
      <c r="F85" s="92"/>
      <c r="G85" s="92"/>
      <c r="H85" s="92"/>
      <c r="I85" s="93"/>
      <c r="J85" s="94"/>
      <c r="K85" s="305">
        <v>0.05</v>
      </c>
      <c r="L85" s="861">
        <f>N78*K85</f>
        <v>299.65322209225343</v>
      </c>
      <c r="M85" s="862"/>
      <c r="N85" s="51"/>
    </row>
    <row r="86" spans="1:14" ht="15.75" thickBot="1">
      <c r="B86" s="825" t="s">
        <v>953</v>
      </c>
      <c r="C86" s="826"/>
      <c r="D86" s="826"/>
      <c r="E86" s="826"/>
      <c r="F86" s="826"/>
      <c r="G86" s="826"/>
      <c r="H86" s="826"/>
      <c r="I86" s="826"/>
      <c r="J86" s="826"/>
      <c r="K86" s="826"/>
      <c r="L86" s="826"/>
      <c r="M86" s="827"/>
      <c r="N86" s="52">
        <f>L83+L84+L85</f>
        <v>1797.9193325535205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7790.983774398589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3870.0311559104102</v>
      </c>
      <c r="N48" s="272">
        <f>K48*M48</f>
        <v>3870.0311559104102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3870.0311559104102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3870.0311559104102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774.00623118208205</v>
      </c>
      <c r="M83" s="860"/>
      <c r="N83" s="51"/>
    </row>
    <row r="84" spans="1:14">
      <c r="B84" s="89" t="s">
        <v>973</v>
      </c>
      <c r="C84" s="90"/>
      <c r="D84" s="90"/>
      <c r="E84" s="90"/>
      <c r="F84" s="90"/>
      <c r="G84" s="90"/>
      <c r="H84" s="90"/>
      <c r="I84" s="87"/>
      <c r="J84" s="88"/>
      <c r="K84" s="304">
        <v>0.05</v>
      </c>
      <c r="L84" s="859">
        <f>N78*K84</f>
        <v>193.50155779552051</v>
      </c>
      <c r="M84" s="860"/>
      <c r="N84" s="51"/>
    </row>
    <row r="85" spans="1:14" ht="15.75" thickBot="1">
      <c r="B85" s="91" t="s">
        <v>974</v>
      </c>
      <c r="C85" s="92"/>
      <c r="D85" s="92"/>
      <c r="E85" s="92"/>
      <c r="F85" s="92"/>
      <c r="G85" s="92"/>
      <c r="H85" s="92"/>
      <c r="I85" s="93"/>
      <c r="J85" s="94"/>
      <c r="K85" s="305">
        <v>0.05</v>
      </c>
      <c r="L85" s="861">
        <f>N78*K85</f>
        <v>193.50155779552051</v>
      </c>
      <c r="M85" s="862"/>
      <c r="N85" s="51"/>
    </row>
    <row r="86" spans="1:14" ht="15.75" thickBot="1">
      <c r="B86" s="825" t="s">
        <v>953</v>
      </c>
      <c r="C86" s="826"/>
      <c r="D86" s="826"/>
      <c r="E86" s="826"/>
      <c r="F86" s="826"/>
      <c r="G86" s="826"/>
      <c r="H86" s="826"/>
      <c r="I86" s="826"/>
      <c r="J86" s="826"/>
      <c r="K86" s="826"/>
      <c r="L86" s="826"/>
      <c r="M86" s="827"/>
      <c r="N86" s="52">
        <f>L83+L84+L85</f>
        <v>1161.0093467731231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5031.0405026835333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ht="18.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72.744946539669343</v>
      </c>
      <c r="N48" s="272">
        <f>K48*M48</f>
        <v>72.744946539669343</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3870.0311559104102</v>
      </c>
      <c r="N49" s="272">
        <f>K49*M49</f>
        <v>1393.2112161277475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1465.9561626674169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1" t="s">
        <v>963</v>
      </c>
      <c r="C68" s="852"/>
      <c r="D68" s="852"/>
      <c r="E68" s="852"/>
      <c r="F68" s="852"/>
      <c r="G68" s="852"/>
      <c r="H68" s="852"/>
      <c r="I68" s="73" t="s">
        <v>964</v>
      </c>
      <c r="J68" s="75" t="s">
        <v>1410</v>
      </c>
      <c r="K68" s="74" t="s">
        <v>966</v>
      </c>
      <c r="L68" s="853" t="s">
        <v>950</v>
      </c>
      <c r="M68" s="854"/>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2"/>
      <c r="C74" s="813"/>
      <c r="D74" s="813"/>
      <c r="E74" s="813"/>
      <c r="F74" s="813"/>
      <c r="G74" s="813"/>
      <c r="H74" s="813"/>
      <c r="I74" s="126"/>
      <c r="J74" s="126"/>
      <c r="K74" s="126"/>
      <c r="L74" s="913"/>
      <c r="M74" s="913"/>
      <c r="N74" s="45"/>
    </row>
    <row r="75" spans="2:15" ht="15.75" thickBot="1">
      <c r="B75" s="825" t="s">
        <v>953</v>
      </c>
      <c r="C75" s="826"/>
      <c r="D75" s="826"/>
      <c r="E75" s="826"/>
      <c r="F75" s="826"/>
      <c r="G75" s="826"/>
      <c r="H75" s="826"/>
      <c r="I75" s="832"/>
      <c r="J75" s="832"/>
      <c r="K75" s="832"/>
      <c r="L75" s="832"/>
      <c r="M75" s="833"/>
      <c r="N75" s="301"/>
    </row>
    <row r="76" spans="2:15" ht="15.75" thickBot="1">
      <c r="B76" s="33"/>
      <c r="C76" s="34"/>
      <c r="D76" s="34"/>
      <c r="E76" s="34"/>
      <c r="F76" s="34"/>
      <c r="G76" s="34"/>
      <c r="H76" s="34"/>
      <c r="I76" s="34"/>
      <c r="J76" s="34"/>
      <c r="K76" s="34"/>
      <c r="L76" s="34"/>
      <c r="M76" s="34"/>
      <c r="N76" s="35"/>
    </row>
    <row r="77" spans="2:15" ht="15.75" thickBot="1">
      <c r="B77" s="825" t="s">
        <v>967</v>
      </c>
      <c r="C77" s="826"/>
      <c r="D77" s="826"/>
      <c r="E77" s="826"/>
      <c r="F77" s="826"/>
      <c r="G77" s="826"/>
      <c r="H77" s="826"/>
      <c r="I77" s="826"/>
      <c r="J77" s="826"/>
      <c r="K77" s="826"/>
      <c r="L77" s="826"/>
      <c r="M77" s="827"/>
      <c r="N77" s="99">
        <f>N43+N53+N64+N75</f>
        <v>1465.9561626674169</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293.1912325334834</v>
      </c>
      <c r="M82" s="860"/>
      <c r="N82" s="51"/>
    </row>
    <row r="83" spans="1:14">
      <c r="B83" s="89" t="s">
        <v>973</v>
      </c>
      <c r="C83" s="90"/>
      <c r="D83" s="90"/>
      <c r="E83" s="90"/>
      <c r="F83" s="90"/>
      <c r="G83" s="90"/>
      <c r="H83" s="90"/>
      <c r="I83" s="87"/>
      <c r="J83" s="88"/>
      <c r="K83" s="304">
        <v>0.05</v>
      </c>
      <c r="L83" s="859">
        <f>N77*K83</f>
        <v>73.29780813337085</v>
      </c>
      <c r="M83" s="860"/>
      <c r="N83" s="51"/>
    </row>
    <row r="84" spans="1:14" ht="15.75" thickBot="1">
      <c r="B84" s="91" t="s">
        <v>974</v>
      </c>
      <c r="C84" s="92"/>
      <c r="D84" s="92"/>
      <c r="E84" s="92"/>
      <c r="F84" s="92"/>
      <c r="G84" s="92"/>
      <c r="H84" s="92"/>
      <c r="I84" s="93"/>
      <c r="J84" s="94"/>
      <c r="K84" s="305">
        <v>0.05</v>
      </c>
      <c r="L84" s="861">
        <f>N77*K84</f>
        <v>73.29780813337085</v>
      </c>
      <c r="M84" s="862"/>
      <c r="N84" s="51"/>
    </row>
    <row r="85" spans="1:14" ht="15.75" thickBot="1">
      <c r="B85" s="825" t="s">
        <v>953</v>
      </c>
      <c r="C85" s="826"/>
      <c r="D85" s="826"/>
      <c r="E85" s="826"/>
      <c r="F85" s="826"/>
      <c r="G85" s="826"/>
      <c r="H85" s="826"/>
      <c r="I85" s="826"/>
      <c r="J85" s="826"/>
      <c r="K85" s="826"/>
      <c r="L85" s="826"/>
      <c r="M85" s="827"/>
      <c r="N85" s="52">
        <f>L82+L83+L84</f>
        <v>439.78684880022507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1905.743011467642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VLOOKUP(A37,EQUIPOS!A7:D163,4,FALSE)</f>
        <v>183270.04104306828</v>
      </c>
      <c r="L37" s="270"/>
      <c r="M37" s="271">
        <v>45</v>
      </c>
      <c r="N37" s="272">
        <f>K37/M37</f>
        <v>4072.6675787348508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9409.5013467022836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24275.548236799506</v>
      </c>
      <c r="N48" s="272">
        <f>K48*M48</f>
        <v>30344.435295999385</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72.744946539669343</v>
      </c>
      <c r="N49" s="272">
        <f>K49*M49</f>
        <v>1818.6236634917336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32163.058959491118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9">
        <f>VLOOKUP(A59,TRANSPORTE!A5:D123,4,FALSE)</f>
        <v>1129.9075439482144</v>
      </c>
      <c r="M59" s="830"/>
      <c r="N59" s="287">
        <f>K59*L59</f>
        <v>1412.3844299352681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1412.3844299352681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43629.020385057585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8725.8040770115167</v>
      </c>
      <c r="M83" s="860"/>
      <c r="N83" s="51"/>
    </row>
    <row r="84" spans="1:14">
      <c r="B84" s="89" t="s">
        <v>973</v>
      </c>
      <c r="C84" s="90"/>
      <c r="D84" s="90"/>
      <c r="E84" s="90"/>
      <c r="F84" s="90"/>
      <c r="G84" s="90"/>
      <c r="H84" s="90"/>
      <c r="I84" s="87"/>
      <c r="J84" s="88"/>
      <c r="K84" s="304">
        <v>0.05</v>
      </c>
      <c r="L84" s="859">
        <f>N78*K84</f>
        <v>2181.4510192528792</v>
      </c>
      <c r="M84" s="860"/>
      <c r="N84" s="51"/>
    </row>
    <row r="85" spans="1:14" ht="15.75" thickBot="1">
      <c r="B85" s="91" t="s">
        <v>974</v>
      </c>
      <c r="C85" s="92"/>
      <c r="D85" s="92"/>
      <c r="E85" s="92"/>
      <c r="F85" s="92"/>
      <c r="G85" s="92"/>
      <c r="H85" s="92"/>
      <c r="I85" s="93"/>
      <c r="J85" s="94"/>
      <c r="K85" s="305">
        <v>0.05</v>
      </c>
      <c r="L85" s="861">
        <f>N78*K85</f>
        <v>2181.4510192528792</v>
      </c>
      <c r="M85" s="862"/>
      <c r="N85" s="51"/>
    </row>
    <row r="86" spans="1:14" ht="15.75" thickBot="1">
      <c r="B86" s="825" t="s">
        <v>953</v>
      </c>
      <c r="C86" s="826"/>
      <c r="D86" s="826"/>
      <c r="E86" s="826"/>
      <c r="F86" s="826"/>
      <c r="G86" s="826"/>
      <c r="H86" s="826"/>
      <c r="I86" s="826"/>
      <c r="J86" s="826"/>
      <c r="K86" s="826"/>
      <c r="L86" s="826"/>
      <c r="M86" s="827"/>
      <c r="N86" s="52">
        <f>L83+L84+L85</f>
        <v>13088.706115517276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56717.726500574863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VLOOKUP(A37,EQUIPOS!A7:D163,4,FALSE)</f>
        <v>183270.04104306828</v>
      </c>
      <c r="L37" s="270"/>
      <c r="M37" s="271">
        <v>45</v>
      </c>
      <c r="N37" s="272">
        <f>K37/M37</f>
        <v>4072.6675787348508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9409.5013467022836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33830.876753040997</v>
      </c>
      <c r="N48" s="272">
        <f>K48*M48</f>
        <v>43980.1397789533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45726.018495905366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57248.475298669247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11449.695059733851</v>
      </c>
      <c r="M83" s="860"/>
      <c r="N83" s="51"/>
    </row>
    <row r="84" spans="1:14">
      <c r="B84" s="89" t="s">
        <v>973</v>
      </c>
      <c r="C84" s="90"/>
      <c r="D84" s="90"/>
      <c r="E84" s="90"/>
      <c r="F84" s="90"/>
      <c r="G84" s="90"/>
      <c r="H84" s="90"/>
      <c r="I84" s="87"/>
      <c r="J84" s="88"/>
      <c r="K84" s="304">
        <v>0.05</v>
      </c>
      <c r="L84" s="859">
        <f>N78*K84</f>
        <v>2862.4237649334627</v>
      </c>
      <c r="M84" s="860"/>
      <c r="N84" s="51"/>
    </row>
    <row r="85" spans="1:14" ht="15.75" thickBot="1">
      <c r="B85" s="91" t="s">
        <v>974</v>
      </c>
      <c r="C85" s="92"/>
      <c r="D85" s="92"/>
      <c r="E85" s="92"/>
      <c r="F85" s="92"/>
      <c r="G85" s="92"/>
      <c r="H85" s="92"/>
      <c r="I85" s="93"/>
      <c r="J85" s="94"/>
      <c r="K85" s="305">
        <v>0.05</v>
      </c>
      <c r="L85" s="861">
        <f>N78*K85</f>
        <v>2862.4237649334627</v>
      </c>
      <c r="M85" s="862"/>
      <c r="N85" s="51"/>
    </row>
    <row r="86" spans="1:14" ht="15.75" thickBot="1">
      <c r="B86" s="825" t="s">
        <v>953</v>
      </c>
      <c r="C86" s="826"/>
      <c r="D86" s="826"/>
      <c r="E86" s="826"/>
      <c r="F86" s="826"/>
      <c r="G86" s="826"/>
      <c r="H86" s="826"/>
      <c r="I86" s="826"/>
      <c r="J86" s="826"/>
      <c r="K86" s="826"/>
      <c r="L86" s="826"/>
      <c r="M86" s="827"/>
      <c r="N86" s="52">
        <f>L83+L84+L85</f>
        <v>17174.542589600776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74423.017888270027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VLOOKUP(A37,EQUIPOS!A7:D163,4,FALSE)</f>
        <v>183270.04104306828</v>
      </c>
      <c r="L37" s="270"/>
      <c r="M37" s="271">
        <v>45</v>
      </c>
      <c r="N37" s="272">
        <f>K37/M37</f>
        <v>4072.6675787348508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9409.5013467022836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34951.1489297519</v>
      </c>
      <c r="N48" s="272">
        <f>K48*M48</f>
        <v>45436.493608677469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47182.372325629534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58704.829128393409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11740.965825678682</v>
      </c>
      <c r="M83" s="860"/>
      <c r="N83" s="51"/>
    </row>
    <row r="84" spans="1:14">
      <c r="B84" s="89" t="s">
        <v>973</v>
      </c>
      <c r="C84" s="90"/>
      <c r="D84" s="90"/>
      <c r="E84" s="90"/>
      <c r="F84" s="90"/>
      <c r="G84" s="90"/>
      <c r="H84" s="90"/>
      <c r="I84" s="87"/>
      <c r="J84" s="88"/>
      <c r="K84" s="304">
        <v>0.05</v>
      </c>
      <c r="L84" s="859">
        <f>N78*K84</f>
        <v>2935.2414564196706</v>
      </c>
      <c r="M84" s="860"/>
      <c r="N84" s="51"/>
    </row>
    <row r="85" spans="1:14" ht="15.75" thickBot="1">
      <c r="B85" s="91" t="s">
        <v>974</v>
      </c>
      <c r="C85" s="92"/>
      <c r="D85" s="92"/>
      <c r="E85" s="92"/>
      <c r="F85" s="92"/>
      <c r="G85" s="92"/>
      <c r="H85" s="92"/>
      <c r="I85" s="93"/>
      <c r="J85" s="94"/>
      <c r="K85" s="305">
        <v>0.05</v>
      </c>
      <c r="L85" s="861">
        <f>N78*K85</f>
        <v>2935.2414564196706</v>
      </c>
      <c r="M85" s="862"/>
      <c r="N85" s="51"/>
    </row>
    <row r="86" spans="1:14" ht="15.75" thickBot="1">
      <c r="B86" s="825" t="s">
        <v>953</v>
      </c>
      <c r="C86" s="826"/>
      <c r="D86" s="826"/>
      <c r="E86" s="826"/>
      <c r="F86" s="826"/>
      <c r="G86" s="826"/>
      <c r="H86" s="826"/>
      <c r="I86" s="826"/>
      <c r="J86" s="826"/>
      <c r="K86" s="826"/>
      <c r="L86" s="826"/>
      <c r="M86" s="827"/>
      <c r="N86" s="52">
        <f>L83+L84+L85</f>
        <v>17611.448738518022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76316.277866911434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VLOOKUP(A37,EQUIPOS!A7:D163,4,FALSE)</f>
        <v>183270.04104306828</v>
      </c>
      <c r="L37" s="270"/>
      <c r="M37" s="271">
        <v>45</v>
      </c>
      <c r="N37" s="272">
        <f>K37/M37</f>
        <v>4072.6675787348508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9409.5013467022836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37437.906948384909</v>
      </c>
      <c r="N48" s="272">
        <f>K48*M48</f>
        <v>48669.279032900384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50415.157749852449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61937.614552616331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12387.522910523267</v>
      </c>
      <c r="M83" s="860"/>
      <c r="N83" s="51"/>
    </row>
    <row r="84" spans="1:14">
      <c r="B84" s="89" t="s">
        <v>973</v>
      </c>
      <c r="C84" s="90"/>
      <c r="D84" s="90"/>
      <c r="E84" s="90"/>
      <c r="F84" s="90"/>
      <c r="G84" s="90"/>
      <c r="H84" s="90"/>
      <c r="I84" s="87"/>
      <c r="J84" s="88"/>
      <c r="K84" s="304">
        <v>0.05</v>
      </c>
      <c r="L84" s="859">
        <f>N78*K84</f>
        <v>3096.8807276308166</v>
      </c>
      <c r="M84" s="860"/>
      <c r="N84" s="51"/>
    </row>
    <row r="85" spans="1:14" ht="15.75" thickBot="1">
      <c r="B85" s="91" t="s">
        <v>974</v>
      </c>
      <c r="C85" s="92"/>
      <c r="D85" s="92"/>
      <c r="E85" s="92"/>
      <c r="F85" s="92"/>
      <c r="G85" s="92"/>
      <c r="H85" s="92"/>
      <c r="I85" s="93"/>
      <c r="J85" s="94"/>
      <c r="K85" s="305">
        <v>0.05</v>
      </c>
      <c r="L85" s="861">
        <f>N78*K85</f>
        <v>3096.8807276308166</v>
      </c>
      <c r="M85" s="862"/>
      <c r="N85" s="51"/>
    </row>
    <row r="86" spans="1:14" ht="15.75" thickBot="1">
      <c r="B86" s="825" t="s">
        <v>953</v>
      </c>
      <c r="C86" s="826"/>
      <c r="D86" s="826"/>
      <c r="E86" s="826"/>
      <c r="F86" s="826"/>
      <c r="G86" s="826"/>
      <c r="H86" s="826"/>
      <c r="I86" s="826"/>
      <c r="J86" s="826"/>
      <c r="K86" s="826"/>
      <c r="L86" s="826"/>
      <c r="M86" s="827"/>
      <c r="N86" s="52">
        <f>L83+L84+L85</f>
        <v>18581.284365784901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80518.898918401232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VLOOKUP(A36,EQUIPOS!A6:D162,4,FALSE)</f>
        <v>12478.977658325157</v>
      </c>
      <c r="L36" s="270"/>
      <c r="M36" s="271">
        <v>2.5</v>
      </c>
      <c r="N36" s="272">
        <f>K36/M36</f>
        <v>4991.5910633300628</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403"/>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5884.2116223660823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33830.876753040997</v>
      </c>
      <c r="N48" s="272">
        <f>K48*M48</f>
        <v>43980.1397789533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45726.018495905366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70931.521106124535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14186.304221224907</v>
      </c>
      <c r="M83" s="860"/>
      <c r="N83" s="51"/>
    </row>
    <row r="84" spans="1:14">
      <c r="B84" s="89" t="s">
        <v>973</v>
      </c>
      <c r="C84" s="90"/>
      <c r="D84" s="90"/>
      <c r="E84" s="90"/>
      <c r="F84" s="90"/>
      <c r="G84" s="90"/>
      <c r="H84" s="90"/>
      <c r="I84" s="87"/>
      <c r="J84" s="88"/>
      <c r="K84" s="304">
        <v>0.05</v>
      </c>
      <c r="L84" s="859">
        <f>N78*K84</f>
        <v>3546.5760553062269</v>
      </c>
      <c r="M84" s="860"/>
      <c r="N84" s="51"/>
    </row>
    <row r="85" spans="1:14" ht="15.75" thickBot="1">
      <c r="B85" s="91" t="s">
        <v>974</v>
      </c>
      <c r="C85" s="92"/>
      <c r="D85" s="92"/>
      <c r="E85" s="92"/>
      <c r="F85" s="92"/>
      <c r="G85" s="92"/>
      <c r="H85" s="92"/>
      <c r="I85" s="93"/>
      <c r="J85" s="94"/>
      <c r="K85" s="305">
        <v>0.05</v>
      </c>
      <c r="L85" s="861">
        <f>N78*K85</f>
        <v>3546.5760553062269</v>
      </c>
      <c r="M85" s="862"/>
      <c r="N85" s="51"/>
    </row>
    <row r="86" spans="1:14" ht="15.75" thickBot="1">
      <c r="B86" s="825" t="s">
        <v>953</v>
      </c>
      <c r="C86" s="826"/>
      <c r="D86" s="826"/>
      <c r="E86" s="826"/>
      <c r="F86" s="826"/>
      <c r="G86" s="826"/>
      <c r="H86" s="826"/>
      <c r="I86" s="826"/>
      <c r="J86" s="826"/>
      <c r="K86" s="826"/>
      <c r="L86" s="826"/>
      <c r="M86" s="827"/>
      <c r="N86" s="52">
        <f>L83+L84+L85</f>
        <v>21279.456331837362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92210.977437961905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VLOOKUP(A36,EQUIPOS!A6:D162,4,FALSE)</f>
        <v>12478.977658325157</v>
      </c>
      <c r="L36" s="270"/>
      <c r="M36" s="271">
        <v>2.5</v>
      </c>
      <c r="N36" s="272">
        <f>K36/M36</f>
        <v>4991.5910633300628</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5884.2116223660823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34951.1489297519</v>
      </c>
      <c r="N48" s="272">
        <f>K48*M48</f>
        <v>45436.493608677469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47182.372325629534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72387.874935848697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14477.574987169741</v>
      </c>
      <c r="M83" s="860"/>
      <c r="N83" s="51"/>
    </row>
    <row r="84" spans="1:14">
      <c r="B84" s="89" t="s">
        <v>973</v>
      </c>
      <c r="C84" s="90"/>
      <c r="D84" s="90"/>
      <c r="E84" s="90"/>
      <c r="F84" s="90"/>
      <c r="G84" s="90"/>
      <c r="H84" s="90"/>
      <c r="I84" s="87"/>
      <c r="J84" s="88"/>
      <c r="K84" s="304">
        <v>0.05</v>
      </c>
      <c r="L84" s="859">
        <f>N78*K84</f>
        <v>3619.3937467924352</v>
      </c>
      <c r="M84" s="860"/>
      <c r="N84" s="51"/>
    </row>
    <row r="85" spans="1:14" ht="15.75" thickBot="1">
      <c r="B85" s="91" t="s">
        <v>974</v>
      </c>
      <c r="C85" s="92"/>
      <c r="D85" s="92"/>
      <c r="E85" s="92"/>
      <c r="F85" s="92"/>
      <c r="G85" s="92"/>
      <c r="H85" s="92"/>
      <c r="I85" s="93"/>
      <c r="J85" s="94"/>
      <c r="K85" s="305">
        <v>0.05</v>
      </c>
      <c r="L85" s="861">
        <f>N78*K85</f>
        <v>3619.3937467924352</v>
      </c>
      <c r="M85" s="862"/>
      <c r="N85" s="51"/>
    </row>
    <row r="86" spans="1:14" ht="15.75" thickBot="1">
      <c r="B86" s="825" t="s">
        <v>953</v>
      </c>
      <c r="C86" s="826"/>
      <c r="D86" s="826"/>
      <c r="E86" s="826"/>
      <c r="F86" s="826"/>
      <c r="G86" s="826"/>
      <c r="H86" s="826"/>
      <c r="I86" s="826"/>
      <c r="J86" s="826"/>
      <c r="K86" s="826"/>
      <c r="L86" s="826"/>
      <c r="M86" s="827"/>
      <c r="N86" s="52">
        <f>L83+L84+L85</f>
        <v>21716.362480754608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94104.237416603311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VLOOKUP(A36,EQUIPOS!A6:D162,4,FALSE)</f>
        <v>12478.977658325157</v>
      </c>
      <c r="L36" s="270"/>
      <c r="M36" s="271">
        <v>2.5</v>
      </c>
      <c r="N36" s="272">
        <f>K36/M36</f>
        <v>4991.5910633300628</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5884.2116223660823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37437.906948384909</v>
      </c>
      <c r="N48" s="272">
        <f>K48*M48</f>
        <v>48669.279032900384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50415.157749852449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75620.660360071604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15124.132072014321</v>
      </c>
      <c r="M83" s="860"/>
      <c r="N83" s="51"/>
    </row>
    <row r="84" spans="1:14">
      <c r="B84" s="89" t="s">
        <v>973</v>
      </c>
      <c r="C84" s="90"/>
      <c r="D84" s="90"/>
      <c r="E84" s="90"/>
      <c r="F84" s="90"/>
      <c r="G84" s="90"/>
      <c r="H84" s="90"/>
      <c r="I84" s="87"/>
      <c r="J84" s="88"/>
      <c r="K84" s="304">
        <v>0.05</v>
      </c>
      <c r="L84" s="859">
        <f>N78*K84</f>
        <v>3781.0330180035803</v>
      </c>
      <c r="M84" s="860"/>
      <c r="N84" s="51"/>
    </row>
    <row r="85" spans="1:14" ht="15.75" thickBot="1">
      <c r="B85" s="91" t="s">
        <v>974</v>
      </c>
      <c r="C85" s="92"/>
      <c r="D85" s="92"/>
      <c r="E85" s="92"/>
      <c r="F85" s="92"/>
      <c r="G85" s="92"/>
      <c r="H85" s="92"/>
      <c r="I85" s="93"/>
      <c r="J85" s="94"/>
      <c r="K85" s="305">
        <v>0.05</v>
      </c>
      <c r="L85" s="861">
        <f>N78*K85</f>
        <v>3781.0330180035803</v>
      </c>
      <c r="M85" s="862"/>
      <c r="N85" s="51"/>
    </row>
    <row r="86" spans="1:14" ht="15.75" thickBot="1">
      <c r="B86" s="825" t="s">
        <v>953</v>
      </c>
      <c r="C86" s="826"/>
      <c r="D86" s="826"/>
      <c r="E86" s="826"/>
      <c r="F86" s="826"/>
      <c r="G86" s="826"/>
      <c r="H86" s="826"/>
      <c r="I86" s="826"/>
      <c r="J86" s="826"/>
      <c r="K86" s="826"/>
      <c r="L86" s="826"/>
      <c r="M86" s="827"/>
      <c r="N86" s="52">
        <f>L83+L84+L85</f>
        <v>22686.198108021483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98306.858468093094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VLOOKUP(A37,EQUIPOS!A7:D163,4,FALSE)</f>
        <v>183270.04104306828</v>
      </c>
      <c r="L37" s="270"/>
      <c r="M37" s="271">
        <v>45</v>
      </c>
      <c r="N37" s="272">
        <f>K37/M37</f>
        <v>4072.6675787348508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9409.5013467022836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42803.126543941449</v>
      </c>
      <c r="N48" s="272">
        <f>K48*M48</f>
        <v>55644.064507123883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57389.943224075949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68912.400026839809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13782.480005367963</v>
      </c>
      <c r="M83" s="860"/>
      <c r="N83" s="51"/>
    </row>
    <row r="84" spans="1:14">
      <c r="B84" s="89" t="s">
        <v>973</v>
      </c>
      <c r="C84" s="90"/>
      <c r="D84" s="90"/>
      <c r="E84" s="90"/>
      <c r="F84" s="90"/>
      <c r="G84" s="90"/>
      <c r="H84" s="90"/>
      <c r="I84" s="87"/>
      <c r="J84" s="88"/>
      <c r="K84" s="304">
        <v>0.05</v>
      </c>
      <c r="L84" s="859">
        <f>N78*K84</f>
        <v>3445.6200013419907</v>
      </c>
      <c r="M84" s="860"/>
      <c r="N84" s="51"/>
    </row>
    <row r="85" spans="1:14" ht="15.75" thickBot="1">
      <c r="B85" s="91" t="s">
        <v>974</v>
      </c>
      <c r="C85" s="92"/>
      <c r="D85" s="92"/>
      <c r="E85" s="92"/>
      <c r="F85" s="92"/>
      <c r="G85" s="92"/>
      <c r="H85" s="92"/>
      <c r="I85" s="93"/>
      <c r="J85" s="94"/>
      <c r="K85" s="305">
        <v>0.05</v>
      </c>
      <c r="L85" s="861">
        <f>N78*K85</f>
        <v>3445.6200013419907</v>
      </c>
      <c r="M85" s="862"/>
      <c r="N85" s="51"/>
    </row>
    <row r="86" spans="1:14" ht="15.75" thickBot="1">
      <c r="B86" s="825" t="s">
        <v>953</v>
      </c>
      <c r="C86" s="826"/>
      <c r="D86" s="826"/>
      <c r="E86" s="826"/>
      <c r="F86" s="826"/>
      <c r="G86" s="826"/>
      <c r="H86" s="826"/>
      <c r="I86" s="826"/>
      <c r="J86" s="826"/>
      <c r="K86" s="826"/>
      <c r="L86" s="826"/>
      <c r="M86" s="827"/>
      <c r="N86" s="52">
        <f>L83+L84+L85</f>
        <v>20673.720008051943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89586.120034891748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VLOOKUP(A37,EQUIPOS!A7:D163,4,FALSE)</f>
        <v>183270.04104306828</v>
      </c>
      <c r="L37" s="270"/>
      <c r="M37" s="271">
        <v>45</v>
      </c>
      <c r="N37" s="272">
        <f>K37/M37</f>
        <v>4072.6675787348508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9409.5013467022836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41187.0695777371</v>
      </c>
      <c r="N48" s="272">
        <f>K48*M48</f>
        <v>53543.190451058232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55289.069168010297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66811.525970774164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13362.305194154833</v>
      </c>
      <c r="M83" s="860"/>
      <c r="N83" s="51"/>
    </row>
    <row r="84" spans="1:14">
      <c r="B84" s="89" t="s">
        <v>973</v>
      </c>
      <c r="C84" s="90"/>
      <c r="D84" s="90"/>
      <c r="E84" s="90"/>
      <c r="F84" s="90"/>
      <c r="G84" s="90"/>
      <c r="H84" s="90"/>
      <c r="I84" s="87"/>
      <c r="J84" s="88"/>
      <c r="K84" s="304">
        <v>0.05</v>
      </c>
      <c r="L84" s="859">
        <f>N78*K84</f>
        <v>3340.5762985387082</v>
      </c>
      <c r="M84" s="860"/>
      <c r="N84" s="51"/>
    </row>
    <row r="85" spans="1:14" ht="15.75" thickBot="1">
      <c r="B85" s="91" t="s">
        <v>974</v>
      </c>
      <c r="C85" s="92"/>
      <c r="D85" s="92"/>
      <c r="E85" s="92"/>
      <c r="F85" s="92"/>
      <c r="G85" s="92"/>
      <c r="H85" s="92"/>
      <c r="I85" s="93"/>
      <c r="J85" s="94"/>
      <c r="K85" s="305">
        <v>0.05</v>
      </c>
      <c r="L85" s="861">
        <f>N78*K85</f>
        <v>3340.5762985387082</v>
      </c>
      <c r="M85" s="862"/>
      <c r="N85" s="51"/>
    </row>
    <row r="86" spans="1:14" ht="15.75" thickBot="1">
      <c r="B86" s="825" t="s">
        <v>953</v>
      </c>
      <c r="C86" s="826"/>
      <c r="D86" s="826"/>
      <c r="E86" s="826"/>
      <c r="F86" s="826"/>
      <c r="G86" s="826"/>
      <c r="H86" s="826"/>
      <c r="I86" s="826"/>
      <c r="J86" s="826"/>
      <c r="K86" s="826"/>
      <c r="L86" s="826"/>
      <c r="M86" s="827"/>
      <c r="N86" s="52">
        <f>L83+L84+L85</f>
        <v>20043.457791232249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86854.983762006421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VLOOKUP(A37,EQUIPOS!A7:D163,4,FALSE)</f>
        <v>183270.04104306828</v>
      </c>
      <c r="L37" s="270"/>
      <c r="M37" s="271">
        <v>45</v>
      </c>
      <c r="N37" s="272">
        <f>K37/M37</f>
        <v>4072.6675787348508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9409.5013467022836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42436.044352172037</v>
      </c>
      <c r="N48" s="272">
        <f>K48*M48</f>
        <v>55166.857657823653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56912.736374775719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68435.193177539579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13687.038635507917</v>
      </c>
      <c r="M83" s="860"/>
      <c r="N83" s="51"/>
    </row>
    <row r="84" spans="1:14">
      <c r="B84" s="89" t="s">
        <v>973</v>
      </c>
      <c r="C84" s="90"/>
      <c r="D84" s="90"/>
      <c r="E84" s="90"/>
      <c r="F84" s="90"/>
      <c r="G84" s="90"/>
      <c r="H84" s="90"/>
      <c r="I84" s="87"/>
      <c r="J84" s="88"/>
      <c r="K84" s="304">
        <v>0.05</v>
      </c>
      <c r="L84" s="859">
        <f>N78*K84</f>
        <v>3421.7596588769793</v>
      </c>
      <c r="M84" s="860"/>
      <c r="N84" s="51"/>
    </row>
    <row r="85" spans="1:14" ht="15.75" thickBot="1">
      <c r="B85" s="91" t="s">
        <v>974</v>
      </c>
      <c r="C85" s="92"/>
      <c r="D85" s="92"/>
      <c r="E85" s="92"/>
      <c r="F85" s="92"/>
      <c r="G85" s="92"/>
      <c r="H85" s="92"/>
      <c r="I85" s="93"/>
      <c r="J85" s="94"/>
      <c r="K85" s="305">
        <v>0.05</v>
      </c>
      <c r="L85" s="861">
        <f>N78*K85</f>
        <v>3421.7596588769793</v>
      </c>
      <c r="M85" s="862"/>
      <c r="N85" s="51"/>
    </row>
    <row r="86" spans="1:14" ht="15.75" thickBot="1">
      <c r="B86" s="825" t="s">
        <v>953</v>
      </c>
      <c r="C86" s="826"/>
      <c r="D86" s="826"/>
      <c r="E86" s="826"/>
      <c r="F86" s="826"/>
      <c r="G86" s="826"/>
      <c r="H86" s="826"/>
      <c r="I86" s="826"/>
      <c r="J86" s="826"/>
      <c r="K86" s="826"/>
      <c r="L86" s="826"/>
      <c r="M86" s="827"/>
      <c r="N86" s="52">
        <f>L83+L84+L85</f>
        <v>20530.557953261879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88965.751130801451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VLOOKUP(A36,EQUIPOS!A6:D162,4,FALSE)</f>
        <v>12478.977658325157</v>
      </c>
      <c r="L36" s="270"/>
      <c r="M36" s="271">
        <v>2.5</v>
      </c>
      <c r="N36" s="272">
        <f>K36/M36</f>
        <v>4991.5910633300628</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5884.2116223660823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42803.126543941449</v>
      </c>
      <c r="N48" s="272">
        <f>K48*M48</f>
        <v>55644.064507123883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57389.943224075949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82595.445834295111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16519.089166859023</v>
      </c>
      <c r="M83" s="860"/>
      <c r="N83" s="51"/>
    </row>
    <row r="84" spans="1:14">
      <c r="B84" s="89" t="s">
        <v>973</v>
      </c>
      <c r="C84" s="90"/>
      <c r="D84" s="90"/>
      <c r="E84" s="90"/>
      <c r="F84" s="90"/>
      <c r="G84" s="90"/>
      <c r="H84" s="90"/>
      <c r="I84" s="87"/>
      <c r="J84" s="88"/>
      <c r="K84" s="304">
        <v>0.05</v>
      </c>
      <c r="L84" s="859">
        <f>N78*K84</f>
        <v>4129.7722917147557</v>
      </c>
      <c r="M84" s="860"/>
      <c r="N84" s="51"/>
    </row>
    <row r="85" spans="1:14" ht="15.75" thickBot="1">
      <c r="B85" s="91" t="s">
        <v>974</v>
      </c>
      <c r="C85" s="92"/>
      <c r="D85" s="92"/>
      <c r="E85" s="92"/>
      <c r="F85" s="92"/>
      <c r="G85" s="92"/>
      <c r="H85" s="92"/>
      <c r="I85" s="93"/>
      <c r="J85" s="94"/>
      <c r="K85" s="305">
        <v>0.05</v>
      </c>
      <c r="L85" s="861">
        <f>N78*K85</f>
        <v>4129.7722917147557</v>
      </c>
      <c r="M85" s="862"/>
      <c r="N85" s="51"/>
    </row>
    <row r="86" spans="1:14" ht="15.75" thickBot="1">
      <c r="B86" s="825" t="s">
        <v>953</v>
      </c>
      <c r="C86" s="826"/>
      <c r="D86" s="826"/>
      <c r="E86" s="826"/>
      <c r="F86" s="826"/>
      <c r="G86" s="826"/>
      <c r="H86" s="826"/>
      <c r="I86" s="826"/>
      <c r="J86" s="826"/>
      <c r="K86" s="826"/>
      <c r="L86" s="826"/>
      <c r="M86" s="827"/>
      <c r="N86" s="52">
        <f>L83+L84+L85</f>
        <v>24778.633750288533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107374.07958458364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VLOOKUP(A36,EQUIPOS!A6:D162,4,FALSE)</f>
        <v>12478.977658325157</v>
      </c>
      <c r="L36" s="270"/>
      <c r="M36" s="271">
        <v>2.5</v>
      </c>
      <c r="N36" s="272">
        <f>K36/M36</f>
        <v>4991.5910633300628</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5884.2116223660823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41187.0695777371</v>
      </c>
      <c r="N48" s="272">
        <f>K48*M48</f>
        <v>53543.190451058232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55289.069168010297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80494.571778229467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16098.914355645895</v>
      </c>
      <c r="M83" s="860"/>
      <c r="N83" s="51"/>
    </row>
    <row r="84" spans="1:14">
      <c r="B84" s="89" t="s">
        <v>973</v>
      </c>
      <c r="C84" s="90"/>
      <c r="D84" s="90"/>
      <c r="E84" s="90"/>
      <c r="F84" s="90"/>
      <c r="G84" s="90"/>
      <c r="H84" s="90"/>
      <c r="I84" s="87"/>
      <c r="J84" s="88"/>
      <c r="K84" s="304">
        <v>0.05</v>
      </c>
      <c r="L84" s="859">
        <f>N78*K84</f>
        <v>4024.7285889114737</v>
      </c>
      <c r="M84" s="860"/>
      <c r="N84" s="51"/>
    </row>
    <row r="85" spans="1:14" ht="15.75" thickBot="1">
      <c r="B85" s="91" t="s">
        <v>974</v>
      </c>
      <c r="C85" s="92"/>
      <c r="D85" s="92"/>
      <c r="E85" s="92"/>
      <c r="F85" s="92"/>
      <c r="G85" s="92"/>
      <c r="H85" s="92"/>
      <c r="I85" s="93"/>
      <c r="J85" s="94"/>
      <c r="K85" s="305">
        <v>0.05</v>
      </c>
      <c r="L85" s="861">
        <f>N78*K85</f>
        <v>4024.7285889114737</v>
      </c>
      <c r="M85" s="862"/>
      <c r="N85" s="51"/>
    </row>
    <row r="86" spans="1:14" ht="15.75" thickBot="1">
      <c r="B86" s="825" t="s">
        <v>953</v>
      </c>
      <c r="C86" s="826"/>
      <c r="D86" s="826"/>
      <c r="E86" s="826"/>
      <c r="F86" s="826"/>
      <c r="G86" s="826"/>
      <c r="H86" s="826"/>
      <c r="I86" s="826"/>
      <c r="J86" s="826"/>
      <c r="K86" s="826"/>
      <c r="L86" s="826"/>
      <c r="M86" s="827"/>
      <c r="N86" s="52">
        <f>L83+L84+L85</f>
        <v>24148.371533468839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104642.9433116983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VLOOKUP(A36,EQUIPOS!A6:D162,4,FALSE)</f>
        <v>12478.977658325157</v>
      </c>
      <c r="L36" s="270"/>
      <c r="M36" s="271">
        <v>2.5</v>
      </c>
      <c r="N36" s="272">
        <f>K36/M36</f>
        <v>4991.5910633300628</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5884.2116223660823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42436.044352172037</v>
      </c>
      <c r="N48" s="272">
        <f>K48*M48</f>
        <v>55166.857657823653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56912.736374775719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82118.238984994881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16423.647796998976</v>
      </c>
      <c r="M83" s="860"/>
      <c r="N83" s="51"/>
    </row>
    <row r="84" spans="1:14">
      <c r="B84" s="89" t="s">
        <v>973</v>
      </c>
      <c r="C84" s="90"/>
      <c r="D84" s="90"/>
      <c r="E84" s="90"/>
      <c r="F84" s="90"/>
      <c r="G84" s="90"/>
      <c r="H84" s="90"/>
      <c r="I84" s="87"/>
      <c r="J84" s="88"/>
      <c r="K84" s="304">
        <v>0.05</v>
      </c>
      <c r="L84" s="859">
        <f>N78*K84</f>
        <v>4105.9119492497439</v>
      </c>
      <c r="M84" s="860"/>
      <c r="N84" s="51"/>
    </row>
    <row r="85" spans="1:14" ht="15.75" thickBot="1">
      <c r="B85" s="91" t="s">
        <v>974</v>
      </c>
      <c r="C85" s="92"/>
      <c r="D85" s="92"/>
      <c r="E85" s="92"/>
      <c r="F85" s="92"/>
      <c r="G85" s="92"/>
      <c r="H85" s="92"/>
      <c r="I85" s="93"/>
      <c r="J85" s="94"/>
      <c r="K85" s="305">
        <v>0.05</v>
      </c>
      <c r="L85" s="861">
        <f>N78*K85</f>
        <v>4105.9119492497439</v>
      </c>
      <c r="M85" s="862"/>
      <c r="N85" s="51"/>
    </row>
    <row r="86" spans="1:14" ht="15.75" thickBot="1">
      <c r="B86" s="825" t="s">
        <v>953</v>
      </c>
      <c r="C86" s="826"/>
      <c r="D86" s="826"/>
      <c r="E86" s="826"/>
      <c r="F86" s="826"/>
      <c r="G86" s="826"/>
      <c r="H86" s="826"/>
      <c r="I86" s="826"/>
      <c r="J86" s="826"/>
      <c r="K86" s="826"/>
      <c r="L86" s="826"/>
      <c r="M86" s="827"/>
      <c r="N86" s="52">
        <f>L83+L84+L85</f>
        <v>24635.471695498465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106753.71068049334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30</v>
      </c>
      <c r="N36" s="272">
        <f>K36/M36</f>
        <v>2809.4827739782249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30</v>
      </c>
      <c r="N37" s="272">
        <f>K37/M37</f>
        <v>4508.6567429775314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30</v>
      </c>
      <c r="N38" s="272">
        <f>K38/M38</f>
        <v>4874.2117720789247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9.6611347339336664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12202.012423768614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42803.126543941449</v>
      </c>
      <c r="N48" s="272">
        <f>K48*M48</f>
        <v>53503.90817992681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53503.90817992681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1129.9075439482144</v>
      </c>
      <c r="M59" s="830"/>
      <c r="N59" s="287">
        <f>K59*L59</f>
        <v>1412.3844299352681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1412.3844299352681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966.11347339336658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68084.418507024064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13616.883701404813</v>
      </c>
      <c r="M83" s="860"/>
      <c r="N83" s="51"/>
    </row>
    <row r="84" spans="1:14">
      <c r="B84" s="89" t="s">
        <v>973</v>
      </c>
      <c r="C84" s="90"/>
      <c r="D84" s="90"/>
      <c r="E84" s="90"/>
      <c r="F84" s="90"/>
      <c r="G84" s="90"/>
      <c r="H84" s="90"/>
      <c r="I84" s="87"/>
      <c r="J84" s="88"/>
      <c r="K84" s="304">
        <v>0.05</v>
      </c>
      <c r="L84" s="859">
        <f>N78*K84</f>
        <v>3404.2209253512033</v>
      </c>
      <c r="M84" s="860"/>
      <c r="N84" s="51"/>
    </row>
    <row r="85" spans="1:14" ht="15.75" thickBot="1">
      <c r="B85" s="91" t="s">
        <v>974</v>
      </c>
      <c r="C85" s="92"/>
      <c r="D85" s="92"/>
      <c r="E85" s="92"/>
      <c r="F85" s="92"/>
      <c r="G85" s="92"/>
      <c r="H85" s="92"/>
      <c r="I85" s="93"/>
      <c r="J85" s="94"/>
      <c r="K85" s="305">
        <v>0.05</v>
      </c>
      <c r="L85" s="861">
        <f>N78*K85</f>
        <v>3404.2209253512033</v>
      </c>
      <c r="M85" s="862"/>
      <c r="N85" s="51"/>
    </row>
    <row r="86" spans="1:14" ht="15.75" thickBot="1">
      <c r="B86" s="825" t="s">
        <v>953</v>
      </c>
      <c r="C86" s="826"/>
      <c r="D86" s="826"/>
      <c r="E86" s="826"/>
      <c r="F86" s="826"/>
      <c r="G86" s="826"/>
      <c r="H86" s="826"/>
      <c r="I86" s="826"/>
      <c r="J86" s="826"/>
      <c r="K86" s="826"/>
      <c r="L86" s="826"/>
      <c r="M86" s="827"/>
      <c r="N86" s="52">
        <f>L83+L84+L85</f>
        <v>20425.325552107221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88509.744059131277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30</v>
      </c>
      <c r="N36" s="272">
        <f>K36/M36</f>
        <v>2809.4827739782249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30</v>
      </c>
      <c r="N37" s="272">
        <f>K37/M37</f>
        <v>4508.6567429775314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30</v>
      </c>
      <c r="N38" s="272">
        <f>K38/M38</f>
        <v>4874.2117720789247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9.6611347339336664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12202.012423768614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42436.044352172037</v>
      </c>
      <c r="N48" s="272">
        <f>K48*M48</f>
        <v>53045.055440215045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53045.055440215045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1129.9075439482144</v>
      </c>
      <c r="M59" s="830"/>
      <c r="N59" s="287">
        <f>K59*L59</f>
        <v>1412.3844299352681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1412.3844299352681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966.11347339336658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67625.565767312291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13525.113153462458</v>
      </c>
      <c r="M83" s="860"/>
      <c r="N83" s="51"/>
    </row>
    <row r="84" spans="1:14">
      <c r="B84" s="89" t="s">
        <v>973</v>
      </c>
      <c r="C84" s="90"/>
      <c r="D84" s="90"/>
      <c r="E84" s="90"/>
      <c r="F84" s="90"/>
      <c r="G84" s="90"/>
      <c r="H84" s="90"/>
      <c r="I84" s="87"/>
      <c r="J84" s="88"/>
      <c r="K84" s="304">
        <v>0.05</v>
      </c>
      <c r="L84" s="859">
        <f>N78*K84</f>
        <v>3381.2782883656146</v>
      </c>
      <c r="M84" s="860"/>
      <c r="N84" s="51"/>
    </row>
    <row r="85" spans="1:14" ht="15.75" thickBot="1">
      <c r="B85" s="91" t="s">
        <v>974</v>
      </c>
      <c r="C85" s="92"/>
      <c r="D85" s="92"/>
      <c r="E85" s="92"/>
      <c r="F85" s="92"/>
      <c r="G85" s="92"/>
      <c r="H85" s="92"/>
      <c r="I85" s="93"/>
      <c r="J85" s="94"/>
      <c r="K85" s="305">
        <v>0.05</v>
      </c>
      <c r="L85" s="861">
        <f>N78*K85</f>
        <v>3381.2782883656146</v>
      </c>
      <c r="M85" s="862"/>
      <c r="N85" s="51"/>
    </row>
    <row r="86" spans="1:14" ht="15.75" thickBot="1">
      <c r="B86" s="825" t="s">
        <v>953</v>
      </c>
      <c r="C86" s="826"/>
      <c r="D86" s="826"/>
      <c r="E86" s="826"/>
      <c r="F86" s="826"/>
      <c r="G86" s="826"/>
      <c r="H86" s="826"/>
      <c r="I86" s="826"/>
      <c r="J86" s="826"/>
      <c r="K86" s="826"/>
      <c r="L86" s="826"/>
      <c r="M86" s="827"/>
      <c r="N86" s="52">
        <f>L83+L84+L85</f>
        <v>20287.669730193687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87913.235497505986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30</v>
      </c>
      <c r="N36" s="272">
        <f>K36/M36</f>
        <v>2809.4827739782249</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30</v>
      </c>
      <c r="N37" s="272">
        <f>K37/M37</f>
        <v>4508.6567429775314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30</v>
      </c>
      <c r="N38" s="272">
        <f>K38/M38</f>
        <v>4874.2117720789247</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9.6611347339336664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12202.012423768614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42436.044352172037</v>
      </c>
      <c r="N48" s="272">
        <f>K48*M48</f>
        <v>53045.055440215045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53045.055440215045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1129.9075439482144</v>
      </c>
      <c r="M59" s="830"/>
      <c r="N59" s="287">
        <f>K59*L59</f>
        <v>1412.3844299352681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1412.3844299352681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966.11347339336658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67625.565767312291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13525.113153462458</v>
      </c>
      <c r="M83" s="860"/>
      <c r="N83" s="51"/>
    </row>
    <row r="84" spans="1:14">
      <c r="B84" s="89" t="s">
        <v>973</v>
      </c>
      <c r="C84" s="90"/>
      <c r="D84" s="90"/>
      <c r="E84" s="90"/>
      <c r="F84" s="90"/>
      <c r="G84" s="90"/>
      <c r="H84" s="90"/>
      <c r="I84" s="87"/>
      <c r="J84" s="88"/>
      <c r="K84" s="304">
        <v>0.05</v>
      </c>
      <c r="L84" s="859">
        <f>N78*K84</f>
        <v>3381.2782883656146</v>
      </c>
      <c r="M84" s="860"/>
      <c r="N84" s="51"/>
    </row>
    <row r="85" spans="1:14" ht="15.75" thickBot="1">
      <c r="B85" s="91" t="s">
        <v>974</v>
      </c>
      <c r="C85" s="92"/>
      <c r="D85" s="92"/>
      <c r="E85" s="92"/>
      <c r="F85" s="92"/>
      <c r="G85" s="92"/>
      <c r="H85" s="92"/>
      <c r="I85" s="93"/>
      <c r="J85" s="94"/>
      <c r="K85" s="305">
        <v>0.05</v>
      </c>
      <c r="L85" s="861">
        <f>N78*K85</f>
        <v>3381.2782883656146</v>
      </c>
      <c r="M85" s="862"/>
      <c r="N85" s="51"/>
    </row>
    <row r="86" spans="1:14" ht="15.75" thickBot="1">
      <c r="B86" s="825" t="s">
        <v>953</v>
      </c>
      <c r="C86" s="826"/>
      <c r="D86" s="826"/>
      <c r="E86" s="826"/>
      <c r="F86" s="826"/>
      <c r="G86" s="826"/>
      <c r="H86" s="826"/>
      <c r="I86" s="826"/>
      <c r="J86" s="826"/>
      <c r="K86" s="826"/>
      <c r="L86" s="826"/>
      <c r="M86" s="827"/>
      <c r="N86" s="52">
        <f>L83+L84+L85</f>
        <v>20287.669730193687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87913.235497505986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45</v>
      </c>
      <c r="N37" s="272">
        <f>K37/M37</f>
        <v>3005.7711619850211</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8342.6049299524548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42803.126543941449</v>
      </c>
      <c r="N48" s="272">
        <f>K48*M48</f>
        <v>55644.064507123883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593.64535317918012</v>
      </c>
      <c r="N49" s="272">
        <f>K49*M49</f>
        <v>53428.081786126211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109072.14629325009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119527.70667926413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23905.541335852828</v>
      </c>
      <c r="M83" s="860"/>
      <c r="N83" s="51"/>
    </row>
    <row r="84" spans="1:14">
      <c r="B84" s="89" t="s">
        <v>973</v>
      </c>
      <c r="C84" s="90"/>
      <c r="D84" s="90"/>
      <c r="E84" s="90"/>
      <c r="F84" s="90"/>
      <c r="G84" s="90"/>
      <c r="H84" s="90"/>
      <c r="I84" s="87"/>
      <c r="J84" s="88"/>
      <c r="K84" s="304">
        <v>0.05</v>
      </c>
      <c r="L84" s="859">
        <f>N78*K84</f>
        <v>5976.3853339632069</v>
      </c>
      <c r="M84" s="860"/>
      <c r="N84" s="51"/>
    </row>
    <row r="85" spans="1:14" ht="15.75" thickBot="1">
      <c r="B85" s="91" t="s">
        <v>974</v>
      </c>
      <c r="C85" s="92"/>
      <c r="D85" s="92"/>
      <c r="E85" s="92"/>
      <c r="F85" s="92"/>
      <c r="G85" s="92"/>
      <c r="H85" s="92"/>
      <c r="I85" s="93"/>
      <c r="J85" s="94"/>
      <c r="K85" s="305">
        <v>0.05</v>
      </c>
      <c r="L85" s="861">
        <f>N78*K85</f>
        <v>5976.3853339632069</v>
      </c>
      <c r="M85" s="862"/>
      <c r="N85" s="51"/>
    </row>
    <row r="86" spans="1:14" ht="15.75" thickBot="1">
      <c r="B86" s="825" t="s">
        <v>953</v>
      </c>
      <c r="C86" s="826"/>
      <c r="D86" s="826"/>
      <c r="E86" s="826"/>
      <c r="F86" s="826"/>
      <c r="G86" s="826"/>
      <c r="H86" s="826"/>
      <c r="I86" s="826"/>
      <c r="J86" s="826"/>
      <c r="K86" s="826"/>
      <c r="L86" s="826"/>
      <c r="M86" s="827"/>
      <c r="N86" s="52">
        <f>L83+L84+L85</f>
        <v>35858.31200377924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155386.01868304337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45</v>
      </c>
      <c r="N37" s="272">
        <f>K37/M37</f>
        <v>3005.7711619850211</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8342.6049299524548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41187.0695777371</v>
      </c>
      <c r="N48" s="272">
        <f>K48*M48</f>
        <v>53543.190451058232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593.64535317918012</v>
      </c>
      <c r="N49" s="272">
        <f>K49*M49</f>
        <v>53428.081786126211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106971.27223718444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117426.83262319848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23485.366524639699</v>
      </c>
      <c r="M83" s="860"/>
      <c r="N83" s="51"/>
    </row>
    <row r="84" spans="1:14">
      <c r="B84" s="89" t="s">
        <v>973</v>
      </c>
      <c r="C84" s="90"/>
      <c r="D84" s="90"/>
      <c r="E84" s="90"/>
      <c r="F84" s="90"/>
      <c r="G84" s="90"/>
      <c r="H84" s="90"/>
      <c r="I84" s="87"/>
      <c r="J84" s="88"/>
      <c r="K84" s="304">
        <v>0.05</v>
      </c>
      <c r="L84" s="859">
        <f>N78*K84</f>
        <v>5871.3416311599249</v>
      </c>
      <c r="M84" s="860"/>
      <c r="N84" s="51"/>
    </row>
    <row r="85" spans="1:14" ht="15.75" thickBot="1">
      <c r="B85" s="91" t="s">
        <v>974</v>
      </c>
      <c r="C85" s="92"/>
      <c r="D85" s="92"/>
      <c r="E85" s="92"/>
      <c r="F85" s="92"/>
      <c r="G85" s="92"/>
      <c r="H85" s="92"/>
      <c r="I85" s="93"/>
      <c r="J85" s="94"/>
      <c r="K85" s="305">
        <v>0.05</v>
      </c>
      <c r="L85" s="861">
        <f>N78*K85</f>
        <v>5871.3416311599249</v>
      </c>
      <c r="M85" s="862"/>
      <c r="N85" s="51"/>
    </row>
    <row r="86" spans="1:14" ht="15.75" thickBot="1">
      <c r="B86" s="825" t="s">
        <v>953</v>
      </c>
      <c r="C86" s="826"/>
      <c r="D86" s="826"/>
      <c r="E86" s="826"/>
      <c r="F86" s="826"/>
      <c r="G86" s="826"/>
      <c r="H86" s="826"/>
      <c r="I86" s="826"/>
      <c r="J86" s="826"/>
      <c r="K86" s="826"/>
      <c r="L86" s="826"/>
      <c r="M86" s="827"/>
      <c r="N86" s="52">
        <f>L83+L84+L85</f>
        <v>35228.049786959549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152654.88241015802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45</v>
      </c>
      <c r="N37" s="272">
        <f>K37/M37</f>
        <v>3005.7711619850211</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8342.6049299524548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42803.126543941449</v>
      </c>
      <c r="N48" s="272">
        <f>K48*M48</f>
        <v>55644.064507123883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593.64535317918012</v>
      </c>
      <c r="N49" s="272">
        <f>K49*M49</f>
        <v>53428.081786126211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109072.14629325009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119527.70667926413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23905.541335852828</v>
      </c>
      <c r="M83" s="860"/>
      <c r="N83" s="51"/>
    </row>
    <row r="84" spans="1:14">
      <c r="B84" s="89" t="s">
        <v>973</v>
      </c>
      <c r="C84" s="90"/>
      <c r="D84" s="90"/>
      <c r="E84" s="90"/>
      <c r="F84" s="90"/>
      <c r="G84" s="90"/>
      <c r="H84" s="90"/>
      <c r="I84" s="87"/>
      <c r="J84" s="88"/>
      <c r="K84" s="304">
        <v>0.05</v>
      </c>
      <c r="L84" s="859">
        <f>N78*K84</f>
        <v>5976.3853339632069</v>
      </c>
      <c r="M84" s="860"/>
      <c r="N84" s="51"/>
    </row>
    <row r="85" spans="1:14" ht="15.75" thickBot="1">
      <c r="B85" s="91" t="s">
        <v>974</v>
      </c>
      <c r="C85" s="92"/>
      <c r="D85" s="92"/>
      <c r="E85" s="92"/>
      <c r="F85" s="92"/>
      <c r="G85" s="92"/>
      <c r="H85" s="92"/>
      <c r="I85" s="93"/>
      <c r="J85" s="94"/>
      <c r="K85" s="305">
        <v>0.05</v>
      </c>
      <c r="L85" s="861">
        <f>N78*K85</f>
        <v>5976.3853339632069</v>
      </c>
      <c r="M85" s="862"/>
      <c r="N85" s="51"/>
    </row>
    <row r="86" spans="1:14" ht="15.75" thickBot="1">
      <c r="B86" s="825" t="s">
        <v>953</v>
      </c>
      <c r="C86" s="826"/>
      <c r="D86" s="826"/>
      <c r="E86" s="826"/>
      <c r="F86" s="826"/>
      <c r="G86" s="826"/>
      <c r="H86" s="826"/>
      <c r="I86" s="826"/>
      <c r="J86" s="826"/>
      <c r="K86" s="826"/>
      <c r="L86" s="826"/>
      <c r="M86" s="827"/>
      <c r="N86" s="52">
        <f>L83+L84+L85</f>
        <v>35858.31200377924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155386.01868304337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45</v>
      </c>
      <c r="N37" s="272">
        <f>K37/M37</f>
        <v>3005.7711619850211</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8342.6049299524548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41187.0695777371</v>
      </c>
      <c r="N48" s="272">
        <f>K48*M48</f>
        <v>53543.190451058232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593.64535317918012</v>
      </c>
      <c r="N49" s="272">
        <f>K49*M49</f>
        <v>53428.081786126211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106971.27223718444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117426.83262319848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23485.366524639699</v>
      </c>
      <c r="M83" s="860"/>
      <c r="N83" s="51"/>
    </row>
    <row r="84" spans="1:14">
      <c r="B84" s="89" t="s">
        <v>973</v>
      </c>
      <c r="C84" s="90"/>
      <c r="D84" s="90"/>
      <c r="E84" s="90"/>
      <c r="F84" s="90"/>
      <c r="G84" s="90"/>
      <c r="H84" s="90"/>
      <c r="I84" s="87"/>
      <c r="J84" s="88"/>
      <c r="K84" s="304">
        <v>0.05</v>
      </c>
      <c r="L84" s="859">
        <f>N78*K84</f>
        <v>5871.3416311599249</v>
      </c>
      <c r="M84" s="860"/>
      <c r="N84" s="51"/>
    </row>
    <row r="85" spans="1:14" ht="15.75" thickBot="1">
      <c r="B85" s="91" t="s">
        <v>974</v>
      </c>
      <c r="C85" s="92"/>
      <c r="D85" s="92"/>
      <c r="E85" s="92"/>
      <c r="F85" s="92"/>
      <c r="G85" s="92"/>
      <c r="H85" s="92"/>
      <c r="I85" s="93"/>
      <c r="J85" s="94"/>
      <c r="K85" s="305">
        <v>0.05</v>
      </c>
      <c r="L85" s="861">
        <f>N78*K85</f>
        <v>5871.3416311599249</v>
      </c>
      <c r="M85" s="862"/>
      <c r="N85" s="51"/>
    </row>
    <row r="86" spans="1:14" ht="15.75" thickBot="1">
      <c r="B86" s="825" t="s">
        <v>953</v>
      </c>
      <c r="C86" s="826"/>
      <c r="D86" s="826"/>
      <c r="E86" s="826"/>
      <c r="F86" s="826"/>
      <c r="G86" s="826"/>
      <c r="H86" s="826"/>
      <c r="I86" s="826"/>
      <c r="J86" s="826"/>
      <c r="K86" s="826"/>
      <c r="L86" s="826"/>
      <c r="M86" s="827"/>
      <c r="N86" s="52">
        <f>L83+L84+L85</f>
        <v>35228.049786959549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152654.88241015802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45</v>
      </c>
      <c r="N37" s="272">
        <f>K37/M37</f>
        <v>3005.7711619850211</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8342.6049299524548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42803.126543941449</v>
      </c>
      <c r="N48" s="272">
        <f>K48*M48</f>
        <v>55644.064507123883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55644.064507123883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66099.624893137923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13219.924978627585</v>
      </c>
      <c r="M83" s="860"/>
      <c r="N83" s="51"/>
    </row>
    <row r="84" spans="1:14">
      <c r="B84" s="89" t="s">
        <v>973</v>
      </c>
      <c r="C84" s="90"/>
      <c r="D84" s="90"/>
      <c r="E84" s="90"/>
      <c r="F84" s="90"/>
      <c r="G84" s="90"/>
      <c r="H84" s="90"/>
      <c r="I84" s="87"/>
      <c r="J84" s="88"/>
      <c r="K84" s="304">
        <v>0.05</v>
      </c>
      <c r="L84" s="859">
        <f>N78*K84</f>
        <v>3304.9812446568963</v>
      </c>
      <c r="M84" s="860"/>
      <c r="N84" s="51"/>
    </row>
    <row r="85" spans="1:14" ht="15.75" thickBot="1">
      <c r="B85" s="91" t="s">
        <v>974</v>
      </c>
      <c r="C85" s="92"/>
      <c r="D85" s="92"/>
      <c r="E85" s="92"/>
      <c r="F85" s="92"/>
      <c r="G85" s="92"/>
      <c r="H85" s="92"/>
      <c r="I85" s="93"/>
      <c r="J85" s="94"/>
      <c r="K85" s="305">
        <v>0.05</v>
      </c>
      <c r="L85" s="861">
        <f>N78*K85</f>
        <v>3304.9812446568963</v>
      </c>
      <c r="M85" s="862"/>
      <c r="N85" s="51"/>
    </row>
    <row r="86" spans="1:14" ht="15.75" thickBot="1">
      <c r="B86" s="825" t="s">
        <v>953</v>
      </c>
      <c r="C86" s="826"/>
      <c r="D86" s="826"/>
      <c r="E86" s="826"/>
      <c r="F86" s="826"/>
      <c r="G86" s="826"/>
      <c r="H86" s="826"/>
      <c r="I86" s="826"/>
      <c r="J86" s="826"/>
      <c r="K86" s="826"/>
      <c r="L86" s="826"/>
      <c r="M86" s="827"/>
      <c r="N86" s="52">
        <f>L83+L84+L85</f>
        <v>19829.887467941378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85929.512361079309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45</v>
      </c>
      <c r="N37" s="272">
        <f>K37/M37</f>
        <v>3005.7711619850211</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8342.6049299524548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41187.0695777371</v>
      </c>
      <c r="N48" s="272">
        <f>K48*M48</f>
        <v>53543.190451058232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53543.190451058232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63998.750837072279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12799.750167414457</v>
      </c>
      <c r="M83" s="860"/>
      <c r="N83" s="51"/>
    </row>
    <row r="84" spans="1:14">
      <c r="B84" s="89" t="s">
        <v>973</v>
      </c>
      <c r="C84" s="90"/>
      <c r="D84" s="90"/>
      <c r="E84" s="90"/>
      <c r="F84" s="90"/>
      <c r="G84" s="90"/>
      <c r="H84" s="90"/>
      <c r="I84" s="87"/>
      <c r="J84" s="88"/>
      <c r="K84" s="304">
        <v>0.05</v>
      </c>
      <c r="L84" s="859">
        <f>N78*K84</f>
        <v>3199.9375418536142</v>
      </c>
      <c r="M84" s="860"/>
      <c r="N84" s="51"/>
    </row>
    <row r="85" spans="1:14" ht="15.75" thickBot="1">
      <c r="B85" s="91" t="s">
        <v>974</v>
      </c>
      <c r="C85" s="92"/>
      <c r="D85" s="92"/>
      <c r="E85" s="92"/>
      <c r="F85" s="92"/>
      <c r="G85" s="92"/>
      <c r="H85" s="92"/>
      <c r="I85" s="93"/>
      <c r="J85" s="94"/>
      <c r="K85" s="305">
        <v>0.05</v>
      </c>
      <c r="L85" s="861">
        <f>N78*K85</f>
        <v>3199.9375418536142</v>
      </c>
      <c r="M85" s="862"/>
      <c r="N85" s="51"/>
    </row>
    <row r="86" spans="1:14" ht="15.75" thickBot="1">
      <c r="B86" s="825" t="s">
        <v>953</v>
      </c>
      <c r="C86" s="826"/>
      <c r="D86" s="826"/>
      <c r="E86" s="826"/>
      <c r="F86" s="826"/>
      <c r="G86" s="826"/>
      <c r="H86" s="826"/>
      <c r="I86" s="826"/>
      <c r="J86" s="826"/>
      <c r="K86" s="826"/>
      <c r="L86" s="826"/>
      <c r="M86" s="827"/>
      <c r="N86" s="52">
        <f>L83+L84+L85</f>
        <v>19199.625251121684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83198.376088193967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45</v>
      </c>
      <c r="N37" s="272">
        <f>K37/M37</f>
        <v>3005.7711619850211</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8342.6049299524548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42803.126543941449</v>
      </c>
      <c r="N48" s="272">
        <f>K48*M48</f>
        <v>55644.064507123883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55644.064507123883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66099.624893137923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13219.924978627585</v>
      </c>
      <c r="M83" s="860"/>
      <c r="N83" s="51"/>
    </row>
    <row r="84" spans="1:14">
      <c r="B84" s="89" t="s">
        <v>973</v>
      </c>
      <c r="C84" s="90"/>
      <c r="D84" s="90"/>
      <c r="E84" s="90"/>
      <c r="F84" s="90"/>
      <c r="G84" s="90"/>
      <c r="H84" s="90"/>
      <c r="I84" s="87"/>
      <c r="J84" s="88"/>
      <c r="K84" s="304">
        <v>0.05</v>
      </c>
      <c r="L84" s="859">
        <f>N78*K84</f>
        <v>3304.9812446568963</v>
      </c>
      <c r="M84" s="860"/>
      <c r="N84" s="51"/>
    </row>
    <row r="85" spans="1:14" ht="15.75" thickBot="1">
      <c r="B85" s="91" t="s">
        <v>974</v>
      </c>
      <c r="C85" s="92"/>
      <c r="D85" s="92"/>
      <c r="E85" s="92"/>
      <c r="F85" s="92"/>
      <c r="G85" s="92"/>
      <c r="H85" s="92"/>
      <c r="I85" s="93"/>
      <c r="J85" s="94"/>
      <c r="K85" s="305">
        <v>0.05</v>
      </c>
      <c r="L85" s="861">
        <f>N78*K85</f>
        <v>3304.9812446568963</v>
      </c>
      <c r="M85" s="862"/>
      <c r="N85" s="51"/>
    </row>
    <row r="86" spans="1:14" ht="15.75" thickBot="1">
      <c r="B86" s="825" t="s">
        <v>953</v>
      </c>
      <c r="C86" s="826"/>
      <c r="D86" s="826"/>
      <c r="E86" s="826"/>
      <c r="F86" s="826"/>
      <c r="G86" s="826"/>
      <c r="H86" s="826"/>
      <c r="I86" s="826"/>
      <c r="J86" s="826"/>
      <c r="K86" s="826"/>
      <c r="L86" s="826"/>
      <c r="M86" s="827"/>
      <c r="N86" s="52">
        <f>L83+L84+L85</f>
        <v>19829.887467941378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85929.512361079309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45</v>
      </c>
      <c r="N37" s="272">
        <f>K37/M37</f>
        <v>3005.7711619850211</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8342.6049299524548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41187.0695777371</v>
      </c>
      <c r="N48" s="272">
        <f>K48*M48</f>
        <v>53543.190451058232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53543.190451058232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63998.750837072279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12799.750167414457</v>
      </c>
      <c r="M83" s="860"/>
      <c r="N83" s="51"/>
    </row>
    <row r="84" spans="1:14">
      <c r="B84" s="89" t="s">
        <v>973</v>
      </c>
      <c r="C84" s="90"/>
      <c r="D84" s="90"/>
      <c r="E84" s="90"/>
      <c r="F84" s="90"/>
      <c r="G84" s="90"/>
      <c r="H84" s="90"/>
      <c r="I84" s="87"/>
      <c r="J84" s="88"/>
      <c r="K84" s="304">
        <v>0.05</v>
      </c>
      <c r="L84" s="859">
        <f>N78*K84</f>
        <v>3199.9375418536142</v>
      </c>
      <c r="M84" s="860"/>
      <c r="N84" s="51"/>
    </row>
    <row r="85" spans="1:14" ht="15.75" thickBot="1">
      <c r="B85" s="91" t="s">
        <v>974</v>
      </c>
      <c r="C85" s="92"/>
      <c r="D85" s="92"/>
      <c r="E85" s="92"/>
      <c r="F85" s="92"/>
      <c r="G85" s="92"/>
      <c r="H85" s="92"/>
      <c r="I85" s="93"/>
      <c r="J85" s="94"/>
      <c r="K85" s="305">
        <v>0.05</v>
      </c>
      <c r="L85" s="861">
        <f>N78*K85</f>
        <v>3199.9375418536142</v>
      </c>
      <c r="M85" s="862"/>
      <c r="N85" s="51"/>
    </row>
    <row r="86" spans="1:14" ht="15.75" thickBot="1">
      <c r="B86" s="825" t="s">
        <v>953</v>
      </c>
      <c r="C86" s="826"/>
      <c r="D86" s="826"/>
      <c r="E86" s="826"/>
      <c r="F86" s="826"/>
      <c r="G86" s="826"/>
      <c r="H86" s="826"/>
      <c r="I86" s="826"/>
      <c r="J86" s="826"/>
      <c r="K86" s="826"/>
      <c r="L86" s="826"/>
      <c r="M86" s="827"/>
      <c r="N86" s="52">
        <f>L83+L84+L85</f>
        <v>19199.625251121684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83198.376088193967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593.64535317918012</v>
      </c>
      <c r="N48" s="272">
        <f>K48*M48</f>
        <v>593.64535317918012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593.64535317918012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593.64535317918012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118.72907063583602</v>
      </c>
      <c r="M83" s="860"/>
      <c r="N83" s="51"/>
    </row>
    <row r="84" spans="1:14">
      <c r="B84" s="89" t="s">
        <v>973</v>
      </c>
      <c r="C84" s="90"/>
      <c r="D84" s="90"/>
      <c r="E84" s="90"/>
      <c r="F84" s="90"/>
      <c r="G84" s="90"/>
      <c r="H84" s="90"/>
      <c r="I84" s="87"/>
      <c r="J84" s="88"/>
      <c r="K84" s="304">
        <v>0.05</v>
      </c>
      <c r="L84" s="859">
        <f>N78*K84</f>
        <v>29.682267658959006</v>
      </c>
      <c r="M84" s="860"/>
      <c r="N84" s="51"/>
    </row>
    <row r="85" spans="1:14" ht="15.75" thickBot="1">
      <c r="B85" s="91" t="s">
        <v>974</v>
      </c>
      <c r="C85" s="92"/>
      <c r="D85" s="92"/>
      <c r="E85" s="92"/>
      <c r="F85" s="92"/>
      <c r="G85" s="92"/>
      <c r="H85" s="92"/>
      <c r="I85" s="93"/>
      <c r="J85" s="94"/>
      <c r="K85" s="305">
        <v>0.05</v>
      </c>
      <c r="L85" s="861">
        <f>N78*K85</f>
        <v>29.682267658959006</v>
      </c>
      <c r="M85" s="862"/>
      <c r="N85" s="51"/>
    </row>
    <row r="86" spans="1:14" ht="15.75" thickBot="1">
      <c r="B86" s="825" t="s">
        <v>953</v>
      </c>
      <c r="C86" s="826"/>
      <c r="D86" s="826"/>
      <c r="E86" s="826"/>
      <c r="F86" s="826"/>
      <c r="G86" s="826"/>
      <c r="H86" s="826"/>
      <c r="I86" s="826"/>
      <c r="J86" s="826"/>
      <c r="K86" s="826"/>
      <c r="L86" s="826"/>
      <c r="M86" s="827"/>
      <c r="N86" s="52">
        <f>L83+L84+L85</f>
        <v>178.09360595375404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771.73895913293416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45</v>
      </c>
      <c r="N37" s="272">
        <f>K37/M37</f>
        <v>3005.7711619850211</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8342.6049299524548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41187.0695777371</v>
      </c>
      <c r="N48" s="272">
        <f>K48*M48</f>
        <v>53543.190451058232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593.64535317918012</v>
      </c>
      <c r="N49" s="272">
        <f>K49*M49</f>
        <v>53428.081786126211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106971.27223718444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117426.83262319848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23485.366524639699</v>
      </c>
      <c r="M83" s="860"/>
      <c r="N83" s="51"/>
    </row>
    <row r="84" spans="1:14">
      <c r="B84" s="89" t="s">
        <v>973</v>
      </c>
      <c r="C84" s="90"/>
      <c r="D84" s="90"/>
      <c r="E84" s="90"/>
      <c r="F84" s="90"/>
      <c r="G84" s="90"/>
      <c r="H84" s="90"/>
      <c r="I84" s="87"/>
      <c r="J84" s="88"/>
      <c r="K84" s="304">
        <v>0.05</v>
      </c>
      <c r="L84" s="859">
        <f>N78*K84</f>
        <v>5871.3416311599249</v>
      </c>
      <c r="M84" s="860"/>
      <c r="N84" s="51"/>
    </row>
    <row r="85" spans="1:14" ht="15.75" thickBot="1">
      <c r="B85" s="91" t="s">
        <v>974</v>
      </c>
      <c r="C85" s="92"/>
      <c r="D85" s="92"/>
      <c r="E85" s="92"/>
      <c r="F85" s="92"/>
      <c r="G85" s="92"/>
      <c r="H85" s="92"/>
      <c r="I85" s="93"/>
      <c r="J85" s="94"/>
      <c r="K85" s="305">
        <v>0.05</v>
      </c>
      <c r="L85" s="861">
        <f>N78*K85</f>
        <v>5871.3416311599249</v>
      </c>
      <c r="M85" s="862"/>
      <c r="N85" s="51"/>
    </row>
    <row r="86" spans="1:14" ht="15.75" thickBot="1">
      <c r="B86" s="825" t="s">
        <v>953</v>
      </c>
      <c r="C86" s="826"/>
      <c r="D86" s="826"/>
      <c r="E86" s="826"/>
      <c r="F86" s="826"/>
      <c r="G86" s="826"/>
      <c r="H86" s="826"/>
      <c r="I86" s="826"/>
      <c r="J86" s="826"/>
      <c r="K86" s="826"/>
      <c r="L86" s="826"/>
      <c r="M86" s="827"/>
      <c r="N86" s="52">
        <f>L83+L84+L85</f>
        <v>35228.049786959549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152654.88241015802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45</v>
      </c>
      <c r="N37" s="272">
        <f>K37/M37</f>
        <v>3005.7711619850211</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8342.6049299524548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41187.0695777371</v>
      </c>
      <c r="N48" s="272">
        <f>K48*M48</f>
        <v>53543.190451058232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593.64535317918012</v>
      </c>
      <c r="N49" s="272">
        <f>K49*M49</f>
        <v>53428.081786126211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106971.27223718444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117426.83262319848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23485.366524639699</v>
      </c>
      <c r="M83" s="860"/>
      <c r="N83" s="51"/>
    </row>
    <row r="84" spans="1:14">
      <c r="B84" s="89" t="s">
        <v>973</v>
      </c>
      <c r="C84" s="90"/>
      <c r="D84" s="90"/>
      <c r="E84" s="90"/>
      <c r="F84" s="90"/>
      <c r="G84" s="90"/>
      <c r="H84" s="90"/>
      <c r="I84" s="87"/>
      <c r="J84" s="88"/>
      <c r="K84" s="304">
        <v>0.05</v>
      </c>
      <c r="L84" s="859">
        <f>N78*K84</f>
        <v>5871.3416311599249</v>
      </c>
      <c r="M84" s="860"/>
      <c r="N84" s="51"/>
    </row>
    <row r="85" spans="1:14" ht="15.75" thickBot="1">
      <c r="B85" s="91" t="s">
        <v>974</v>
      </c>
      <c r="C85" s="92"/>
      <c r="D85" s="92"/>
      <c r="E85" s="92"/>
      <c r="F85" s="92"/>
      <c r="G85" s="92"/>
      <c r="H85" s="92"/>
      <c r="I85" s="93"/>
      <c r="J85" s="94"/>
      <c r="K85" s="305">
        <v>0.05</v>
      </c>
      <c r="L85" s="861">
        <f>N78*K85</f>
        <v>5871.3416311599249</v>
      </c>
      <c r="M85" s="862"/>
      <c r="N85" s="51"/>
    </row>
    <row r="86" spans="1:14" ht="15.75" thickBot="1">
      <c r="B86" s="825" t="s">
        <v>953</v>
      </c>
      <c r="C86" s="826"/>
      <c r="D86" s="826"/>
      <c r="E86" s="826"/>
      <c r="F86" s="826"/>
      <c r="G86" s="826"/>
      <c r="H86" s="826"/>
      <c r="I86" s="826"/>
      <c r="J86" s="826"/>
      <c r="K86" s="826"/>
      <c r="L86" s="826"/>
      <c r="M86" s="827"/>
      <c r="N86" s="52">
        <f>L83+L84+L85</f>
        <v>35228.049786959549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152654.88241015802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45</v>
      </c>
      <c r="N37" s="272">
        <f>K37/M37</f>
        <v>3005.7711619850211</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8342.6049299524548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41187.0695777371</v>
      </c>
      <c r="N48" s="272">
        <f>K48*M48</f>
        <v>53543.190451058232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53543.190451058232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63998.750837072279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12799.750167414457</v>
      </c>
      <c r="M83" s="860"/>
      <c r="N83" s="51"/>
    </row>
    <row r="84" spans="1:14">
      <c r="B84" s="89" t="s">
        <v>973</v>
      </c>
      <c r="C84" s="90"/>
      <c r="D84" s="90"/>
      <c r="E84" s="90"/>
      <c r="F84" s="90"/>
      <c r="G84" s="90"/>
      <c r="H84" s="90"/>
      <c r="I84" s="87"/>
      <c r="J84" s="88"/>
      <c r="K84" s="304">
        <v>0.05</v>
      </c>
      <c r="L84" s="859">
        <f>N78*K84</f>
        <v>3199.9375418536142</v>
      </c>
      <c r="M84" s="860"/>
      <c r="N84" s="51"/>
    </row>
    <row r="85" spans="1:14" ht="15.75" thickBot="1">
      <c r="B85" s="91" t="s">
        <v>974</v>
      </c>
      <c r="C85" s="92"/>
      <c r="D85" s="92"/>
      <c r="E85" s="92"/>
      <c r="F85" s="92"/>
      <c r="G85" s="92"/>
      <c r="H85" s="92"/>
      <c r="I85" s="93"/>
      <c r="J85" s="94"/>
      <c r="K85" s="305">
        <v>0.05</v>
      </c>
      <c r="L85" s="861">
        <f>N78*K85</f>
        <v>3199.9375418536142</v>
      </c>
      <c r="M85" s="862"/>
      <c r="N85" s="51"/>
    </row>
    <row r="86" spans="1:14" ht="15.75" thickBot="1">
      <c r="B86" s="825" t="s">
        <v>953</v>
      </c>
      <c r="C86" s="826"/>
      <c r="D86" s="826"/>
      <c r="E86" s="826"/>
      <c r="F86" s="826"/>
      <c r="G86" s="826"/>
      <c r="H86" s="826"/>
      <c r="I86" s="826"/>
      <c r="J86" s="826"/>
      <c r="K86" s="826"/>
      <c r="L86" s="826"/>
      <c r="M86" s="827"/>
      <c r="N86" s="52">
        <f>L83+L84+L85</f>
        <v>19199.625251121684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83198.376088193967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45</v>
      </c>
      <c r="N36" s="272">
        <f>K36/M36</f>
        <v>2080.9184967588603</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VLOOKUP(A37,EQUIPOS!A7:D163,4,FALSE)</f>
        <v>135259.70228932594</v>
      </c>
      <c r="L37" s="270"/>
      <c r="M37" s="271">
        <v>45</v>
      </c>
      <c r="N37" s="272">
        <f>K37/M37</f>
        <v>3005.7711619850211</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VLOOKUP(A38,EQUIPOS!A8:D164,4,FALSE)</f>
        <v>146226.35316236774</v>
      </c>
      <c r="L38" s="270"/>
      <c r="M38" s="271">
        <v>45</v>
      </c>
      <c r="N38" s="272">
        <f>K38/M38</f>
        <v>3249.474514719283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8342.6049299524548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41187.0695777371</v>
      </c>
      <c r="N48" s="272">
        <f>K48*M48</f>
        <v>53543.190451058232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53543.190451058232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1129.9075439482144</v>
      </c>
      <c r="M59" s="830"/>
      <c r="N59" s="287">
        <f>K59*L59</f>
        <v>1468.8798071326787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63998.750837072279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12799.750167414457</v>
      </c>
      <c r="M83" s="860"/>
      <c r="N83" s="51"/>
    </row>
    <row r="84" spans="1:14">
      <c r="B84" s="89" t="s">
        <v>973</v>
      </c>
      <c r="C84" s="90"/>
      <c r="D84" s="90"/>
      <c r="E84" s="90"/>
      <c r="F84" s="90"/>
      <c r="G84" s="90"/>
      <c r="H84" s="90"/>
      <c r="I84" s="87"/>
      <c r="J84" s="88"/>
      <c r="K84" s="304">
        <v>0.05</v>
      </c>
      <c r="L84" s="859">
        <f>N78*K84</f>
        <v>3199.9375418536142</v>
      </c>
      <c r="M84" s="860"/>
      <c r="N84" s="51"/>
    </row>
    <row r="85" spans="1:14" ht="15.75" thickBot="1">
      <c r="B85" s="91" t="s">
        <v>974</v>
      </c>
      <c r="C85" s="92"/>
      <c r="D85" s="92"/>
      <c r="E85" s="92"/>
      <c r="F85" s="92"/>
      <c r="G85" s="92"/>
      <c r="H85" s="92"/>
      <c r="I85" s="93"/>
      <c r="J85" s="94"/>
      <c r="K85" s="305">
        <v>0.05</v>
      </c>
      <c r="L85" s="861">
        <f>N78*K85</f>
        <v>3199.9375418536142</v>
      </c>
      <c r="M85" s="862"/>
      <c r="N85" s="51"/>
    </row>
    <row r="86" spans="1:14" ht="15.75" thickBot="1">
      <c r="B86" s="825" t="s">
        <v>953</v>
      </c>
      <c r="C86" s="826"/>
      <c r="D86" s="826"/>
      <c r="E86" s="826"/>
      <c r="F86" s="826"/>
      <c r="G86" s="826"/>
      <c r="H86" s="826"/>
      <c r="I86" s="826"/>
      <c r="J86" s="826"/>
      <c r="K86" s="826"/>
      <c r="L86" s="826"/>
      <c r="M86" s="827"/>
      <c r="N86" s="52">
        <f>L83+L84+L85</f>
        <v>19199.625251121684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83198.376088193967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593.64535317918012</v>
      </c>
      <c r="N48" s="272">
        <f>K48*M48</f>
        <v>593.64535317918012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593.64535317918012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593.64535317918012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118.72907063583602</v>
      </c>
      <c r="M83" s="860"/>
      <c r="N83" s="51"/>
    </row>
    <row r="84" spans="1:14">
      <c r="B84" s="89" t="s">
        <v>973</v>
      </c>
      <c r="C84" s="90"/>
      <c r="D84" s="90"/>
      <c r="E84" s="90"/>
      <c r="F84" s="90"/>
      <c r="G84" s="90"/>
      <c r="H84" s="90"/>
      <c r="I84" s="87"/>
      <c r="J84" s="88"/>
      <c r="K84" s="304">
        <v>0.05</v>
      </c>
      <c r="L84" s="859">
        <f>N78*K84</f>
        <v>29.682267658959006</v>
      </c>
      <c r="M84" s="860"/>
      <c r="N84" s="51"/>
    </row>
    <row r="85" spans="1:14" ht="15.75" thickBot="1">
      <c r="B85" s="91" t="s">
        <v>974</v>
      </c>
      <c r="C85" s="92"/>
      <c r="D85" s="92"/>
      <c r="E85" s="92"/>
      <c r="F85" s="92"/>
      <c r="G85" s="92"/>
      <c r="H85" s="92"/>
      <c r="I85" s="93"/>
      <c r="J85" s="94"/>
      <c r="K85" s="305">
        <v>0.05</v>
      </c>
      <c r="L85" s="861">
        <f>N78*K85</f>
        <v>29.682267658959006</v>
      </c>
      <c r="M85" s="862"/>
      <c r="N85" s="51"/>
    </row>
    <row r="86" spans="1:14" ht="15.75" thickBot="1">
      <c r="B86" s="825" t="s">
        <v>953</v>
      </c>
      <c r="C86" s="826"/>
      <c r="D86" s="826"/>
      <c r="E86" s="826"/>
      <c r="F86" s="826"/>
      <c r="G86" s="826"/>
      <c r="H86" s="826"/>
      <c r="I86" s="826"/>
      <c r="J86" s="826"/>
      <c r="K86" s="826"/>
      <c r="L86" s="826"/>
      <c r="M86" s="827"/>
      <c r="N86" s="52">
        <f>L83+L84+L85</f>
        <v>178.09360595375404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771.73895913293416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452"/>
      <c r="L30" s="836" t="s">
        <v>945</v>
      </c>
      <c r="M30" s="837"/>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1504.141663835625</v>
      </c>
      <c r="N48" s="272">
        <f>K48*M48</f>
        <v>1504.141663835625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1504.141663835625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1504.141663835625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300.828332767125</v>
      </c>
      <c r="M83" s="860"/>
      <c r="N83" s="51"/>
    </row>
    <row r="84" spans="1:14">
      <c r="B84" s="89" t="s">
        <v>973</v>
      </c>
      <c r="C84" s="90"/>
      <c r="D84" s="90"/>
      <c r="E84" s="90"/>
      <c r="F84" s="90"/>
      <c r="G84" s="90"/>
      <c r="H84" s="90"/>
      <c r="I84" s="87"/>
      <c r="J84" s="88"/>
      <c r="K84" s="304">
        <v>0.05</v>
      </c>
      <c r="L84" s="859">
        <f>N78*K84</f>
        <v>75.207083191781251</v>
      </c>
      <c r="M84" s="860"/>
      <c r="N84" s="51"/>
    </row>
    <row r="85" spans="1:14" ht="15.75" thickBot="1">
      <c r="B85" s="91" t="s">
        <v>974</v>
      </c>
      <c r="C85" s="92"/>
      <c r="D85" s="92"/>
      <c r="E85" s="92"/>
      <c r="F85" s="92"/>
      <c r="G85" s="92"/>
      <c r="H85" s="92"/>
      <c r="I85" s="93"/>
      <c r="J85" s="94"/>
      <c r="K85" s="305">
        <v>0.05</v>
      </c>
      <c r="L85" s="861">
        <f>N78*K85</f>
        <v>75.207083191781251</v>
      </c>
      <c r="M85" s="862"/>
      <c r="N85" s="51"/>
    </row>
    <row r="86" spans="1:14" ht="15.75" thickBot="1">
      <c r="B86" s="825" t="s">
        <v>953</v>
      </c>
      <c r="C86" s="826"/>
      <c r="D86" s="826"/>
      <c r="E86" s="826"/>
      <c r="F86" s="826"/>
      <c r="G86" s="826"/>
      <c r="H86" s="826"/>
      <c r="I86" s="826"/>
      <c r="J86" s="826"/>
      <c r="K86" s="826"/>
      <c r="L86" s="826"/>
      <c r="M86" s="827"/>
      <c r="N86" s="52">
        <f>L83+L84+L85</f>
        <v>451.24249915068748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1955.3841629863125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1759.3085532363114</v>
      </c>
      <c r="N48" s="272">
        <f>K48*M48</f>
        <v>1759.3085532363114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1759.3085532363114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1759.3085532363114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351.86171064726227</v>
      </c>
      <c r="M83" s="860"/>
      <c r="N83" s="51"/>
    </row>
    <row r="84" spans="1:14">
      <c r="B84" s="89" t="s">
        <v>973</v>
      </c>
      <c r="C84" s="90"/>
      <c r="D84" s="90"/>
      <c r="E84" s="90"/>
      <c r="F84" s="90"/>
      <c r="G84" s="90"/>
      <c r="H84" s="90"/>
      <c r="I84" s="87"/>
      <c r="J84" s="88"/>
      <c r="K84" s="304">
        <v>0.05</v>
      </c>
      <c r="L84" s="859">
        <f>N78*K84</f>
        <v>87.965427661815568</v>
      </c>
      <c r="M84" s="860"/>
      <c r="N84" s="51"/>
    </row>
    <row r="85" spans="1:14" ht="15.75" thickBot="1">
      <c r="B85" s="91" t="s">
        <v>974</v>
      </c>
      <c r="C85" s="92"/>
      <c r="D85" s="92"/>
      <c r="E85" s="92"/>
      <c r="F85" s="92"/>
      <c r="G85" s="92"/>
      <c r="H85" s="92"/>
      <c r="I85" s="93"/>
      <c r="J85" s="94"/>
      <c r="K85" s="305">
        <v>0.05</v>
      </c>
      <c r="L85" s="861">
        <f>N78*K85</f>
        <v>87.965427661815568</v>
      </c>
      <c r="M85" s="862"/>
      <c r="N85" s="51"/>
    </row>
    <row r="86" spans="1:14" ht="15.75" thickBot="1">
      <c r="B86" s="825" t="s">
        <v>953</v>
      </c>
      <c r="C86" s="826"/>
      <c r="D86" s="826"/>
      <c r="E86" s="826"/>
      <c r="F86" s="826"/>
      <c r="G86" s="826"/>
      <c r="H86" s="826"/>
      <c r="I86" s="826"/>
      <c r="J86" s="826"/>
      <c r="K86" s="826"/>
      <c r="L86" s="826"/>
      <c r="M86" s="827"/>
      <c r="N86" s="52">
        <f>L83+L84+L85</f>
        <v>527.79256597089341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2287.1011192072046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1722.3765034546332</v>
      </c>
      <c r="N48" s="272">
        <f>K48*M48</f>
        <v>1722.3765034546332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1722.3765034546332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1722.3765034546332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344.47530069092664</v>
      </c>
      <c r="M83" s="860"/>
      <c r="N83" s="51"/>
    </row>
    <row r="84" spans="1:14">
      <c r="B84" s="89" t="s">
        <v>973</v>
      </c>
      <c r="C84" s="90"/>
      <c r="D84" s="90"/>
      <c r="E84" s="90"/>
      <c r="F84" s="90"/>
      <c r="G84" s="90"/>
      <c r="H84" s="90"/>
      <c r="I84" s="87"/>
      <c r="J84" s="88"/>
      <c r="K84" s="304">
        <v>0.05</v>
      </c>
      <c r="L84" s="859">
        <f>N78*K84</f>
        <v>86.118825172731661</v>
      </c>
      <c r="M84" s="860"/>
      <c r="N84" s="51"/>
    </row>
    <row r="85" spans="1:14" ht="15.75" thickBot="1">
      <c r="B85" s="91" t="s">
        <v>974</v>
      </c>
      <c r="C85" s="92"/>
      <c r="D85" s="92"/>
      <c r="E85" s="92"/>
      <c r="F85" s="92"/>
      <c r="G85" s="92"/>
      <c r="H85" s="92"/>
      <c r="I85" s="93"/>
      <c r="J85" s="94"/>
      <c r="K85" s="305">
        <v>0.05</v>
      </c>
      <c r="L85" s="861">
        <f>N78*K85</f>
        <v>86.118825172731661</v>
      </c>
      <c r="M85" s="862"/>
      <c r="N85" s="51"/>
    </row>
    <row r="86" spans="1:14" ht="15.75" thickBot="1">
      <c r="B86" s="825" t="s">
        <v>953</v>
      </c>
      <c r="C86" s="826"/>
      <c r="D86" s="826"/>
      <c r="E86" s="826"/>
      <c r="F86" s="826"/>
      <c r="G86" s="826"/>
      <c r="H86" s="826"/>
      <c r="I86" s="826"/>
      <c r="J86" s="826"/>
      <c r="K86" s="826"/>
      <c r="L86" s="826"/>
      <c r="M86" s="827"/>
      <c r="N86" s="52">
        <f>L83+L84+L85</f>
        <v>516.71295103639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2239.0894544910234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1759.3085532363114</v>
      </c>
      <c r="N48" s="272">
        <f>K48*M48</f>
        <v>1759.3085532363114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1759.3085532363114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1759.3085532363114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351.86171064726227</v>
      </c>
      <c r="M83" s="860"/>
      <c r="N83" s="51"/>
    </row>
    <row r="84" spans="1:14">
      <c r="B84" s="89" t="s">
        <v>973</v>
      </c>
      <c r="C84" s="90"/>
      <c r="D84" s="90"/>
      <c r="E84" s="90"/>
      <c r="F84" s="90"/>
      <c r="G84" s="90"/>
      <c r="H84" s="90"/>
      <c r="I84" s="87"/>
      <c r="J84" s="88"/>
      <c r="K84" s="304">
        <v>0.05</v>
      </c>
      <c r="L84" s="859">
        <f>N78*K84</f>
        <v>87.965427661815568</v>
      </c>
      <c r="M84" s="860"/>
      <c r="N84" s="51"/>
    </row>
    <row r="85" spans="1:14" ht="15.75" thickBot="1">
      <c r="B85" s="91" t="s">
        <v>974</v>
      </c>
      <c r="C85" s="92"/>
      <c r="D85" s="92"/>
      <c r="E85" s="92"/>
      <c r="F85" s="92"/>
      <c r="G85" s="92"/>
      <c r="H85" s="92"/>
      <c r="I85" s="93"/>
      <c r="J85" s="94"/>
      <c r="K85" s="305">
        <v>0.05</v>
      </c>
      <c r="L85" s="861">
        <f>N78*K85</f>
        <v>87.965427661815568</v>
      </c>
      <c r="M85" s="862"/>
      <c r="N85" s="51"/>
    </row>
    <row r="86" spans="1:14" ht="15.75" thickBot="1">
      <c r="B86" s="825" t="s">
        <v>953</v>
      </c>
      <c r="C86" s="826"/>
      <c r="D86" s="826"/>
      <c r="E86" s="826"/>
      <c r="F86" s="826"/>
      <c r="G86" s="826"/>
      <c r="H86" s="826"/>
      <c r="I86" s="826"/>
      <c r="J86" s="826"/>
      <c r="K86" s="826"/>
      <c r="L86" s="826"/>
      <c r="M86" s="827"/>
      <c r="N86" s="52">
        <f>L83+L84+L85</f>
        <v>527.79256597089341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2287.1011192072046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1940.6113430736411</v>
      </c>
      <c r="N48" s="272">
        <f>K48*M48</f>
        <v>1940.6113430736411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1940.6113430736411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1940.6113430736411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388.12226861472823</v>
      </c>
      <c r="M83" s="860"/>
      <c r="N83" s="51"/>
    </row>
    <row r="84" spans="1:14">
      <c r="B84" s="89" t="s">
        <v>973</v>
      </c>
      <c r="C84" s="90"/>
      <c r="D84" s="90"/>
      <c r="E84" s="90"/>
      <c r="F84" s="90"/>
      <c r="G84" s="90"/>
      <c r="H84" s="90"/>
      <c r="I84" s="87"/>
      <c r="J84" s="88"/>
      <c r="K84" s="304">
        <v>0.05</v>
      </c>
      <c r="L84" s="859">
        <f>N78*K84</f>
        <v>97.030567153682057</v>
      </c>
      <c r="M84" s="860"/>
      <c r="N84" s="51"/>
    </row>
    <row r="85" spans="1:14" ht="15.75" thickBot="1">
      <c r="B85" s="91" t="s">
        <v>974</v>
      </c>
      <c r="C85" s="92"/>
      <c r="D85" s="92"/>
      <c r="E85" s="92"/>
      <c r="F85" s="92"/>
      <c r="G85" s="92"/>
      <c r="H85" s="92"/>
      <c r="I85" s="93"/>
      <c r="J85" s="94"/>
      <c r="K85" s="305">
        <v>0.05</v>
      </c>
      <c r="L85" s="861">
        <f>N78*K85</f>
        <v>97.030567153682057</v>
      </c>
      <c r="M85" s="862"/>
      <c r="N85" s="51"/>
    </row>
    <row r="86" spans="1:14" ht="15.75" thickBot="1">
      <c r="B86" s="825" t="s">
        <v>953</v>
      </c>
      <c r="C86" s="826"/>
      <c r="D86" s="826"/>
      <c r="E86" s="826"/>
      <c r="F86" s="826"/>
      <c r="G86" s="826"/>
      <c r="H86" s="826"/>
      <c r="I86" s="826"/>
      <c r="J86" s="826"/>
      <c r="K86" s="826"/>
      <c r="L86" s="826"/>
      <c r="M86" s="827"/>
      <c r="N86" s="52">
        <f>L83+L84+L85</f>
        <v>582.18340292209234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2522.7947459957336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2002.1647593764383</v>
      </c>
      <c r="N48" s="272">
        <f>K48*M48</f>
        <v>2002.1647593764383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2002.1647593764383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2002.1647593764383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400.4329518752877</v>
      </c>
      <c r="M83" s="860"/>
      <c r="N83" s="51"/>
    </row>
    <row r="84" spans="1:14">
      <c r="B84" s="89" t="s">
        <v>973</v>
      </c>
      <c r="C84" s="90"/>
      <c r="D84" s="90"/>
      <c r="E84" s="90"/>
      <c r="F84" s="90"/>
      <c r="G84" s="90"/>
      <c r="H84" s="90"/>
      <c r="I84" s="87"/>
      <c r="J84" s="88"/>
      <c r="K84" s="304">
        <v>0.05</v>
      </c>
      <c r="L84" s="859">
        <f>N78*K84</f>
        <v>100.10823796882192</v>
      </c>
      <c r="M84" s="860"/>
      <c r="N84" s="51"/>
    </row>
    <row r="85" spans="1:14" ht="15.75" thickBot="1">
      <c r="B85" s="91" t="s">
        <v>974</v>
      </c>
      <c r="C85" s="92"/>
      <c r="D85" s="92"/>
      <c r="E85" s="92"/>
      <c r="F85" s="92"/>
      <c r="G85" s="92"/>
      <c r="H85" s="92"/>
      <c r="I85" s="93"/>
      <c r="J85" s="94"/>
      <c r="K85" s="305">
        <v>0.05</v>
      </c>
      <c r="L85" s="861">
        <f>N78*K85</f>
        <v>100.10823796882192</v>
      </c>
      <c r="M85" s="862"/>
      <c r="N85" s="51"/>
    </row>
    <row r="86" spans="1:14" ht="15.75" thickBot="1">
      <c r="B86" s="825" t="s">
        <v>953</v>
      </c>
      <c r="C86" s="826"/>
      <c r="D86" s="826"/>
      <c r="E86" s="826"/>
      <c r="F86" s="826"/>
      <c r="G86" s="826"/>
      <c r="H86" s="826"/>
      <c r="I86" s="826"/>
      <c r="J86" s="826"/>
      <c r="K86" s="826"/>
      <c r="L86" s="826"/>
      <c r="M86" s="827"/>
      <c r="N86" s="52">
        <f>L83+L84+L85</f>
        <v>600.64942781293155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2602.8141871893699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1626.129343417532</v>
      </c>
      <c r="N48" s="272">
        <f>K48*M48</f>
        <v>1626.129343417532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1626.129343417532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1626.129343417532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325.22586868350641</v>
      </c>
      <c r="M83" s="860"/>
      <c r="N83" s="51"/>
    </row>
    <row r="84" spans="1:14">
      <c r="B84" s="89" t="s">
        <v>973</v>
      </c>
      <c r="C84" s="90"/>
      <c r="D84" s="90"/>
      <c r="E84" s="90"/>
      <c r="F84" s="90"/>
      <c r="G84" s="90"/>
      <c r="H84" s="90"/>
      <c r="I84" s="87"/>
      <c r="J84" s="88"/>
      <c r="K84" s="304">
        <v>0.05</v>
      </c>
      <c r="L84" s="859">
        <f>N78*K84</f>
        <v>81.306467170876601</v>
      </c>
      <c r="M84" s="860"/>
      <c r="N84" s="51"/>
    </row>
    <row r="85" spans="1:14" ht="15.75" thickBot="1">
      <c r="B85" s="91" t="s">
        <v>974</v>
      </c>
      <c r="C85" s="92"/>
      <c r="D85" s="92"/>
      <c r="E85" s="92"/>
      <c r="F85" s="92"/>
      <c r="G85" s="92"/>
      <c r="H85" s="92"/>
      <c r="I85" s="93"/>
      <c r="J85" s="94"/>
      <c r="K85" s="305">
        <v>0.05</v>
      </c>
      <c r="L85" s="861">
        <f>N78*K85</f>
        <v>81.306467170876601</v>
      </c>
      <c r="M85" s="862"/>
      <c r="N85" s="51"/>
    </row>
    <row r="86" spans="1:14" ht="15.75" thickBot="1">
      <c r="B86" s="825" t="s">
        <v>953</v>
      </c>
      <c r="C86" s="826"/>
      <c r="D86" s="826"/>
      <c r="E86" s="826"/>
      <c r="F86" s="826"/>
      <c r="G86" s="826"/>
      <c r="H86" s="826"/>
      <c r="I86" s="826"/>
      <c r="J86" s="826"/>
      <c r="K86" s="826"/>
      <c r="L86" s="826"/>
      <c r="M86" s="827"/>
      <c r="N86" s="52">
        <f>L83+L84+L85</f>
        <v>487.83880302525961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2113.9681464427917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2499.0687018935646</v>
      </c>
      <c r="N48" s="272">
        <f>K48*M48</f>
        <v>2499.0687018935646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2499.0687018935646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2499.0687018935646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499.81374037871296</v>
      </c>
      <c r="M83" s="860"/>
      <c r="N83" s="51"/>
    </row>
    <row r="84" spans="1:14">
      <c r="B84" s="89" t="s">
        <v>973</v>
      </c>
      <c r="C84" s="90"/>
      <c r="D84" s="90"/>
      <c r="E84" s="90"/>
      <c r="F84" s="90"/>
      <c r="G84" s="90"/>
      <c r="H84" s="90"/>
      <c r="I84" s="87"/>
      <c r="J84" s="88"/>
      <c r="K84" s="304">
        <v>0.05</v>
      </c>
      <c r="L84" s="859">
        <f>N78*K84</f>
        <v>124.95343509467824</v>
      </c>
      <c r="M84" s="860"/>
      <c r="N84" s="51"/>
    </row>
    <row r="85" spans="1:14" ht="15.75" thickBot="1">
      <c r="B85" s="91" t="s">
        <v>974</v>
      </c>
      <c r="C85" s="92"/>
      <c r="D85" s="92"/>
      <c r="E85" s="92"/>
      <c r="F85" s="92"/>
      <c r="G85" s="92"/>
      <c r="H85" s="92"/>
      <c r="I85" s="93"/>
      <c r="J85" s="94"/>
      <c r="K85" s="305">
        <v>0.05</v>
      </c>
      <c r="L85" s="861">
        <f>N78*K85</f>
        <v>124.95343509467824</v>
      </c>
      <c r="M85" s="862"/>
      <c r="N85" s="51"/>
    </row>
    <row r="86" spans="1:14" ht="15.75" thickBot="1">
      <c r="B86" s="825" t="s">
        <v>953</v>
      </c>
      <c r="C86" s="826"/>
      <c r="D86" s="826"/>
      <c r="E86" s="826"/>
      <c r="F86" s="826"/>
      <c r="G86" s="826"/>
      <c r="H86" s="826"/>
      <c r="I86" s="826"/>
      <c r="J86" s="826"/>
      <c r="K86" s="826"/>
      <c r="L86" s="826"/>
      <c r="M86" s="827"/>
      <c r="N86" s="52">
        <f>L83+L84+L85</f>
        <v>749.72061056806956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3248.7893124616339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2632.2479117123439</v>
      </c>
      <c r="N48" s="272">
        <f>K48*M48</f>
        <v>2632.2479117123439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2632.2479117123439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2632.2479117123439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526.44958234246883</v>
      </c>
      <c r="M83" s="860"/>
      <c r="N83" s="51"/>
    </row>
    <row r="84" spans="1:14">
      <c r="B84" s="89" t="s">
        <v>973</v>
      </c>
      <c r="C84" s="90"/>
      <c r="D84" s="90"/>
      <c r="E84" s="90"/>
      <c r="F84" s="90"/>
      <c r="G84" s="90"/>
      <c r="H84" s="90"/>
      <c r="I84" s="87"/>
      <c r="J84" s="88"/>
      <c r="K84" s="304">
        <v>0.05</v>
      </c>
      <c r="L84" s="859">
        <f>N78*K84</f>
        <v>131.61239558561721</v>
      </c>
      <c r="M84" s="860"/>
      <c r="N84" s="51"/>
    </row>
    <row r="85" spans="1:14" ht="15.75" thickBot="1">
      <c r="B85" s="91" t="s">
        <v>974</v>
      </c>
      <c r="C85" s="92"/>
      <c r="D85" s="92"/>
      <c r="E85" s="92"/>
      <c r="F85" s="92"/>
      <c r="G85" s="92"/>
      <c r="H85" s="92"/>
      <c r="I85" s="93"/>
      <c r="J85" s="94"/>
      <c r="K85" s="305">
        <v>0.05</v>
      </c>
      <c r="L85" s="861">
        <f>N78*K85</f>
        <v>131.61239558561721</v>
      </c>
      <c r="M85" s="862"/>
      <c r="N85" s="51"/>
    </row>
    <row r="86" spans="1:14" ht="15.75" thickBot="1">
      <c r="B86" s="825" t="s">
        <v>953</v>
      </c>
      <c r="C86" s="826"/>
      <c r="D86" s="826"/>
      <c r="E86" s="826"/>
      <c r="F86" s="826"/>
      <c r="G86" s="826"/>
      <c r="H86" s="826"/>
      <c r="I86" s="826"/>
      <c r="J86" s="826"/>
      <c r="K86" s="826"/>
      <c r="L86" s="826"/>
      <c r="M86" s="827"/>
      <c r="N86" s="52">
        <f>L83+L84+L85</f>
        <v>789.67437351370313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3421.9222852260473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2692.6821749914534</v>
      </c>
      <c r="N48" s="272">
        <f>K48*M48</f>
        <v>2692.6821749914534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2692.6821749914534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2692.6821749914534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538.5364349982907</v>
      </c>
      <c r="M83" s="860"/>
      <c r="N83" s="51"/>
    </row>
    <row r="84" spans="1:14">
      <c r="B84" s="89" t="s">
        <v>973</v>
      </c>
      <c r="C84" s="90"/>
      <c r="D84" s="90"/>
      <c r="E84" s="90"/>
      <c r="F84" s="90"/>
      <c r="G84" s="90"/>
      <c r="H84" s="90"/>
      <c r="I84" s="87"/>
      <c r="J84" s="88"/>
      <c r="K84" s="304">
        <v>0.05</v>
      </c>
      <c r="L84" s="859">
        <f>N78*K84</f>
        <v>134.63410874957268</v>
      </c>
      <c r="M84" s="860"/>
      <c r="N84" s="51"/>
    </row>
    <row r="85" spans="1:14" ht="15.75" thickBot="1">
      <c r="B85" s="91" t="s">
        <v>974</v>
      </c>
      <c r="C85" s="92"/>
      <c r="D85" s="92"/>
      <c r="E85" s="92"/>
      <c r="F85" s="92"/>
      <c r="G85" s="92"/>
      <c r="H85" s="92"/>
      <c r="I85" s="93"/>
      <c r="J85" s="94"/>
      <c r="K85" s="305">
        <v>0.05</v>
      </c>
      <c r="L85" s="861">
        <f>N78*K85</f>
        <v>134.63410874957268</v>
      </c>
      <c r="M85" s="862"/>
      <c r="N85" s="51"/>
    </row>
    <row r="86" spans="1:14" ht="15.75" thickBot="1">
      <c r="B86" s="825" t="s">
        <v>953</v>
      </c>
      <c r="C86" s="826"/>
      <c r="D86" s="826"/>
      <c r="E86" s="826"/>
      <c r="F86" s="826"/>
      <c r="G86" s="826"/>
      <c r="H86" s="826"/>
      <c r="I86" s="826"/>
      <c r="J86" s="826"/>
      <c r="K86" s="826"/>
      <c r="L86" s="826"/>
      <c r="M86" s="827"/>
      <c r="N86" s="52">
        <f>L83+L84+L85</f>
        <v>807.804652497436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3500.4868274888895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3069.8367439740473</v>
      </c>
      <c r="N48" s="272">
        <f>K48*M48</f>
        <v>3069.8367439740473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3069.8367439740473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3069.8367439740473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613.96734879480948</v>
      </c>
      <c r="M83" s="860"/>
      <c r="N83" s="51"/>
    </row>
    <row r="84" spans="1:14">
      <c r="B84" s="89" t="s">
        <v>973</v>
      </c>
      <c r="C84" s="90"/>
      <c r="D84" s="90"/>
      <c r="E84" s="90"/>
      <c r="F84" s="90"/>
      <c r="G84" s="90"/>
      <c r="H84" s="90"/>
      <c r="I84" s="87"/>
      <c r="J84" s="88"/>
      <c r="K84" s="304">
        <v>0.05</v>
      </c>
      <c r="L84" s="859">
        <f>N78*K84</f>
        <v>153.49183719870237</v>
      </c>
      <c r="M84" s="860"/>
      <c r="N84" s="51"/>
    </row>
    <row r="85" spans="1:14" ht="15.75" thickBot="1">
      <c r="B85" s="91" t="s">
        <v>974</v>
      </c>
      <c r="C85" s="92"/>
      <c r="D85" s="92"/>
      <c r="E85" s="92"/>
      <c r="F85" s="92"/>
      <c r="G85" s="92"/>
      <c r="H85" s="92"/>
      <c r="I85" s="93"/>
      <c r="J85" s="94"/>
      <c r="K85" s="305">
        <v>0.05</v>
      </c>
      <c r="L85" s="861">
        <f>N78*K85</f>
        <v>153.49183719870237</v>
      </c>
      <c r="M85" s="862"/>
      <c r="N85" s="51"/>
    </row>
    <row r="86" spans="1:14" ht="15.75" thickBot="1">
      <c r="B86" s="825" t="s">
        <v>953</v>
      </c>
      <c r="C86" s="826"/>
      <c r="D86" s="826"/>
      <c r="E86" s="826"/>
      <c r="F86" s="826"/>
      <c r="G86" s="826"/>
      <c r="H86" s="826"/>
      <c r="I86" s="826"/>
      <c r="J86" s="826"/>
      <c r="K86" s="826"/>
      <c r="L86" s="826"/>
      <c r="M86" s="827"/>
      <c r="N86" s="52">
        <f>L83+L84+L85</f>
        <v>920.95102319221417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3990.7877671662613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2378.2001753353447</v>
      </c>
      <c r="N48" s="272">
        <f>K48*M48</f>
        <v>2378.2001753353447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2378.2001753353447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2378.2001753353447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475.64003506706899</v>
      </c>
      <c r="M83" s="860"/>
      <c r="N83" s="51"/>
    </row>
    <row r="84" spans="1:14">
      <c r="B84" s="89" t="s">
        <v>973</v>
      </c>
      <c r="C84" s="90"/>
      <c r="D84" s="90"/>
      <c r="E84" s="90"/>
      <c r="F84" s="90"/>
      <c r="G84" s="90"/>
      <c r="H84" s="90"/>
      <c r="I84" s="87"/>
      <c r="J84" s="88"/>
      <c r="K84" s="304">
        <v>0.05</v>
      </c>
      <c r="L84" s="859">
        <f>N78*K84</f>
        <v>118.91000876676725</v>
      </c>
      <c r="M84" s="860"/>
      <c r="N84" s="51"/>
    </row>
    <row r="85" spans="1:14" ht="15.75" thickBot="1">
      <c r="B85" s="91" t="s">
        <v>974</v>
      </c>
      <c r="C85" s="92"/>
      <c r="D85" s="92"/>
      <c r="E85" s="92"/>
      <c r="F85" s="92"/>
      <c r="G85" s="92"/>
      <c r="H85" s="92"/>
      <c r="I85" s="93"/>
      <c r="J85" s="94"/>
      <c r="K85" s="305">
        <v>0.05</v>
      </c>
      <c r="L85" s="861">
        <f>N78*K85</f>
        <v>118.91000876676725</v>
      </c>
      <c r="M85" s="862"/>
      <c r="N85" s="51"/>
    </row>
    <row r="86" spans="1:14" ht="15.75" thickBot="1">
      <c r="B86" s="825" t="s">
        <v>953</v>
      </c>
      <c r="C86" s="826"/>
      <c r="D86" s="826"/>
      <c r="E86" s="826"/>
      <c r="F86" s="826"/>
      <c r="G86" s="826"/>
      <c r="H86" s="826"/>
      <c r="I86" s="826"/>
      <c r="J86" s="826"/>
      <c r="K86" s="826"/>
      <c r="L86" s="826"/>
      <c r="M86" s="827"/>
      <c r="N86" s="52">
        <f>L83+L84+L85</f>
        <v>713.4600526006036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3091.6602279359486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2378.2001753353447</v>
      </c>
      <c r="N48" s="272">
        <f>K48*M48</f>
        <v>2378.2001753353447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2378.2001753353447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2378.2001753353447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475.64003506706899</v>
      </c>
      <c r="M83" s="860"/>
      <c r="N83" s="51"/>
    </row>
    <row r="84" spans="1:14">
      <c r="B84" s="89" t="s">
        <v>973</v>
      </c>
      <c r="C84" s="90"/>
      <c r="D84" s="90"/>
      <c r="E84" s="90"/>
      <c r="F84" s="90"/>
      <c r="G84" s="90"/>
      <c r="H84" s="90"/>
      <c r="I84" s="87"/>
      <c r="J84" s="88"/>
      <c r="K84" s="304">
        <v>0.05</v>
      </c>
      <c r="L84" s="859">
        <f>N78*K84</f>
        <v>118.91000876676725</v>
      </c>
      <c r="M84" s="860"/>
      <c r="N84" s="51"/>
    </row>
    <row r="85" spans="1:14" ht="15.75" thickBot="1">
      <c r="B85" s="91" t="s">
        <v>974</v>
      </c>
      <c r="C85" s="92"/>
      <c r="D85" s="92"/>
      <c r="E85" s="92"/>
      <c r="F85" s="92"/>
      <c r="G85" s="92"/>
      <c r="H85" s="92"/>
      <c r="I85" s="93"/>
      <c r="J85" s="94"/>
      <c r="K85" s="305">
        <v>0.05</v>
      </c>
      <c r="L85" s="861">
        <f>N78*K85</f>
        <v>118.91000876676725</v>
      </c>
      <c r="M85" s="862"/>
      <c r="N85" s="51"/>
    </row>
    <row r="86" spans="1:14" ht="15.75" thickBot="1">
      <c r="B86" s="825" t="s">
        <v>953</v>
      </c>
      <c r="C86" s="826"/>
      <c r="D86" s="826"/>
      <c r="E86" s="826"/>
      <c r="F86" s="826"/>
      <c r="G86" s="826"/>
      <c r="H86" s="826"/>
      <c r="I86" s="826"/>
      <c r="J86" s="826"/>
      <c r="K86" s="826"/>
      <c r="L86" s="826"/>
      <c r="M86" s="827"/>
      <c r="N86" s="52">
        <f>L83+L84+L85</f>
        <v>713.4600526006036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3091.6602279359486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2426.3237553538952</v>
      </c>
      <c r="N48" s="272">
        <f>K48*M48</f>
        <v>2426.3237553538952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2426.3237553538952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2426.3237553538952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485.26475107077908</v>
      </c>
      <c r="M83" s="860"/>
      <c r="N83" s="51"/>
    </row>
    <row r="84" spans="1:14">
      <c r="B84" s="89" t="s">
        <v>973</v>
      </c>
      <c r="C84" s="90"/>
      <c r="D84" s="90"/>
      <c r="E84" s="90"/>
      <c r="F84" s="90"/>
      <c r="G84" s="90"/>
      <c r="H84" s="90"/>
      <c r="I84" s="87"/>
      <c r="J84" s="88"/>
      <c r="K84" s="304">
        <v>0.05</v>
      </c>
      <c r="L84" s="859">
        <f>N78*K84</f>
        <v>121.31618776769477</v>
      </c>
      <c r="M84" s="860"/>
      <c r="N84" s="51"/>
    </row>
    <row r="85" spans="1:14" ht="15.75" thickBot="1">
      <c r="B85" s="91" t="s">
        <v>974</v>
      </c>
      <c r="C85" s="92"/>
      <c r="D85" s="92"/>
      <c r="E85" s="92"/>
      <c r="F85" s="92"/>
      <c r="G85" s="92"/>
      <c r="H85" s="92"/>
      <c r="I85" s="93"/>
      <c r="J85" s="94"/>
      <c r="K85" s="305">
        <v>0.05</v>
      </c>
      <c r="L85" s="861">
        <f>N78*K85</f>
        <v>121.31618776769477</v>
      </c>
      <c r="M85" s="862"/>
      <c r="N85" s="51"/>
    </row>
    <row r="86" spans="1:14" ht="15.75" thickBot="1">
      <c r="B86" s="825" t="s">
        <v>953</v>
      </c>
      <c r="C86" s="826"/>
      <c r="D86" s="826"/>
      <c r="E86" s="826"/>
      <c r="F86" s="826"/>
      <c r="G86" s="826"/>
      <c r="H86" s="826"/>
      <c r="I86" s="826"/>
      <c r="J86" s="826"/>
      <c r="K86" s="826"/>
      <c r="L86" s="826"/>
      <c r="M86" s="827"/>
      <c r="N86" s="52">
        <f>L83+L84+L85</f>
        <v>727.89712660616874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3154.2208819600637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2923.2276978710211</v>
      </c>
      <c r="N48" s="272">
        <f>K48*M48</f>
        <v>2923.2276978710211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2923.2276978710211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2923.2276978710211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584.64553957420424</v>
      </c>
      <c r="M83" s="860"/>
      <c r="N83" s="51"/>
    </row>
    <row r="84" spans="1:14">
      <c r="B84" s="89" t="s">
        <v>973</v>
      </c>
      <c r="C84" s="90"/>
      <c r="D84" s="90"/>
      <c r="E84" s="90"/>
      <c r="F84" s="90"/>
      <c r="G84" s="90"/>
      <c r="H84" s="90"/>
      <c r="I84" s="87"/>
      <c r="J84" s="88"/>
      <c r="K84" s="304">
        <v>0.05</v>
      </c>
      <c r="L84" s="859">
        <f>N78*K84</f>
        <v>146.16138489355106</v>
      </c>
      <c r="M84" s="860"/>
      <c r="N84" s="51"/>
    </row>
    <row r="85" spans="1:14" ht="15.75" thickBot="1">
      <c r="B85" s="91" t="s">
        <v>974</v>
      </c>
      <c r="C85" s="92"/>
      <c r="D85" s="92"/>
      <c r="E85" s="92"/>
      <c r="F85" s="92"/>
      <c r="G85" s="92"/>
      <c r="H85" s="92"/>
      <c r="I85" s="93"/>
      <c r="J85" s="94"/>
      <c r="K85" s="305">
        <v>0.05</v>
      </c>
      <c r="L85" s="861">
        <f>N78*K85</f>
        <v>146.16138489355106</v>
      </c>
      <c r="M85" s="862"/>
      <c r="N85" s="51"/>
    </row>
    <row r="86" spans="1:14" ht="15.75" thickBot="1">
      <c r="B86" s="825" t="s">
        <v>953</v>
      </c>
      <c r="C86" s="826"/>
      <c r="D86" s="826"/>
      <c r="E86" s="826"/>
      <c r="F86" s="826"/>
      <c r="G86" s="826"/>
      <c r="H86" s="826"/>
      <c r="I86" s="826"/>
      <c r="J86" s="826"/>
      <c r="K86" s="826"/>
      <c r="L86" s="826"/>
      <c r="M86" s="827"/>
      <c r="N86" s="52">
        <f>L83+L84+L85</f>
        <v>876.9683093613063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3800.1960072323272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2754.2355912942503</v>
      </c>
      <c r="N48" s="272">
        <f>K48*M48</f>
        <v>2754.2355912942503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2754.2355912942503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2754.2355912942503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550.84711825885006</v>
      </c>
      <c r="M83" s="860"/>
      <c r="N83" s="51"/>
    </row>
    <row r="84" spans="1:14">
      <c r="B84" s="89" t="s">
        <v>973</v>
      </c>
      <c r="C84" s="90"/>
      <c r="D84" s="90"/>
      <c r="E84" s="90"/>
      <c r="F84" s="90"/>
      <c r="G84" s="90"/>
      <c r="H84" s="90"/>
      <c r="I84" s="87"/>
      <c r="J84" s="88"/>
      <c r="K84" s="304">
        <v>0.05</v>
      </c>
      <c r="L84" s="859">
        <f>N78*K84</f>
        <v>137.71177956471251</v>
      </c>
      <c r="M84" s="860"/>
      <c r="N84" s="51"/>
    </row>
    <row r="85" spans="1:14" ht="15.75" thickBot="1">
      <c r="B85" s="91" t="s">
        <v>974</v>
      </c>
      <c r="C85" s="92"/>
      <c r="D85" s="92"/>
      <c r="E85" s="92"/>
      <c r="F85" s="92"/>
      <c r="G85" s="92"/>
      <c r="H85" s="92"/>
      <c r="I85" s="93"/>
      <c r="J85" s="94"/>
      <c r="K85" s="305">
        <v>0.05</v>
      </c>
      <c r="L85" s="861">
        <f>N78*K85</f>
        <v>137.71177956471251</v>
      </c>
      <c r="M85" s="862"/>
      <c r="N85" s="51"/>
    </row>
    <row r="86" spans="1:14" ht="15.75" thickBot="1">
      <c r="B86" s="825" t="s">
        <v>953</v>
      </c>
      <c r="C86" s="826"/>
      <c r="D86" s="826"/>
      <c r="E86" s="826"/>
      <c r="F86" s="826"/>
      <c r="G86" s="826"/>
      <c r="H86" s="826"/>
      <c r="I86" s="826"/>
      <c r="J86" s="826"/>
      <c r="K86" s="826"/>
      <c r="L86" s="826"/>
      <c r="M86" s="827"/>
      <c r="N86" s="52">
        <f>L83+L84+L85</f>
        <v>826.27067738827509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3580.5062686825254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2632.2479117123439</v>
      </c>
      <c r="N48" s="272">
        <f>K48*M48</f>
        <v>2632.2479117123439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2632.2479117123439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2632.2479117123439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526.44958234246883</v>
      </c>
      <c r="M83" s="860"/>
      <c r="N83" s="51"/>
    </row>
    <row r="84" spans="1:14">
      <c r="B84" s="89" t="s">
        <v>973</v>
      </c>
      <c r="C84" s="90"/>
      <c r="D84" s="90"/>
      <c r="E84" s="90"/>
      <c r="F84" s="90"/>
      <c r="G84" s="90"/>
      <c r="H84" s="90"/>
      <c r="I84" s="87"/>
      <c r="J84" s="88"/>
      <c r="K84" s="304">
        <v>0.05</v>
      </c>
      <c r="L84" s="859">
        <f>N78*K84</f>
        <v>131.61239558561721</v>
      </c>
      <c r="M84" s="860"/>
      <c r="N84" s="51"/>
    </row>
    <row r="85" spans="1:14" ht="15.75" thickBot="1">
      <c r="B85" s="91" t="s">
        <v>974</v>
      </c>
      <c r="C85" s="92"/>
      <c r="D85" s="92"/>
      <c r="E85" s="92"/>
      <c r="F85" s="92"/>
      <c r="G85" s="92"/>
      <c r="H85" s="92"/>
      <c r="I85" s="93"/>
      <c r="J85" s="94"/>
      <c r="K85" s="305">
        <v>0.05</v>
      </c>
      <c r="L85" s="861">
        <f>N78*K85</f>
        <v>131.61239558561721</v>
      </c>
      <c r="M85" s="862"/>
      <c r="N85" s="51"/>
    </row>
    <row r="86" spans="1:14" ht="15.75" thickBot="1">
      <c r="B86" s="825" t="s">
        <v>953</v>
      </c>
      <c r="C86" s="826"/>
      <c r="D86" s="826"/>
      <c r="E86" s="826"/>
      <c r="F86" s="826"/>
      <c r="G86" s="826"/>
      <c r="H86" s="826"/>
      <c r="I86" s="826"/>
      <c r="J86" s="826"/>
      <c r="K86" s="826"/>
      <c r="L86" s="826"/>
      <c r="M86" s="827"/>
      <c r="N86" s="52">
        <f>L83+L84+L85</f>
        <v>789.67437351370313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3421.9222852260473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500</v>
      </c>
      <c r="N36" s="272">
        <f>K36/M36</f>
        <v>168.56896643869348</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500</v>
      </c>
      <c r="N37" s="272">
        <f>K37/M37</f>
        <v>151.64160027393007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320.83647166262352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2062.5990226555477</v>
      </c>
      <c r="N48" s="272">
        <f>K48*M48</f>
        <v>2062.5990226555477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2062.5990226555477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4" ht="15.75" thickBot="1">
      <c r="B65" s="831" t="s">
        <v>953</v>
      </c>
      <c r="C65" s="832"/>
      <c r="D65" s="832"/>
      <c r="E65" s="832"/>
      <c r="F65" s="832"/>
      <c r="G65" s="832"/>
      <c r="H65" s="832"/>
      <c r="I65" s="832"/>
      <c r="J65" s="832"/>
      <c r="K65" s="832"/>
      <c r="L65" s="832"/>
      <c r="M65" s="833"/>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1" t="s">
        <v>963</v>
      </c>
      <c r="C69" s="852"/>
      <c r="D69" s="852"/>
      <c r="E69" s="852"/>
      <c r="F69" s="852"/>
      <c r="G69" s="852"/>
      <c r="H69" s="852"/>
      <c r="I69" s="73" t="s">
        <v>964</v>
      </c>
      <c r="J69" s="75" t="s">
        <v>1410</v>
      </c>
      <c r="K69" s="74" t="s">
        <v>966</v>
      </c>
      <c r="L69" s="853" t="s">
        <v>950</v>
      </c>
      <c r="M69" s="854"/>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2"/>
      <c r="C74" s="813"/>
      <c r="D74" s="813"/>
      <c r="E74" s="813"/>
      <c r="F74" s="813"/>
      <c r="G74" s="813"/>
      <c r="H74" s="813"/>
      <c r="I74" s="126"/>
      <c r="J74" s="126"/>
      <c r="K74" s="126"/>
      <c r="L74" s="913"/>
      <c r="M74" s="913"/>
      <c r="N74" s="45"/>
    </row>
    <row r="75" spans="1:14" ht="15.75" thickBot="1">
      <c r="B75" s="831" t="s">
        <v>953</v>
      </c>
      <c r="C75" s="832"/>
      <c r="D75" s="832"/>
      <c r="E75" s="832"/>
      <c r="F75" s="832"/>
      <c r="G75" s="832"/>
      <c r="H75" s="832"/>
      <c r="I75" s="832"/>
      <c r="J75" s="832"/>
      <c r="K75" s="832"/>
      <c r="L75" s="832"/>
      <c r="M75" s="833"/>
      <c r="N75" s="301">
        <f>SUM(N70:N74)</f>
        <v>62.590494999999997</v>
      </c>
    </row>
    <row r="76" spans="1:14" ht="15.75" thickBot="1">
      <c r="B76" s="33"/>
      <c r="C76" s="34"/>
      <c r="D76" s="34"/>
      <c r="E76" s="34"/>
      <c r="F76" s="34"/>
      <c r="G76" s="34"/>
      <c r="H76" s="34"/>
      <c r="I76" s="34"/>
      <c r="J76" s="34"/>
      <c r="K76" s="34"/>
      <c r="L76" s="34"/>
      <c r="M76" s="34"/>
      <c r="N76" s="35"/>
    </row>
    <row r="77" spans="1:14" ht="15.75" thickBot="1">
      <c r="B77" s="825" t="s">
        <v>967</v>
      </c>
      <c r="C77" s="826"/>
      <c r="D77" s="826"/>
      <c r="E77" s="826"/>
      <c r="F77" s="826"/>
      <c r="G77" s="826"/>
      <c r="H77" s="826"/>
      <c r="I77" s="826"/>
      <c r="J77" s="826"/>
      <c r="K77" s="826"/>
      <c r="L77" s="826"/>
      <c r="M77" s="827"/>
      <c r="N77" s="99">
        <f>N43+N54+N65+N75</f>
        <v>2446.025989318171</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489.20519786363423</v>
      </c>
      <c r="M82" s="860"/>
      <c r="N82" s="51"/>
    </row>
    <row r="83" spans="1:14">
      <c r="B83" s="89" t="s">
        <v>973</v>
      </c>
      <c r="C83" s="90"/>
      <c r="D83" s="90"/>
      <c r="E83" s="90"/>
      <c r="F83" s="90"/>
      <c r="G83" s="90"/>
      <c r="H83" s="90"/>
      <c r="I83" s="87"/>
      <c r="J83" s="88"/>
      <c r="K83" s="304">
        <v>0.05</v>
      </c>
      <c r="L83" s="859">
        <f>N77*K83</f>
        <v>122.30129946590856</v>
      </c>
      <c r="M83" s="860"/>
      <c r="N83" s="51"/>
    </row>
    <row r="84" spans="1:14" ht="15.75" thickBot="1">
      <c r="B84" s="91" t="s">
        <v>974</v>
      </c>
      <c r="C84" s="92"/>
      <c r="D84" s="92"/>
      <c r="E84" s="92"/>
      <c r="F84" s="92"/>
      <c r="G84" s="92"/>
      <c r="H84" s="92"/>
      <c r="I84" s="93"/>
      <c r="J84" s="94"/>
      <c r="K84" s="305">
        <v>0.05</v>
      </c>
      <c r="L84" s="861">
        <f>N77*K84</f>
        <v>122.30129946590856</v>
      </c>
      <c r="M84" s="862"/>
      <c r="N84" s="51"/>
    </row>
    <row r="85" spans="1:14" ht="15.75" thickBot="1">
      <c r="B85" s="825" t="s">
        <v>953</v>
      </c>
      <c r="C85" s="826"/>
      <c r="D85" s="826"/>
      <c r="E85" s="826"/>
      <c r="F85" s="826"/>
      <c r="G85" s="826"/>
      <c r="H85" s="826"/>
      <c r="I85" s="826"/>
      <c r="J85" s="826"/>
      <c r="K85" s="826"/>
      <c r="L85" s="826"/>
      <c r="M85" s="827"/>
      <c r="N85" s="52">
        <f>L82+L83+L84</f>
        <v>733.80779679545128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3179.8337861136224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500</v>
      </c>
      <c r="N36" s="272">
        <f>K36/M36</f>
        <v>168.56896643869348</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500</v>
      </c>
      <c r="N37" s="272">
        <f>K37/M37</f>
        <v>151.64160027393007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320.83647166262352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1686.563606696642</v>
      </c>
      <c r="N48" s="272">
        <f>K48*M48</f>
        <v>1686.563606696642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1686.563606696642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2069.9905733592655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413.9981146718531</v>
      </c>
      <c r="M83" s="860"/>
      <c r="N83" s="51"/>
    </row>
    <row r="84" spans="1:14">
      <c r="B84" s="89" t="s">
        <v>973</v>
      </c>
      <c r="C84" s="90"/>
      <c r="D84" s="90"/>
      <c r="E84" s="90"/>
      <c r="F84" s="90"/>
      <c r="G84" s="90"/>
      <c r="H84" s="90"/>
      <c r="I84" s="87"/>
      <c r="J84" s="88"/>
      <c r="K84" s="304">
        <v>0.05</v>
      </c>
      <c r="L84" s="859">
        <f>N78*K84</f>
        <v>103.49952866796328</v>
      </c>
      <c r="M84" s="860"/>
      <c r="N84" s="51"/>
    </row>
    <row r="85" spans="1:14" ht="15.75" thickBot="1">
      <c r="B85" s="91" t="s">
        <v>974</v>
      </c>
      <c r="C85" s="92"/>
      <c r="D85" s="92"/>
      <c r="E85" s="92"/>
      <c r="F85" s="92"/>
      <c r="G85" s="92"/>
      <c r="H85" s="92"/>
      <c r="I85" s="93"/>
      <c r="J85" s="94"/>
      <c r="K85" s="305">
        <v>0.05</v>
      </c>
      <c r="L85" s="861">
        <f>N78*K85</f>
        <v>103.49952866796328</v>
      </c>
      <c r="M85" s="862"/>
      <c r="N85" s="51"/>
    </row>
    <row r="86" spans="1:14" ht="15.75" thickBot="1">
      <c r="B86" s="825" t="s">
        <v>953</v>
      </c>
      <c r="C86" s="826"/>
      <c r="D86" s="826"/>
      <c r="E86" s="826"/>
      <c r="F86" s="826"/>
      <c r="G86" s="826"/>
      <c r="H86" s="826"/>
      <c r="I86" s="826"/>
      <c r="J86" s="826"/>
      <c r="K86" s="826"/>
      <c r="L86" s="826"/>
      <c r="M86" s="827"/>
      <c r="N86" s="52">
        <f>L83+L84+L85</f>
        <v>620.99717200777968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2690.9877453670451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500</v>
      </c>
      <c r="N36" s="272">
        <f>K36/M36</f>
        <v>168.56896643869348</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500</v>
      </c>
      <c r="N37" s="272">
        <f>K37/M37</f>
        <v>151.64160027393007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320.83647166262352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7021.5660706136241</v>
      </c>
      <c r="N48" s="272">
        <f>K48*M48</f>
        <v>2106.4698211840873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2106.4698211840873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2489.8967878467106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497.97935756934214</v>
      </c>
      <c r="M83" s="860"/>
      <c r="N83" s="51"/>
    </row>
    <row r="84" spans="1:14">
      <c r="B84" s="89" t="s">
        <v>973</v>
      </c>
      <c r="C84" s="90"/>
      <c r="D84" s="90"/>
      <c r="E84" s="90"/>
      <c r="F84" s="90"/>
      <c r="G84" s="90"/>
      <c r="H84" s="90"/>
      <c r="I84" s="87"/>
      <c r="J84" s="88"/>
      <c r="K84" s="304">
        <v>0.05</v>
      </c>
      <c r="L84" s="859">
        <f>N78*K84</f>
        <v>124.49483939233554</v>
      </c>
      <c r="M84" s="860"/>
      <c r="N84" s="51"/>
    </row>
    <row r="85" spans="1:14" ht="15.75" thickBot="1">
      <c r="B85" s="91" t="s">
        <v>974</v>
      </c>
      <c r="C85" s="92"/>
      <c r="D85" s="92"/>
      <c r="E85" s="92"/>
      <c r="F85" s="92"/>
      <c r="G85" s="92"/>
      <c r="H85" s="92"/>
      <c r="I85" s="93"/>
      <c r="J85" s="94"/>
      <c r="K85" s="305">
        <v>0.05</v>
      </c>
      <c r="L85" s="861">
        <f>N78*K85</f>
        <v>124.49483939233554</v>
      </c>
      <c r="M85" s="862"/>
      <c r="N85" s="51"/>
    </row>
    <row r="86" spans="1:14" ht="15.75" thickBot="1">
      <c r="B86" s="825" t="s">
        <v>953</v>
      </c>
      <c r="C86" s="826"/>
      <c r="D86" s="826"/>
      <c r="E86" s="826"/>
      <c r="F86" s="826"/>
      <c r="G86" s="826"/>
      <c r="H86" s="826"/>
      <c r="I86" s="826"/>
      <c r="J86" s="826"/>
      <c r="K86" s="826"/>
      <c r="L86" s="826"/>
      <c r="M86" s="827"/>
      <c r="N86" s="52">
        <f>L83+L84+L85</f>
        <v>746.96903635401316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3236.8658242007236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955" t="str">
        <f>VLOOKUP(A36,EQUIPOS!A6:D154,3,FALSE)</f>
        <v>Carrotanque Irrigador de asfalto, 1000 GALONES DE CAPACIDAD</v>
      </c>
      <c r="C36" s="956"/>
      <c r="D36" s="956"/>
      <c r="E36" s="956"/>
      <c r="F36" s="956"/>
      <c r="G36" s="956"/>
      <c r="H36" s="957"/>
      <c r="I36" s="267"/>
      <c r="J36" s="268"/>
      <c r="K36" s="269">
        <f>VLOOKUP(A36,EQUIPOS!A6:D162,4,FALSE)</f>
        <v>84284.483219346745</v>
      </c>
      <c r="L36" s="270"/>
      <c r="M36" s="271">
        <v>500</v>
      </c>
      <c r="N36" s="272">
        <f>K36/M36</f>
        <v>168.56896643869348</v>
      </c>
    </row>
    <row r="37" spans="1:14">
      <c r="A37" s="113" t="s">
        <v>176</v>
      </c>
      <c r="B37" s="955" t="str">
        <f>VLOOKUP(A37,EQUIPOS!A7:D154,3,FALSE)</f>
        <v xml:space="preserve">Compresor (barrido y soplado)
</v>
      </c>
      <c r="C37" s="956"/>
      <c r="D37" s="956"/>
      <c r="E37" s="956"/>
      <c r="F37" s="956"/>
      <c r="G37" s="956"/>
      <c r="H37" s="957"/>
      <c r="I37" s="267"/>
      <c r="J37" s="268"/>
      <c r="K37" s="269">
        <f>VLOOKUP(A37,EQUIPOS!A7:D163,4,FALSE)</f>
        <v>75820.80013696503</v>
      </c>
      <c r="L37" s="270"/>
      <c r="M37" s="271">
        <v>500</v>
      </c>
      <c r="N37" s="272">
        <f>K37/M37</f>
        <v>151.64160027393007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320.83647166262352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1436.9924824143918</v>
      </c>
      <c r="N48" s="272">
        <f>K48*M48</f>
        <v>646.64661708647634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646.64661708647634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1030.0735837490997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206.01471674981997</v>
      </c>
      <c r="M83" s="860"/>
      <c r="N83" s="51"/>
    </row>
    <row r="84" spans="1:14">
      <c r="B84" s="89" t="s">
        <v>973</v>
      </c>
      <c r="C84" s="90"/>
      <c r="D84" s="90"/>
      <c r="E84" s="90"/>
      <c r="F84" s="90"/>
      <c r="G84" s="90"/>
      <c r="H84" s="90"/>
      <c r="I84" s="87"/>
      <c r="J84" s="88"/>
      <c r="K84" s="304">
        <v>0.05</v>
      </c>
      <c r="L84" s="859">
        <f>N78*K84</f>
        <v>51.503679187454992</v>
      </c>
      <c r="M84" s="860"/>
      <c r="N84" s="51"/>
    </row>
    <row r="85" spans="1:14" ht="15.75" thickBot="1">
      <c r="B85" s="91" t="s">
        <v>974</v>
      </c>
      <c r="C85" s="92"/>
      <c r="D85" s="92"/>
      <c r="E85" s="92"/>
      <c r="F85" s="92"/>
      <c r="G85" s="92"/>
      <c r="H85" s="92"/>
      <c r="I85" s="93"/>
      <c r="J85" s="94"/>
      <c r="K85" s="305">
        <v>0.05</v>
      </c>
      <c r="L85" s="861">
        <f>N78*K85</f>
        <v>51.503679187454992</v>
      </c>
      <c r="M85" s="862"/>
      <c r="N85" s="51"/>
    </row>
    <row r="86" spans="1:14" ht="15.75" thickBot="1">
      <c r="B86" s="825" t="s">
        <v>953</v>
      </c>
      <c r="C86" s="826"/>
      <c r="D86" s="826"/>
      <c r="E86" s="826"/>
      <c r="F86" s="826"/>
      <c r="G86" s="826"/>
      <c r="H86" s="826"/>
      <c r="I86" s="826"/>
      <c r="J86" s="826"/>
      <c r="K86" s="826"/>
      <c r="L86" s="826"/>
      <c r="M86" s="827"/>
      <c r="N86" s="52">
        <f>L83+L84+L85</f>
        <v>309.02207512472989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1339.0956588738295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500</v>
      </c>
      <c r="N36" s="272">
        <f>K36/M36</f>
        <v>168.56896643869348</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500</v>
      </c>
      <c r="N37" s="272">
        <f>K37/M37</f>
        <v>151.64160027393007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320.83647166262352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2111.8417556977856</v>
      </c>
      <c r="N48" s="272">
        <f>K48*M48</f>
        <v>950.32879006400356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950.32879006400356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1333.7557567266269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266.75115134532541</v>
      </c>
      <c r="M83" s="860"/>
      <c r="N83" s="51"/>
    </row>
    <row r="84" spans="1:14">
      <c r="B84" s="89" t="s">
        <v>973</v>
      </c>
      <c r="C84" s="90"/>
      <c r="D84" s="90"/>
      <c r="E84" s="90"/>
      <c r="F84" s="90"/>
      <c r="G84" s="90"/>
      <c r="H84" s="90"/>
      <c r="I84" s="87"/>
      <c r="J84" s="88"/>
      <c r="K84" s="304">
        <v>0.05</v>
      </c>
      <c r="L84" s="859">
        <f>N78*K84</f>
        <v>66.687787836331353</v>
      </c>
      <c r="M84" s="860"/>
      <c r="N84" s="51"/>
    </row>
    <row r="85" spans="1:14" ht="15.75" thickBot="1">
      <c r="B85" s="91" t="s">
        <v>974</v>
      </c>
      <c r="C85" s="92"/>
      <c r="D85" s="92"/>
      <c r="E85" s="92"/>
      <c r="F85" s="92"/>
      <c r="G85" s="92"/>
      <c r="H85" s="92"/>
      <c r="I85" s="93"/>
      <c r="J85" s="94"/>
      <c r="K85" s="305">
        <v>0.05</v>
      </c>
      <c r="L85" s="861">
        <f>N78*K85</f>
        <v>66.687787836331353</v>
      </c>
      <c r="M85" s="862"/>
      <c r="N85" s="51"/>
    </row>
    <row r="86" spans="1:14" ht="15.75" thickBot="1">
      <c r="B86" s="825" t="s">
        <v>953</v>
      </c>
      <c r="C86" s="826"/>
      <c r="D86" s="826"/>
      <c r="E86" s="826"/>
      <c r="F86" s="826"/>
      <c r="G86" s="826"/>
      <c r="H86" s="826"/>
      <c r="I86" s="826"/>
      <c r="J86" s="826"/>
      <c r="K86" s="826"/>
      <c r="L86" s="826"/>
      <c r="M86" s="827"/>
      <c r="N86" s="52">
        <f>L83+L84+L85</f>
        <v>400.12672701798817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1733.882483744615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500</v>
      </c>
      <c r="N36" s="272">
        <f>K36/M36</f>
        <v>168.56896643869348</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500</v>
      </c>
      <c r="N37" s="272">
        <f>K37/M37</f>
        <v>151.64160027393007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320.83647166262352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2123.0332859346581</v>
      </c>
      <c r="N48" s="272">
        <f>K48*M48</f>
        <v>955.3649786705962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955.3649786705962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1338.7919453332197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267.75838906664393</v>
      </c>
      <c r="M83" s="860"/>
      <c r="N83" s="51"/>
    </row>
    <row r="84" spans="1:14">
      <c r="B84" s="89" t="s">
        <v>973</v>
      </c>
      <c r="C84" s="90"/>
      <c r="D84" s="90"/>
      <c r="E84" s="90"/>
      <c r="F84" s="90"/>
      <c r="G84" s="90"/>
      <c r="H84" s="90"/>
      <c r="I84" s="87"/>
      <c r="J84" s="88"/>
      <c r="K84" s="304">
        <v>0.05</v>
      </c>
      <c r="L84" s="859">
        <f>N78*K84</f>
        <v>66.939597266660982</v>
      </c>
      <c r="M84" s="860"/>
      <c r="N84" s="51"/>
    </row>
    <row r="85" spans="1:14" ht="15.75" thickBot="1">
      <c r="B85" s="91" t="s">
        <v>974</v>
      </c>
      <c r="C85" s="92"/>
      <c r="D85" s="92"/>
      <c r="E85" s="92"/>
      <c r="F85" s="92"/>
      <c r="G85" s="92"/>
      <c r="H85" s="92"/>
      <c r="I85" s="93"/>
      <c r="J85" s="94"/>
      <c r="K85" s="305">
        <v>0.05</v>
      </c>
      <c r="L85" s="861">
        <f>N78*K85</f>
        <v>66.939597266660982</v>
      </c>
      <c r="M85" s="862"/>
      <c r="N85" s="51"/>
    </row>
    <row r="86" spans="1:14" ht="15.75" thickBot="1">
      <c r="B86" s="825" t="s">
        <v>953</v>
      </c>
      <c r="C86" s="826"/>
      <c r="D86" s="826"/>
      <c r="E86" s="826"/>
      <c r="F86" s="826"/>
      <c r="G86" s="826"/>
      <c r="H86" s="826"/>
      <c r="I86" s="826"/>
      <c r="J86" s="826"/>
      <c r="K86" s="826"/>
      <c r="L86" s="826"/>
      <c r="M86" s="827"/>
      <c r="N86" s="52">
        <f>L83+L84+L85</f>
        <v>401.63758359996592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1740.4295289331856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500</v>
      </c>
      <c r="N36" s="272">
        <f>K36/M36</f>
        <v>168.56896643869348</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500</v>
      </c>
      <c r="N37" s="272">
        <f>K37/M37</f>
        <v>151.64160027393007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320.83647166262352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1674.2529234360823</v>
      </c>
      <c r="N48" s="272">
        <f>K48*M48</f>
        <v>753.41381554623706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753.41381554623706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1136.8407822088604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227.3681564417721</v>
      </c>
      <c r="M83" s="860"/>
      <c r="N83" s="51"/>
    </row>
    <row r="84" spans="1:14">
      <c r="B84" s="89" t="s">
        <v>973</v>
      </c>
      <c r="C84" s="90"/>
      <c r="D84" s="90"/>
      <c r="E84" s="90"/>
      <c r="F84" s="90"/>
      <c r="G84" s="90"/>
      <c r="H84" s="90"/>
      <c r="I84" s="87"/>
      <c r="J84" s="88"/>
      <c r="K84" s="304">
        <v>0.05</v>
      </c>
      <c r="L84" s="859">
        <f>N78*K84</f>
        <v>56.842039110443025</v>
      </c>
      <c r="M84" s="860"/>
      <c r="N84" s="51"/>
    </row>
    <row r="85" spans="1:14" ht="15.75" thickBot="1">
      <c r="B85" s="91" t="s">
        <v>974</v>
      </c>
      <c r="C85" s="92"/>
      <c r="D85" s="92"/>
      <c r="E85" s="92"/>
      <c r="F85" s="92"/>
      <c r="G85" s="92"/>
      <c r="H85" s="92"/>
      <c r="I85" s="93"/>
      <c r="J85" s="94"/>
      <c r="K85" s="305">
        <v>0.05</v>
      </c>
      <c r="L85" s="861">
        <f>N78*K85</f>
        <v>56.842039110443025</v>
      </c>
      <c r="M85" s="862"/>
      <c r="N85" s="51"/>
    </row>
    <row r="86" spans="1:14" ht="15.75" thickBot="1">
      <c r="B86" s="825" t="s">
        <v>953</v>
      </c>
      <c r="C86" s="826"/>
      <c r="D86" s="826"/>
      <c r="E86" s="826"/>
      <c r="F86" s="826"/>
      <c r="G86" s="826"/>
      <c r="H86" s="826"/>
      <c r="I86" s="826"/>
      <c r="J86" s="826"/>
      <c r="K86" s="826"/>
      <c r="L86" s="826"/>
      <c r="M86" s="827"/>
      <c r="N86" s="52">
        <f>L83+L84+L85</f>
        <v>341.05223466265812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1477.8930168715185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400</v>
      </c>
      <c r="N36" s="272">
        <f>K36/M36</f>
        <v>210.71120804836687</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400</v>
      </c>
      <c r="N37" s="272">
        <f>K37/M37</f>
        <v>257.25045413882657</v>
      </c>
    </row>
    <row r="38" spans="1:14">
      <c r="A38" t="s">
        <v>176</v>
      </c>
      <c r="B38" s="838" t="str">
        <f>VLOOKUP(A38,EQUIPOS!A8:D154,3,FALSE)</f>
        <v xml:space="preserve">Compresor (barrido y soplado)
</v>
      </c>
      <c r="C38" s="839"/>
      <c r="D38" s="839"/>
      <c r="E38" s="839"/>
      <c r="F38" s="839"/>
      <c r="G38" s="839"/>
      <c r="H38" s="840"/>
      <c r="I38" s="267"/>
      <c r="J38" s="268"/>
      <c r="K38" s="269">
        <f>VLOOKUP(A38,EQUIPOS!A8:D164,4,FALSE)</f>
        <v>75820.80013696503</v>
      </c>
      <c r="L38" s="270"/>
      <c r="M38" s="271">
        <v>400</v>
      </c>
      <c r="N38" s="272">
        <f>K38/M38</f>
        <v>189.55200034241258</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VLOOKUP(A39,EQUIPOS!A9:D165,4,FALSE)</f>
        <v>81929.207268035956</v>
      </c>
      <c r="L39" s="842">
        <v>400</v>
      </c>
      <c r="M39" s="843"/>
      <c r="N39" s="272">
        <f>K39/L39</f>
        <v>204.82301817008988</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1.1157756987950249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863.45245639849088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2111.8417556977856</v>
      </c>
      <c r="N48" s="272">
        <f>K48*M48</f>
        <v>3864.6704129269478</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80197.089841520719</v>
      </c>
      <c r="N49" s="272">
        <f>K49*M49</f>
        <v>1523.7447069888935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5388.4151199158414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9">
        <f>VLOOKUP(A58,TRANSPORTE!A5:D117,4,FALSE)</f>
        <v>1129.9075439482144</v>
      </c>
      <c r="M58" s="830"/>
      <c r="N58" s="287">
        <f>K58*L58</f>
        <v>21.468243335016073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21.468243335016073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111.57756987950249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6384.9133895288505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1276.9826779057703</v>
      </c>
      <c r="M82" s="860"/>
      <c r="N82" s="51"/>
    </row>
    <row r="83" spans="1:14">
      <c r="B83" s="89" t="s">
        <v>973</v>
      </c>
      <c r="C83" s="90"/>
      <c r="D83" s="90"/>
      <c r="E83" s="90"/>
      <c r="F83" s="90"/>
      <c r="G83" s="90"/>
      <c r="H83" s="90"/>
      <c r="I83" s="87"/>
      <c r="J83" s="88"/>
      <c r="K83" s="304">
        <v>0.05</v>
      </c>
      <c r="L83" s="859">
        <f>N77*K83</f>
        <v>319.24566947644257</v>
      </c>
      <c r="M83" s="860"/>
      <c r="N83" s="51"/>
    </row>
    <row r="84" spans="1:14" ht="15.75" thickBot="1">
      <c r="B84" s="91" t="s">
        <v>974</v>
      </c>
      <c r="C84" s="92"/>
      <c r="D84" s="92"/>
      <c r="E84" s="92"/>
      <c r="F84" s="92"/>
      <c r="G84" s="92"/>
      <c r="H84" s="92"/>
      <c r="I84" s="93"/>
      <c r="J84" s="94"/>
      <c r="K84" s="305">
        <v>0.05</v>
      </c>
      <c r="L84" s="861">
        <f>N77*K84</f>
        <v>319.24566947644257</v>
      </c>
      <c r="M84" s="862"/>
      <c r="N84" s="51"/>
    </row>
    <row r="85" spans="1:14" ht="15.75" thickBot="1">
      <c r="B85" s="825" t="s">
        <v>953</v>
      </c>
      <c r="C85" s="826"/>
      <c r="D85" s="826"/>
      <c r="E85" s="826"/>
      <c r="F85" s="826"/>
      <c r="G85" s="826"/>
      <c r="H85" s="826"/>
      <c r="I85" s="826"/>
      <c r="J85" s="826"/>
      <c r="K85" s="826"/>
      <c r="L85" s="826"/>
      <c r="M85" s="827"/>
      <c r="N85" s="52">
        <f>L82+L83+L84</f>
        <v>1915.4740168586554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8300.3874063875064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400</v>
      </c>
      <c r="N36" s="272">
        <f>K36/M36</f>
        <v>210.71120804836687</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400</v>
      </c>
      <c r="N37" s="272">
        <f>K37/M37</f>
        <v>257.25045413882657</v>
      </c>
    </row>
    <row r="38" spans="1:14">
      <c r="A38" t="s">
        <v>176</v>
      </c>
      <c r="B38" s="838" t="str">
        <f>VLOOKUP(A38,EQUIPOS!A8:D154,3,FALSE)</f>
        <v xml:space="preserve">Compresor (barrido y soplado)
</v>
      </c>
      <c r="C38" s="839"/>
      <c r="D38" s="839"/>
      <c r="E38" s="839"/>
      <c r="F38" s="839"/>
      <c r="G38" s="839"/>
      <c r="H38" s="840"/>
      <c r="I38" s="267"/>
      <c r="J38" s="268"/>
      <c r="K38" s="269">
        <f>VLOOKUP(A38,EQUIPOS!A8:D164,4,FALSE)</f>
        <v>75820.80013696503</v>
      </c>
      <c r="L38" s="270"/>
      <c r="M38" s="271">
        <v>400</v>
      </c>
      <c r="N38" s="272">
        <f>K38/M38</f>
        <v>189.55200034241258</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VLOOKUP(A39,EQUIPOS!A9:D165,4,FALSE)</f>
        <v>81929.207268035956</v>
      </c>
      <c r="L39" s="842">
        <v>400</v>
      </c>
      <c r="M39" s="843"/>
      <c r="N39" s="272">
        <f>K39/L39</f>
        <v>204.82301817008988</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1.1157756987950249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863.45245639849088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2111.8417556977856</v>
      </c>
      <c r="N48" s="272">
        <f>K48*M48</f>
        <v>3167.7626335466784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80197.089841520719</v>
      </c>
      <c r="N49" s="272">
        <f>K49*M49</f>
        <v>1042.5621679397693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4210.3248014864475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9">
        <f>VLOOKUP(A58,TRANSPORTE!A5:D117,4,FALSE)</f>
        <v>1129.9075439482144</v>
      </c>
      <c r="M58" s="830"/>
      <c r="N58" s="287">
        <f>K58*L58</f>
        <v>14.688798071326786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14.688798071326786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111.57756987950249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5200.0436258357668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1040.0087251671534</v>
      </c>
      <c r="M83" s="860"/>
      <c r="N83" s="51"/>
    </row>
    <row r="84" spans="1:14">
      <c r="B84" s="89" t="s">
        <v>973</v>
      </c>
      <c r="C84" s="90"/>
      <c r="D84" s="90"/>
      <c r="E84" s="90"/>
      <c r="F84" s="90"/>
      <c r="G84" s="90"/>
      <c r="H84" s="90"/>
      <c r="I84" s="87"/>
      <c r="J84" s="88"/>
      <c r="K84" s="304">
        <v>0.05</v>
      </c>
      <c r="L84" s="859">
        <f>N78*K84</f>
        <v>260.00218129178836</v>
      </c>
      <c r="M84" s="860"/>
      <c r="N84" s="51"/>
    </row>
    <row r="85" spans="1:14" ht="15.75" thickBot="1">
      <c r="B85" s="91" t="s">
        <v>974</v>
      </c>
      <c r="C85" s="92"/>
      <c r="D85" s="92"/>
      <c r="E85" s="92"/>
      <c r="F85" s="92"/>
      <c r="G85" s="92"/>
      <c r="H85" s="92"/>
      <c r="I85" s="93"/>
      <c r="J85" s="94"/>
      <c r="K85" s="305">
        <v>0.05</v>
      </c>
      <c r="L85" s="861">
        <f>N78*K85</f>
        <v>260.00218129178836</v>
      </c>
      <c r="M85" s="862"/>
      <c r="N85" s="51"/>
    </row>
    <row r="86" spans="1:14" ht="15.75" thickBot="1">
      <c r="B86" s="825" t="s">
        <v>953</v>
      </c>
      <c r="C86" s="826"/>
      <c r="D86" s="826"/>
      <c r="E86" s="826"/>
      <c r="F86" s="826"/>
      <c r="G86" s="826"/>
      <c r="H86" s="826"/>
      <c r="I86" s="826"/>
      <c r="J86" s="826"/>
      <c r="K86" s="826"/>
      <c r="L86" s="826"/>
      <c r="M86" s="827"/>
      <c r="N86" s="52">
        <f>L83+L84+L85</f>
        <v>1560.0130877507304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6760.0567135864967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400</v>
      </c>
      <c r="N36" s="272">
        <f>K36/M36</f>
        <v>210.71120804836687</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400</v>
      </c>
      <c r="N37" s="272">
        <f>K37/M37</f>
        <v>257.25045413882657</v>
      </c>
    </row>
    <row r="38" spans="1:14">
      <c r="A38" t="s">
        <v>176</v>
      </c>
      <c r="B38" s="838" t="str">
        <f>VLOOKUP(A38,EQUIPOS!A8:D154,3,FALSE)</f>
        <v xml:space="preserve">Compresor (barrido y soplado)
</v>
      </c>
      <c r="C38" s="839"/>
      <c r="D38" s="839"/>
      <c r="E38" s="839"/>
      <c r="F38" s="839"/>
      <c r="G38" s="839"/>
      <c r="H38" s="840"/>
      <c r="I38" s="267"/>
      <c r="J38" s="268"/>
      <c r="K38" s="269">
        <f>VLOOKUP(A38,EQUIPOS!A8:D164,4,FALSE)</f>
        <v>75820.80013696503</v>
      </c>
      <c r="L38" s="270"/>
      <c r="M38" s="271">
        <v>400</v>
      </c>
      <c r="N38" s="272">
        <f>K38/M38</f>
        <v>189.55200034241258</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VLOOKUP(A39,EQUIPOS!A9:D165,4,FALSE)</f>
        <v>81929.207268035956</v>
      </c>
      <c r="L39" s="842">
        <v>400</v>
      </c>
      <c r="M39" s="843"/>
      <c r="N39" s="272">
        <f>K39/L39</f>
        <v>204.82301817008988</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1.1157756987950249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863.45245639849088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2111.8417556977856</v>
      </c>
      <c r="N48" s="272">
        <f>K48*M48</f>
        <v>3864.6704129269478</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80197.089841520719</v>
      </c>
      <c r="N49" s="272">
        <f>K49*M49</f>
        <v>1523.7447069888935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5388.4151199158414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9">
        <f>VLOOKUP(A58,TRANSPORTE!A5:D117,4,FALSE)</f>
        <v>1129.9075439482144</v>
      </c>
      <c r="M58" s="830"/>
      <c r="N58" s="287">
        <f>K58*L58</f>
        <v>21.468243335016073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21.468243335016073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SUM(N69:N75)</f>
        <v>111.57756987950249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6384.9133895288505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1276.9826779057703</v>
      </c>
      <c r="M83" s="860"/>
      <c r="N83" s="51"/>
    </row>
    <row r="84" spans="1:14">
      <c r="B84" s="89" t="s">
        <v>973</v>
      </c>
      <c r="C84" s="90"/>
      <c r="D84" s="90"/>
      <c r="E84" s="90"/>
      <c r="F84" s="90"/>
      <c r="G84" s="90"/>
      <c r="H84" s="90"/>
      <c r="I84" s="87"/>
      <c r="J84" s="88"/>
      <c r="K84" s="304">
        <v>0.05</v>
      </c>
      <c r="L84" s="859">
        <f>N78*K84</f>
        <v>319.24566947644257</v>
      </c>
      <c r="M84" s="860"/>
      <c r="N84" s="51"/>
    </row>
    <row r="85" spans="1:14" ht="15.75" thickBot="1">
      <c r="B85" s="91" t="s">
        <v>974</v>
      </c>
      <c r="C85" s="92"/>
      <c r="D85" s="92"/>
      <c r="E85" s="92"/>
      <c r="F85" s="92"/>
      <c r="G85" s="92"/>
      <c r="H85" s="92"/>
      <c r="I85" s="93"/>
      <c r="J85" s="94"/>
      <c r="K85" s="305">
        <v>0.05</v>
      </c>
      <c r="L85" s="861">
        <f>N78*K85</f>
        <v>319.24566947644257</v>
      </c>
      <c r="M85" s="862"/>
      <c r="N85" s="51"/>
    </row>
    <row r="86" spans="1:14" ht="15.75" thickBot="1">
      <c r="B86" s="825" t="s">
        <v>953</v>
      </c>
      <c r="C86" s="826"/>
      <c r="D86" s="826"/>
      <c r="E86" s="826"/>
      <c r="F86" s="826"/>
      <c r="G86" s="826"/>
      <c r="H86" s="826"/>
      <c r="I86" s="826"/>
      <c r="J86" s="826"/>
      <c r="K86" s="826"/>
      <c r="L86" s="826"/>
      <c r="M86" s="827"/>
      <c r="N86" s="52">
        <f>L83+L84+L85</f>
        <v>1915.4740168586554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8300.3874063875064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400</v>
      </c>
      <c r="N36" s="272">
        <f>K36/M36</f>
        <v>210.71120804836687</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400</v>
      </c>
      <c r="N37" s="272">
        <f>K37/M37</f>
        <v>257.25045413882657</v>
      </c>
    </row>
    <row r="38" spans="1:14">
      <c r="A38" t="s">
        <v>176</v>
      </c>
      <c r="B38" s="838" t="str">
        <f>VLOOKUP(A38,EQUIPOS!A8:D154,3,FALSE)</f>
        <v xml:space="preserve">Compresor (barrido y soplado)
</v>
      </c>
      <c r="C38" s="839"/>
      <c r="D38" s="839"/>
      <c r="E38" s="839"/>
      <c r="F38" s="839"/>
      <c r="G38" s="839"/>
      <c r="H38" s="840"/>
      <c r="I38" s="267"/>
      <c r="J38" s="268"/>
      <c r="K38" s="269">
        <f>VLOOKUP(A38,EQUIPOS!A8:D164,4,FALSE)</f>
        <v>75820.80013696503</v>
      </c>
      <c r="L38" s="270"/>
      <c r="M38" s="271">
        <v>400</v>
      </c>
      <c r="N38" s="272">
        <f>K38/M38</f>
        <v>189.55200034241258</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VLOOKUP(A39,EQUIPOS!A9:D165,4,FALSE)</f>
        <v>81929.207268035956</v>
      </c>
      <c r="L39" s="842">
        <v>400</v>
      </c>
      <c r="M39" s="843"/>
      <c r="N39" s="272">
        <f>K39/L39</f>
        <v>204.82301817008988</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1.1157756987950249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863.45245639849088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80197.089841520719</v>
      </c>
      <c r="N48" s="272">
        <f>K48*M48</f>
        <v>1042.5621679397693</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2111.8417556977856</v>
      </c>
      <c r="N49" s="272">
        <f>K49*M49</f>
        <v>3167.7626335466784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4210.3248014864475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9">
        <f>VLOOKUP(A58,TRANSPORTE!A5:D117,4,FALSE)</f>
        <v>1129.9075439482144</v>
      </c>
      <c r="M58" s="830"/>
      <c r="N58" s="287">
        <f>K58*L58</f>
        <v>14.688798071326786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14.688798071326786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111.57756987950249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5200.0436258357668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1040.0087251671534</v>
      </c>
      <c r="M83" s="860"/>
      <c r="N83" s="51"/>
    </row>
    <row r="84" spans="1:14">
      <c r="B84" s="89" t="s">
        <v>973</v>
      </c>
      <c r="C84" s="90"/>
      <c r="D84" s="90"/>
      <c r="E84" s="90"/>
      <c r="F84" s="90"/>
      <c r="G84" s="90"/>
      <c r="H84" s="90"/>
      <c r="I84" s="87"/>
      <c r="J84" s="88"/>
      <c r="K84" s="304">
        <v>0.05</v>
      </c>
      <c r="L84" s="859">
        <f>N78*K84</f>
        <v>260.00218129178836</v>
      </c>
      <c r="M84" s="860"/>
      <c r="N84" s="51"/>
    </row>
    <row r="85" spans="1:14" ht="15.75" thickBot="1">
      <c r="B85" s="91" t="s">
        <v>974</v>
      </c>
      <c r="C85" s="92"/>
      <c r="D85" s="92"/>
      <c r="E85" s="92"/>
      <c r="F85" s="92"/>
      <c r="G85" s="92"/>
      <c r="H85" s="92"/>
      <c r="I85" s="93"/>
      <c r="J85" s="94"/>
      <c r="K85" s="305">
        <v>0.05</v>
      </c>
      <c r="L85" s="861">
        <f>N78*K85</f>
        <v>260.00218129178836</v>
      </c>
      <c r="M85" s="862"/>
      <c r="N85" s="51"/>
    </row>
    <row r="86" spans="1:14" ht="15.75" thickBot="1">
      <c r="B86" s="825" t="s">
        <v>953</v>
      </c>
      <c r="C86" s="826"/>
      <c r="D86" s="826"/>
      <c r="E86" s="826"/>
      <c r="F86" s="826"/>
      <c r="G86" s="826"/>
      <c r="H86" s="826"/>
      <c r="I86" s="826"/>
      <c r="J86" s="826"/>
      <c r="K86" s="826"/>
      <c r="L86" s="826"/>
      <c r="M86" s="827"/>
      <c r="N86" s="52">
        <f>L83+L84+L85</f>
        <v>1560.0130877507304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6760.0567135864967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83">
        <v>275</v>
      </c>
      <c r="N36" s="272">
        <f>K36/M36</f>
        <v>306.48902988853359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83">
        <f>M36</f>
        <v>275</v>
      </c>
      <c r="N37" s="272">
        <f>K37/M37</f>
        <v>374.1824787473841</v>
      </c>
    </row>
    <row r="38" spans="1:14">
      <c r="A38" t="s">
        <v>176</v>
      </c>
      <c r="B38" s="838" t="str">
        <f>VLOOKUP(A38,EQUIPOS!A8:D154,3,FALSE)</f>
        <v xml:space="preserve">Compresor (barrido y soplado)
</v>
      </c>
      <c r="C38" s="839"/>
      <c r="D38" s="839"/>
      <c r="E38" s="839"/>
      <c r="F38" s="839"/>
      <c r="G38" s="839"/>
      <c r="H38" s="840"/>
      <c r="I38" s="267"/>
      <c r="J38" s="268"/>
      <c r="K38" s="269">
        <f>VLOOKUP(A38,EQUIPOS!A8:D164,4,FALSE)</f>
        <v>75820.80013696503</v>
      </c>
      <c r="L38" s="270"/>
      <c r="M38" s="283">
        <v>275</v>
      </c>
      <c r="N38" s="272">
        <f>K38/M38</f>
        <v>275.71200049805464</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VLOOKUP(A39,EQUIPOS!A9:D165,4,FALSE)</f>
        <v>81929.207268035956</v>
      </c>
      <c r="L39" s="953">
        <v>275</v>
      </c>
      <c r="M39" s="954"/>
      <c r="N39" s="272">
        <f>K39/L39</f>
        <v>297.92439006558527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1.6229464709745818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1255.9308456705321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80197.089841520719</v>
      </c>
      <c r="N48" s="272">
        <f>K48*M48</f>
        <v>2004.927246038018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80197.089841520719</v>
      </c>
      <c r="N49" s="272">
        <f>K49*M49</f>
        <v>1042.5621679397693</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2111.8417556977856</v>
      </c>
      <c r="N50" s="272">
        <f>K50*M50</f>
        <v>8954.2090441586115</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12001.698458136398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9">
        <f>VLOOKUP(A58,TRANSPORTE!A5:D117,4,FALSE)</f>
        <v>1129.9075439482144</v>
      </c>
      <c r="M58" s="830"/>
      <c r="N58" s="287">
        <f>K58*L58</f>
        <v>42.936486670032146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42.936486670032146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SUM(N69:N75)</f>
        <v>162.29464709745818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13462.860437574422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2692.5720875148845</v>
      </c>
      <c r="M83" s="860"/>
      <c r="N83" s="51"/>
    </row>
    <row r="84" spans="1:14">
      <c r="B84" s="89" t="s">
        <v>973</v>
      </c>
      <c r="C84" s="90"/>
      <c r="D84" s="90"/>
      <c r="E84" s="90"/>
      <c r="F84" s="90"/>
      <c r="G84" s="90"/>
      <c r="H84" s="90"/>
      <c r="I84" s="87"/>
      <c r="J84" s="88"/>
      <c r="K84" s="304">
        <v>0.05</v>
      </c>
      <c r="L84" s="859">
        <f>N78*K84</f>
        <v>673.14302187872113</v>
      </c>
      <c r="M84" s="860"/>
      <c r="N84" s="51"/>
    </row>
    <row r="85" spans="1:14" ht="15.75" thickBot="1">
      <c r="B85" s="91" t="s">
        <v>974</v>
      </c>
      <c r="C85" s="92"/>
      <c r="D85" s="92"/>
      <c r="E85" s="92"/>
      <c r="F85" s="92"/>
      <c r="G85" s="92"/>
      <c r="H85" s="92"/>
      <c r="I85" s="93"/>
      <c r="J85" s="94"/>
      <c r="K85" s="305">
        <v>0.05</v>
      </c>
      <c r="L85" s="861">
        <f>N78*K85</f>
        <v>673.14302187872113</v>
      </c>
      <c r="M85" s="862"/>
      <c r="N85" s="51"/>
    </row>
    <row r="86" spans="1:14" ht="15.75" thickBot="1">
      <c r="B86" s="825" t="s">
        <v>953</v>
      </c>
      <c r="C86" s="826"/>
      <c r="D86" s="826"/>
      <c r="E86" s="826"/>
      <c r="F86" s="826"/>
      <c r="G86" s="826"/>
      <c r="H86" s="826"/>
      <c r="I86" s="826"/>
      <c r="J86" s="826"/>
      <c r="K86" s="826"/>
      <c r="L86" s="826"/>
      <c r="M86" s="827"/>
      <c r="N86" s="52">
        <f>L83+L84+L85</f>
        <v>4038.8581312723263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17501.718568846747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83">
        <v>275</v>
      </c>
      <c r="N36" s="272">
        <f>K36/M36</f>
        <v>306.48902988853359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83">
        <v>275</v>
      </c>
      <c r="N37" s="272">
        <f>K37/M37</f>
        <v>374.1824787473841</v>
      </c>
    </row>
    <row r="38" spans="1:14">
      <c r="A38" t="s">
        <v>176</v>
      </c>
      <c r="B38" s="838" t="str">
        <f>VLOOKUP(A38,EQUIPOS!A8:D154,3,FALSE)</f>
        <v xml:space="preserve">Compresor (barrido y soplado)
</v>
      </c>
      <c r="C38" s="839"/>
      <c r="D38" s="839"/>
      <c r="E38" s="839"/>
      <c r="F38" s="839"/>
      <c r="G38" s="839"/>
      <c r="H38" s="840"/>
      <c r="I38" s="267"/>
      <c r="J38" s="268"/>
      <c r="K38" s="269">
        <f>VLOOKUP(A38,EQUIPOS!A8:D164,4,FALSE)</f>
        <v>75820.80013696503</v>
      </c>
      <c r="L38" s="270"/>
      <c r="M38" s="283">
        <v>275</v>
      </c>
      <c r="N38" s="272">
        <f>K38/M38</f>
        <v>275.71200049805464</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VLOOKUP(A39,EQUIPOS!A9:D165,4,FALSE)</f>
        <v>81929.207268035956</v>
      </c>
      <c r="L39" s="953">
        <v>275</v>
      </c>
      <c r="M39" s="954"/>
      <c r="N39" s="272">
        <f>K39/L39</f>
        <v>297.92439006558527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1.6229464709745818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1255.9308456705321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80197.089841520719</v>
      </c>
      <c r="N48" s="272">
        <f>K48*M48</f>
        <v>1523.7447069888935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80197.089841520719</v>
      </c>
      <c r="N49" s="272">
        <f>K49*M49</f>
        <v>801.97089841520722</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2111.8417556977856</v>
      </c>
      <c r="N50" s="272">
        <f>K50*M50</f>
        <v>6842.3672884608259</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9168.0828938649265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9">
        <f>VLOOKUP(A58,TRANSPORTE!A5:D117,4,FALSE)</f>
        <v>1129.9075439482144</v>
      </c>
      <c r="M58" s="830"/>
      <c r="N58" s="287">
        <f>K58*L58</f>
        <v>32.767318774498222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32.767318774498222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162.29464709745818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10619.075705407415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2123.815141081483</v>
      </c>
      <c r="M83" s="860"/>
      <c r="N83" s="51"/>
    </row>
    <row r="84" spans="1:14">
      <c r="B84" s="89" t="s">
        <v>973</v>
      </c>
      <c r="C84" s="90"/>
      <c r="D84" s="90"/>
      <c r="E84" s="90"/>
      <c r="F84" s="90"/>
      <c r="G84" s="90"/>
      <c r="H84" s="90"/>
      <c r="I84" s="87"/>
      <c r="J84" s="88"/>
      <c r="K84" s="304">
        <v>0.05</v>
      </c>
      <c r="L84" s="859">
        <f>N78*K84</f>
        <v>530.95378527037076</v>
      </c>
      <c r="M84" s="860"/>
      <c r="N84" s="51"/>
    </row>
    <row r="85" spans="1:14" ht="15.75" thickBot="1">
      <c r="B85" s="91" t="s">
        <v>974</v>
      </c>
      <c r="C85" s="92"/>
      <c r="D85" s="92"/>
      <c r="E85" s="92"/>
      <c r="F85" s="92"/>
      <c r="G85" s="92"/>
      <c r="H85" s="92"/>
      <c r="I85" s="93"/>
      <c r="J85" s="94"/>
      <c r="K85" s="305">
        <v>0.05</v>
      </c>
      <c r="L85" s="861">
        <f>N78*K85</f>
        <v>530.95378527037076</v>
      </c>
      <c r="M85" s="862"/>
      <c r="N85" s="51"/>
    </row>
    <row r="86" spans="1:14" ht="15.75" thickBot="1">
      <c r="B86" s="825" t="s">
        <v>953</v>
      </c>
      <c r="C86" s="826"/>
      <c r="D86" s="826"/>
      <c r="E86" s="826"/>
      <c r="F86" s="826"/>
      <c r="G86" s="826"/>
      <c r="H86" s="826"/>
      <c r="I86" s="826"/>
      <c r="J86" s="826"/>
      <c r="K86" s="826"/>
      <c r="L86" s="826"/>
      <c r="M86" s="827"/>
      <c r="N86" s="52">
        <f>L83+L84+L85</f>
        <v>3185.7227116222243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13804.798417029639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275</v>
      </c>
      <c r="N36" s="272">
        <f>K36/M36</f>
        <v>306.48902988853359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275</v>
      </c>
      <c r="N37" s="272">
        <f>K37/M37</f>
        <v>374.1824787473841</v>
      </c>
    </row>
    <row r="38" spans="1:14">
      <c r="A38" t="s">
        <v>176</v>
      </c>
      <c r="B38" s="838" t="str">
        <f>VLOOKUP(A38,EQUIPOS!A8:D154,3,FALSE)</f>
        <v xml:space="preserve">Compresor (barrido y soplado)
</v>
      </c>
      <c r="C38" s="839"/>
      <c r="D38" s="839"/>
      <c r="E38" s="839"/>
      <c r="F38" s="839"/>
      <c r="G38" s="839"/>
      <c r="H38" s="840"/>
      <c r="I38" s="267"/>
      <c r="J38" s="268"/>
      <c r="K38" s="269">
        <f>VLOOKUP(A38,EQUIPOS!A8:D164,4,FALSE)</f>
        <v>75820.80013696503</v>
      </c>
      <c r="L38" s="270"/>
      <c r="M38" s="271">
        <v>275</v>
      </c>
      <c r="N38" s="272">
        <f>K38/M38</f>
        <v>275.71200049805464</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VLOOKUP(A39,EQUIPOS!A9:D165,4,FALSE)</f>
        <v>81929.207268035956</v>
      </c>
      <c r="L39" s="842">
        <v>275</v>
      </c>
      <c r="M39" s="843"/>
      <c r="N39" s="272">
        <f>K39/L39</f>
        <v>297.92439006558527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1.6229464709745818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1255.9308456705321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80197.089841520719</v>
      </c>
      <c r="N48" s="272">
        <f>K48*M48</f>
        <v>2004.927246038018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80197.089841520719</v>
      </c>
      <c r="N49" s="272">
        <f>K49*M49</f>
        <v>1042.5621679397693</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1674.2529234360823</v>
      </c>
      <c r="N50" s="272">
        <f>K50*M50</f>
        <v>7098.8323953689887</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10146.321809346777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9">
        <f>VLOOKUP(A58,TRANSPORTE!A5:D117,4,FALSE)</f>
        <v>1129.9075439482144</v>
      </c>
      <c r="M58" s="830"/>
      <c r="N58" s="287">
        <f>K58*L58</f>
        <v>42.936486670032146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42.936486670032146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162.29464709745818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11607.483788784801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2321.4967577569601</v>
      </c>
      <c r="M83" s="860"/>
      <c r="N83" s="51"/>
    </row>
    <row r="84" spans="1:14">
      <c r="B84" s="89" t="s">
        <v>973</v>
      </c>
      <c r="C84" s="90"/>
      <c r="D84" s="90"/>
      <c r="E84" s="90"/>
      <c r="F84" s="90"/>
      <c r="G84" s="90"/>
      <c r="H84" s="90"/>
      <c r="I84" s="87"/>
      <c r="J84" s="88"/>
      <c r="K84" s="304">
        <v>0.05</v>
      </c>
      <c r="L84" s="859">
        <f>N78*K84</f>
        <v>580.37418943924001</v>
      </c>
      <c r="M84" s="860"/>
      <c r="N84" s="51"/>
    </row>
    <row r="85" spans="1:14" ht="15.75" thickBot="1">
      <c r="B85" s="91" t="s">
        <v>974</v>
      </c>
      <c r="C85" s="92"/>
      <c r="D85" s="92"/>
      <c r="E85" s="92"/>
      <c r="F85" s="92"/>
      <c r="G85" s="92"/>
      <c r="H85" s="92"/>
      <c r="I85" s="93"/>
      <c r="J85" s="94"/>
      <c r="K85" s="305">
        <v>0.05</v>
      </c>
      <c r="L85" s="861">
        <f>N78*K85</f>
        <v>580.37418943924001</v>
      </c>
      <c r="M85" s="862"/>
      <c r="N85" s="51"/>
    </row>
    <row r="86" spans="1:14" ht="15.75" thickBot="1">
      <c r="B86" s="825" t="s">
        <v>953</v>
      </c>
      <c r="C86" s="826"/>
      <c r="D86" s="826"/>
      <c r="E86" s="826"/>
      <c r="F86" s="826"/>
      <c r="G86" s="826"/>
      <c r="H86" s="826"/>
      <c r="I86" s="826"/>
      <c r="J86" s="826"/>
      <c r="K86" s="826"/>
      <c r="L86" s="826"/>
      <c r="M86" s="827"/>
      <c r="N86" s="52">
        <f>L83+L84+L85</f>
        <v>3482.2451366354403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15089.728925420241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275</v>
      </c>
      <c r="N36" s="272">
        <f>K36/M36</f>
        <v>306.48902988853359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275</v>
      </c>
      <c r="N37" s="272">
        <f>K37/M37</f>
        <v>374.1824787473841</v>
      </c>
    </row>
    <row r="38" spans="1:14">
      <c r="A38" t="s">
        <v>176</v>
      </c>
      <c r="B38" s="838" t="str">
        <f>VLOOKUP(A38,EQUIPOS!A8:D154,3,FALSE)</f>
        <v xml:space="preserve">Compresor (barrido y soplado)
</v>
      </c>
      <c r="C38" s="839"/>
      <c r="D38" s="839"/>
      <c r="E38" s="839"/>
      <c r="F38" s="839"/>
      <c r="G38" s="839"/>
      <c r="H38" s="840"/>
      <c r="I38" s="267"/>
      <c r="J38" s="268"/>
      <c r="K38" s="269">
        <f>VLOOKUP(A38,EQUIPOS!A8:D164,4,FALSE)</f>
        <v>75820.80013696503</v>
      </c>
      <c r="L38" s="270"/>
      <c r="M38" s="271">
        <v>275</v>
      </c>
      <c r="N38" s="272">
        <f>K38/M38</f>
        <v>275.71200049805464</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VLOOKUP(A39,EQUIPOS!A9:D165,4,FALSE)</f>
        <v>81929.207268035956</v>
      </c>
      <c r="L39" s="842">
        <v>275</v>
      </c>
      <c r="M39" s="843"/>
      <c r="N39" s="272">
        <f>K39/L39</f>
        <v>297.92439006558527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1.6229464709745818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1255.9308456705321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80197.089841520719</v>
      </c>
      <c r="N48" s="272">
        <f>K48*M48</f>
        <v>1523.7447069888935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80197.089841520719</v>
      </c>
      <c r="N49" s="272">
        <f>K49*M49</f>
        <v>801.97089841520722</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1674.2529234360823</v>
      </c>
      <c r="N50" s="272">
        <f>K50*M50</f>
        <v>5424.5794719329069</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7750.2950773370076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9">
        <f>VLOOKUP(A58,TRANSPORTE!A5:D117,4,FALSE)</f>
        <v>1129.9075439482144</v>
      </c>
      <c r="M58" s="830"/>
      <c r="N58" s="287">
        <f>K58*L58</f>
        <v>32.767318774498222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32.767318774498222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162.29464709745818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9201.2878888794967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1840.2575777758993</v>
      </c>
      <c r="M83" s="860"/>
      <c r="N83" s="51"/>
    </row>
    <row r="84" spans="1:14">
      <c r="B84" s="89" t="s">
        <v>973</v>
      </c>
      <c r="C84" s="90"/>
      <c r="D84" s="90"/>
      <c r="E84" s="90"/>
      <c r="F84" s="90"/>
      <c r="G84" s="90"/>
      <c r="H84" s="90"/>
      <c r="I84" s="87"/>
      <c r="J84" s="88"/>
      <c r="K84" s="304">
        <v>0.05</v>
      </c>
      <c r="L84" s="859">
        <f>N78*K84</f>
        <v>460.06439444397483</v>
      </c>
      <c r="M84" s="860"/>
      <c r="N84" s="51"/>
    </row>
    <row r="85" spans="1:14" ht="15.75" thickBot="1">
      <c r="B85" s="91" t="s">
        <v>974</v>
      </c>
      <c r="C85" s="92"/>
      <c r="D85" s="92"/>
      <c r="E85" s="92"/>
      <c r="F85" s="92"/>
      <c r="G85" s="92"/>
      <c r="H85" s="92"/>
      <c r="I85" s="93"/>
      <c r="J85" s="94"/>
      <c r="K85" s="305">
        <v>0.05</v>
      </c>
      <c r="L85" s="861">
        <f>N78*K85</f>
        <v>460.06439444397483</v>
      </c>
      <c r="M85" s="862"/>
      <c r="N85" s="51"/>
    </row>
    <row r="86" spans="1:14" ht="15.75" thickBot="1">
      <c r="B86" s="825" t="s">
        <v>953</v>
      </c>
      <c r="C86" s="826"/>
      <c r="D86" s="826"/>
      <c r="E86" s="826"/>
      <c r="F86" s="826"/>
      <c r="G86" s="826"/>
      <c r="H86" s="826"/>
      <c r="I86" s="826"/>
      <c r="J86" s="826"/>
      <c r="K86" s="826"/>
      <c r="L86" s="826"/>
      <c r="M86" s="827"/>
      <c r="N86" s="52">
        <f>L83+L84+L85</f>
        <v>2760.386366663849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11961.674255543345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418</v>
      </c>
      <c r="N36" s="272">
        <f>K36/M36</f>
        <v>201.63751966350895</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418</v>
      </c>
      <c r="N37" s="272">
        <f>K37/M37</f>
        <v>246.17268338643692</v>
      </c>
    </row>
    <row r="38" spans="1:14">
      <c r="A38" t="s">
        <v>225</v>
      </c>
      <c r="B38" s="838" t="str">
        <f>VLOOKUP(A38,EQUIPOS!A8:D154,3,FALSE)</f>
        <v>Esparcidor de gravilla, Ancho de esparcimiento 3100mm, Velocidad de trabajo 10—20km2/h</v>
      </c>
      <c r="C38" s="839"/>
      <c r="D38" s="839"/>
      <c r="E38" s="839"/>
      <c r="F38" s="839"/>
      <c r="G38" s="839"/>
      <c r="H38" s="840"/>
      <c r="I38" s="267"/>
      <c r="J38" s="268"/>
      <c r="K38" s="269">
        <f>VLOOKUP(A38,EQUIPOS!A8:D164,4,FALSE)</f>
        <v>81929.207268035956</v>
      </c>
      <c r="L38" s="270"/>
      <c r="M38" s="271">
        <v>418</v>
      </c>
      <c r="N38" s="272">
        <f>K38/M38</f>
        <v>196.00288820104296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1.0677279414306458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644.88081919241949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55956.571253370872</v>
      </c>
      <c r="N48" s="272">
        <f>K48*M48</f>
        <v>559.56571253370873</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2111.8417556977856</v>
      </c>
      <c r="N49" s="272">
        <f>K49*M49</f>
        <v>2639.802194622232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3199.3679071559409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9">
        <f>VLOOKUP(A58,TRANSPORTE!A5:D117,4,FALSE)</f>
        <v>1129.9075439482144</v>
      </c>
      <c r="M58" s="830"/>
      <c r="N58" s="287">
        <f>K58*L58</f>
        <v>11.299075439482145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11.299075439482145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106.77279414306457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3962.3205959309071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792.46411918618151</v>
      </c>
      <c r="M83" s="860"/>
      <c r="N83" s="51"/>
    </row>
    <row r="84" spans="1:14">
      <c r="B84" s="89" t="s">
        <v>973</v>
      </c>
      <c r="C84" s="90"/>
      <c r="D84" s="90"/>
      <c r="E84" s="90"/>
      <c r="F84" s="90"/>
      <c r="G84" s="90"/>
      <c r="H84" s="90"/>
      <c r="I84" s="87"/>
      <c r="J84" s="88"/>
      <c r="K84" s="304">
        <v>0.05</v>
      </c>
      <c r="L84" s="859">
        <f>N78*K84</f>
        <v>198.11602979654538</v>
      </c>
      <c r="M84" s="860"/>
      <c r="N84" s="51"/>
    </row>
    <row r="85" spans="1:14" ht="15.75" thickBot="1">
      <c r="B85" s="91" t="s">
        <v>974</v>
      </c>
      <c r="C85" s="92"/>
      <c r="D85" s="92"/>
      <c r="E85" s="92"/>
      <c r="F85" s="92"/>
      <c r="G85" s="92"/>
      <c r="H85" s="92"/>
      <c r="I85" s="93"/>
      <c r="J85" s="94"/>
      <c r="K85" s="305">
        <v>0.05</v>
      </c>
      <c r="L85" s="861">
        <f>N78*K85</f>
        <v>198.11602979654538</v>
      </c>
      <c r="M85" s="862"/>
      <c r="N85" s="51"/>
    </row>
    <row r="86" spans="1:14" ht="15.75" thickBot="1">
      <c r="B86" s="825" t="s">
        <v>953</v>
      </c>
      <c r="C86" s="826"/>
      <c r="D86" s="826"/>
      <c r="E86" s="826"/>
      <c r="F86" s="826"/>
      <c r="G86" s="826"/>
      <c r="H86" s="826"/>
      <c r="I86" s="826"/>
      <c r="J86" s="826"/>
      <c r="K86" s="826"/>
      <c r="L86" s="826"/>
      <c r="M86" s="827"/>
      <c r="N86" s="52">
        <f>L83+L84+L85</f>
        <v>1188.6961787792723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5151.0167747101796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VLOOKUP(A36,EQUIPOS!A6:D162,4,FALSE)</f>
        <v>84284.483219346745</v>
      </c>
      <c r="L36" s="270"/>
      <c r="M36" s="271">
        <v>418</v>
      </c>
      <c r="N36" s="272">
        <f>K36/M36</f>
        <v>201.63751966350895</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418</v>
      </c>
      <c r="N37" s="272">
        <f>K37/M37</f>
        <v>246.17268338643692</v>
      </c>
    </row>
    <row r="38" spans="1:14">
      <c r="A38" t="s">
        <v>225</v>
      </c>
      <c r="B38" s="838" t="str">
        <f>VLOOKUP(A38,EQUIPOS!A8:D154,3,FALSE)</f>
        <v>Esparcidor de gravilla, Ancho de esparcimiento 3100mm, Velocidad de trabajo 10—20km2/h</v>
      </c>
      <c r="C38" s="839"/>
      <c r="D38" s="839"/>
      <c r="E38" s="839"/>
      <c r="F38" s="839"/>
      <c r="G38" s="839"/>
      <c r="H38" s="840"/>
      <c r="I38" s="267"/>
      <c r="J38" s="268"/>
      <c r="K38" s="269">
        <f>VLOOKUP(A38,EQUIPOS!A8:D164,4,FALSE)</f>
        <v>81929.207268035956</v>
      </c>
      <c r="L38" s="270"/>
      <c r="M38" s="271">
        <v>418</v>
      </c>
      <c r="N38" s="272">
        <f>K38/M38</f>
        <v>196.00288820104296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1.0677279414306458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644.88081919241949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55956.571253370872</v>
      </c>
      <c r="N48" s="272">
        <f>K48*M48</f>
        <v>559.56571253370873</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1436.9924824143918</v>
      </c>
      <c r="N49" s="272">
        <f>K49*M49</f>
        <v>1796.2406030179898</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0"/>
      <c r="C52" s="821"/>
      <c r="D52" s="821"/>
      <c r="E52" s="821"/>
      <c r="F52" s="821"/>
      <c r="G52" s="821"/>
      <c r="H52" s="821"/>
      <c r="I52" s="822"/>
      <c r="J52" s="42"/>
      <c r="K52" s="44"/>
      <c r="L52" s="823"/>
      <c r="M52" s="824"/>
      <c r="N52" s="45"/>
    </row>
    <row r="53" spans="1:72" ht="15.75" thickBot="1">
      <c r="B53" s="825" t="s">
        <v>953</v>
      </c>
      <c r="C53" s="826"/>
      <c r="D53" s="826"/>
      <c r="E53" s="826"/>
      <c r="F53" s="826"/>
      <c r="G53" s="826"/>
      <c r="H53" s="826"/>
      <c r="I53" s="826"/>
      <c r="J53" s="826"/>
      <c r="K53" s="826"/>
      <c r="L53" s="826"/>
      <c r="M53" s="827"/>
      <c r="N53" s="394">
        <f>SUM(N48:N52)</f>
        <v>2355.8063155516984</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8" t="s">
        <v>961</v>
      </c>
      <c r="M57" s="801"/>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9">
        <f>VLOOKUP(A58,TRANSPORTE!A5:D117,4,FALSE)</f>
        <v>1129.9075439482144</v>
      </c>
      <c r="M58" s="830"/>
      <c r="N58" s="287">
        <f>K58*L58</f>
        <v>11.299075439482145</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4"/>
      <c r="M63" s="815"/>
      <c r="N63" s="127"/>
    </row>
    <row r="64" spans="1:72" ht="15.75" thickBot="1">
      <c r="B64" s="831" t="s">
        <v>953</v>
      </c>
      <c r="C64" s="832"/>
      <c r="D64" s="832"/>
      <c r="E64" s="832"/>
      <c r="F64" s="832"/>
      <c r="G64" s="832"/>
      <c r="H64" s="832"/>
      <c r="I64" s="832"/>
      <c r="J64" s="832"/>
      <c r="K64" s="832"/>
      <c r="L64" s="832"/>
      <c r="M64" s="833"/>
      <c r="N64" s="104">
        <f>N58+N59+N60+N61+N62</f>
        <v>11.299075439482145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106.77279414306457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3118.7590043266646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623.75180086533294</v>
      </c>
      <c r="M83" s="860"/>
      <c r="N83" s="51"/>
    </row>
    <row r="84" spans="1:14">
      <c r="B84" s="89" t="s">
        <v>973</v>
      </c>
      <c r="C84" s="90"/>
      <c r="D84" s="90"/>
      <c r="E84" s="90"/>
      <c r="F84" s="90"/>
      <c r="G84" s="90"/>
      <c r="H84" s="90"/>
      <c r="I84" s="87"/>
      <c r="J84" s="88"/>
      <c r="K84" s="304">
        <v>0.05</v>
      </c>
      <c r="L84" s="859">
        <f>N78*K84</f>
        <v>155.93795021633323</v>
      </c>
      <c r="M84" s="860"/>
      <c r="N84" s="51"/>
    </row>
    <row r="85" spans="1:14" ht="15.75" thickBot="1">
      <c r="B85" s="91" t="s">
        <v>974</v>
      </c>
      <c r="C85" s="92"/>
      <c r="D85" s="92"/>
      <c r="E85" s="92"/>
      <c r="F85" s="92"/>
      <c r="G85" s="92"/>
      <c r="H85" s="92"/>
      <c r="I85" s="93"/>
      <c r="J85" s="94"/>
      <c r="K85" s="305">
        <v>0.05</v>
      </c>
      <c r="L85" s="861">
        <f>N78*K85</f>
        <v>155.93795021633323</v>
      </c>
      <c r="M85" s="862"/>
      <c r="N85" s="51"/>
    </row>
    <row r="86" spans="1:14" ht="15.75" thickBot="1">
      <c r="B86" s="825" t="s">
        <v>953</v>
      </c>
      <c r="C86" s="826"/>
      <c r="D86" s="826"/>
      <c r="E86" s="826"/>
      <c r="F86" s="826"/>
      <c r="G86" s="826"/>
      <c r="H86" s="826"/>
      <c r="I86" s="826"/>
      <c r="J86" s="826"/>
      <c r="K86" s="826"/>
      <c r="L86" s="826"/>
      <c r="M86" s="827"/>
      <c r="N86" s="52">
        <f>L83+L84+L85</f>
        <v>935.62770129799935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4054.386705624664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VLOOKUP(A36,EQUIPOS!A6:D162,4,FALSE)</f>
        <v>177325.22387121571</v>
      </c>
      <c r="L36" s="270"/>
      <c r="M36" s="271">
        <v>600</v>
      </c>
      <c r="N36" s="272">
        <f>K36/M36</f>
        <v>295.54203978535952</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600</v>
      </c>
      <c r="N37" s="272">
        <f>K37/M37</f>
        <v>126.36800022827505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422.65389047949793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80197.089841520719</v>
      </c>
      <c r="N48" s="272">
        <f>K48*M48</f>
        <v>1002.463623019009</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1626.129343417532</v>
      </c>
      <c r="N49" s="272">
        <f>K49*M49</f>
        <v>2378.2141647481408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3380.6777877671498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9">
        <f>VLOOKUP(A58,TRANSPORTE!A5:D117,4,FALSE)</f>
        <v>1129.9075439482144</v>
      </c>
      <c r="M58" s="830"/>
      <c r="N58" s="287">
        <f>K58*L58</f>
        <v>14.123844299352681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14.123844299352681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3891.8405691323355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778.36811382646715</v>
      </c>
      <c r="M83" s="860"/>
      <c r="N83" s="51"/>
    </row>
    <row r="84" spans="1:14">
      <c r="B84" s="89" t="s">
        <v>973</v>
      </c>
      <c r="C84" s="90"/>
      <c r="D84" s="90"/>
      <c r="E84" s="90"/>
      <c r="F84" s="90"/>
      <c r="G84" s="90"/>
      <c r="H84" s="90"/>
      <c r="I84" s="87"/>
      <c r="J84" s="88"/>
      <c r="K84" s="304">
        <v>0.05</v>
      </c>
      <c r="L84" s="859">
        <f>N78*K84</f>
        <v>194.59202845661679</v>
      </c>
      <c r="M84" s="860"/>
      <c r="N84" s="51"/>
    </row>
    <row r="85" spans="1:14" ht="15.75" thickBot="1">
      <c r="B85" s="91" t="s">
        <v>974</v>
      </c>
      <c r="C85" s="92"/>
      <c r="D85" s="92"/>
      <c r="E85" s="92"/>
      <c r="F85" s="92"/>
      <c r="G85" s="92"/>
      <c r="H85" s="92"/>
      <c r="I85" s="93"/>
      <c r="J85" s="94"/>
      <c r="K85" s="305">
        <v>0.05</v>
      </c>
      <c r="L85" s="861">
        <f>N78*K85</f>
        <v>194.59202845661679</v>
      </c>
      <c r="M85" s="862"/>
      <c r="N85" s="51"/>
    </row>
    <row r="86" spans="1:14" ht="15.75" thickBot="1">
      <c r="B86" s="825" t="s">
        <v>953</v>
      </c>
      <c r="C86" s="826"/>
      <c r="D86" s="826"/>
      <c r="E86" s="826"/>
      <c r="F86" s="826"/>
      <c r="G86" s="826"/>
      <c r="H86" s="826"/>
      <c r="I86" s="826"/>
      <c r="J86" s="826"/>
      <c r="K86" s="826"/>
      <c r="L86" s="826"/>
      <c r="M86" s="827"/>
      <c r="N86" s="52">
        <f>L83+L84+L85</f>
        <v>1167.5521707397008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5059.3927398720361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VLOOKUP(A36,EQUIPOS!A6:D162,4,FALSE)</f>
        <v>177325.22387121571</v>
      </c>
      <c r="L36" s="270"/>
      <c r="M36" s="271">
        <v>600</v>
      </c>
      <c r="N36" s="272">
        <f>K36/M36</f>
        <v>295.54203978535952</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600</v>
      </c>
      <c r="N37" s="272">
        <f>K37/M37</f>
        <v>126.36800022827505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422.65389047949793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80197.089841520719</v>
      </c>
      <c r="N48" s="272">
        <f>K48*M48</f>
        <v>761.87235349444677</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1626.129343417532</v>
      </c>
      <c r="N49" s="272">
        <f>K49*M49</f>
        <v>2294.0619712262833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3055.9343247207298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9">
        <f>VLOOKUP(A58,TRANSPORTE!A5:D117,4,FALSE)</f>
        <v>1129.9075439482144</v>
      </c>
      <c r="M58" s="830"/>
      <c r="N58" s="287">
        <f>K58*L58</f>
        <v>10.734121667508036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10.734121667508036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3563.7073834540711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712.74147669081424</v>
      </c>
      <c r="M83" s="860"/>
      <c r="N83" s="51"/>
    </row>
    <row r="84" spans="1:14">
      <c r="B84" s="89" t="s">
        <v>973</v>
      </c>
      <c r="C84" s="90"/>
      <c r="D84" s="90"/>
      <c r="E84" s="90"/>
      <c r="F84" s="90"/>
      <c r="G84" s="90"/>
      <c r="H84" s="90"/>
      <c r="I84" s="87"/>
      <c r="J84" s="88"/>
      <c r="K84" s="304">
        <v>0.05</v>
      </c>
      <c r="L84" s="859">
        <f>N78*K84</f>
        <v>178.18536917270356</v>
      </c>
      <c r="M84" s="860"/>
      <c r="N84" s="51"/>
    </row>
    <row r="85" spans="1:14" ht="15.75" thickBot="1">
      <c r="B85" s="91" t="s">
        <v>974</v>
      </c>
      <c r="C85" s="92"/>
      <c r="D85" s="92"/>
      <c r="E85" s="92"/>
      <c r="F85" s="92"/>
      <c r="G85" s="92"/>
      <c r="H85" s="92"/>
      <c r="I85" s="93"/>
      <c r="J85" s="94"/>
      <c r="K85" s="305">
        <v>0.05</v>
      </c>
      <c r="L85" s="861">
        <f>N78*K85</f>
        <v>178.18536917270356</v>
      </c>
      <c r="M85" s="862"/>
      <c r="N85" s="51"/>
    </row>
    <row r="86" spans="1:14" ht="15.75" thickBot="1">
      <c r="B86" s="825" t="s">
        <v>953</v>
      </c>
      <c r="C86" s="826"/>
      <c r="D86" s="826"/>
      <c r="E86" s="826"/>
      <c r="F86" s="826"/>
      <c r="G86" s="826"/>
      <c r="H86" s="826"/>
      <c r="I86" s="826"/>
      <c r="J86" s="826"/>
      <c r="K86" s="826"/>
      <c r="L86" s="826"/>
      <c r="M86" s="827"/>
      <c r="N86" s="52">
        <f>L83+L84+L85</f>
        <v>1069.1122150362214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4632.8195984902923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VLOOKUP(A36,EQUIPOS!A6:D162,4,FALSE)</f>
        <v>177325.22387121571</v>
      </c>
      <c r="L36" s="270"/>
      <c r="M36" s="271">
        <v>600</v>
      </c>
      <c r="N36" s="272">
        <f>K36/M36</f>
        <v>295.54203978535952</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600</v>
      </c>
      <c r="N37" s="272">
        <f>K37/M37</f>
        <v>126.36800022827505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422.65389047949793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80197.089841520719</v>
      </c>
      <c r="N48" s="272">
        <f>K48*M48</f>
        <v>761.87235349444677</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1626.129343417532</v>
      </c>
      <c r="N49" s="272">
        <f>K49*M49</f>
        <v>2780.6811772439796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3542.5535307384262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9">
        <f>VLOOKUP(A59,TRANSPORTE!A5:D117,4,FALSE)</f>
        <v>1129.9075439482144</v>
      </c>
      <c r="M59" s="830"/>
      <c r="N59" s="287">
        <f>K59*L59</f>
        <v>10.734121667508036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10.734121667508036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4050.3265894717674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810.06531789435348</v>
      </c>
      <c r="M83" s="860"/>
      <c r="N83" s="51"/>
    </row>
    <row r="84" spans="1:14">
      <c r="B84" s="89" t="s">
        <v>973</v>
      </c>
      <c r="C84" s="90"/>
      <c r="D84" s="90"/>
      <c r="E84" s="90"/>
      <c r="F84" s="90"/>
      <c r="G84" s="90"/>
      <c r="H84" s="90"/>
      <c r="I84" s="87"/>
      <c r="J84" s="88"/>
      <c r="K84" s="304">
        <v>0.05</v>
      </c>
      <c r="L84" s="859">
        <f>N78*K84</f>
        <v>202.51632947358837</v>
      </c>
      <c r="M84" s="860"/>
      <c r="N84" s="51"/>
    </row>
    <row r="85" spans="1:14" ht="15.75" thickBot="1">
      <c r="B85" s="91" t="s">
        <v>974</v>
      </c>
      <c r="C85" s="92"/>
      <c r="D85" s="92"/>
      <c r="E85" s="92"/>
      <c r="F85" s="92"/>
      <c r="G85" s="92"/>
      <c r="H85" s="92"/>
      <c r="I85" s="93"/>
      <c r="J85" s="94"/>
      <c r="K85" s="305">
        <v>0.05</v>
      </c>
      <c r="L85" s="861">
        <f>N78*K85</f>
        <v>202.51632947358837</v>
      </c>
      <c r="M85" s="862"/>
      <c r="N85" s="51"/>
    </row>
    <row r="86" spans="1:14" ht="15.75" thickBot="1">
      <c r="B86" s="825" t="s">
        <v>953</v>
      </c>
      <c r="C86" s="826"/>
      <c r="D86" s="826"/>
      <c r="E86" s="826"/>
      <c r="F86" s="826"/>
      <c r="G86" s="826"/>
      <c r="H86" s="826"/>
      <c r="I86" s="826"/>
      <c r="J86" s="826"/>
      <c r="K86" s="826"/>
      <c r="L86" s="826"/>
      <c r="M86" s="827"/>
      <c r="N86" s="52">
        <f>L83+L84+L85</f>
        <v>1215.0979768415302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5265.4245663132979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VLOOKUP(A36,EQUIPOS!A6:D162,4,FALSE)</f>
        <v>177325.22387121571</v>
      </c>
      <c r="L36" s="270"/>
      <c r="M36" s="271">
        <v>600</v>
      </c>
      <c r="N36" s="272">
        <f>K36/M36</f>
        <v>295.54203978535952</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600</v>
      </c>
      <c r="N37" s="272">
        <f>K37/M37</f>
        <v>126.36800022827505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422.65389047949793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80197.089841520719</v>
      </c>
      <c r="N48" s="272">
        <f>K48*M48</f>
        <v>380.93617674722339</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1626.129343417532</v>
      </c>
      <c r="N49" s="272">
        <f>K49*M49</f>
        <v>1737.925735777487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2118.8619125247105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9">
        <f>VLOOKUP(A58,TRANSPORTE!A5:D117,4,FALSE)</f>
        <v>1129.9075439482144</v>
      </c>
      <c r="M58" s="830"/>
      <c r="N58" s="287">
        <f>K58*L58</f>
        <v>5.3670608337540182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5.3670608337540182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2621.2679104242975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524.25358208485954</v>
      </c>
      <c r="M83" s="860"/>
      <c r="N83" s="51"/>
    </row>
    <row r="84" spans="1:14">
      <c r="B84" s="89" t="s">
        <v>973</v>
      </c>
      <c r="C84" s="90"/>
      <c r="D84" s="90"/>
      <c r="E84" s="90"/>
      <c r="F84" s="90"/>
      <c r="G84" s="90"/>
      <c r="H84" s="90"/>
      <c r="I84" s="87"/>
      <c r="J84" s="88"/>
      <c r="K84" s="304">
        <v>0.05</v>
      </c>
      <c r="L84" s="859">
        <f>N78*K84</f>
        <v>131.06339552121489</v>
      </c>
      <c r="M84" s="860"/>
      <c r="N84" s="51"/>
    </row>
    <row r="85" spans="1:14" ht="15.75" thickBot="1">
      <c r="B85" s="91" t="s">
        <v>974</v>
      </c>
      <c r="C85" s="92"/>
      <c r="D85" s="92"/>
      <c r="E85" s="92"/>
      <c r="F85" s="92"/>
      <c r="G85" s="92"/>
      <c r="H85" s="92"/>
      <c r="I85" s="93"/>
      <c r="J85" s="94"/>
      <c r="K85" s="305">
        <v>0.05</v>
      </c>
      <c r="L85" s="861">
        <f>N78*K85</f>
        <v>131.06339552121489</v>
      </c>
      <c r="M85" s="862"/>
      <c r="N85" s="51"/>
    </row>
    <row r="86" spans="1:14" ht="15.75" thickBot="1">
      <c r="B86" s="825" t="s">
        <v>953</v>
      </c>
      <c r="C86" s="826"/>
      <c r="D86" s="826"/>
      <c r="E86" s="826"/>
      <c r="F86" s="826"/>
      <c r="G86" s="826"/>
      <c r="H86" s="826"/>
      <c r="I86" s="826"/>
      <c r="J86" s="826"/>
      <c r="K86" s="826"/>
      <c r="L86" s="826"/>
      <c r="M86" s="827"/>
      <c r="N86" s="52">
        <f>L83+L84+L85</f>
        <v>786.38037312728943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3407.6482835515872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VLOOKUP(A36,EQUIPOS!A6:D162,4,FALSE)</f>
        <v>177325.22387121571</v>
      </c>
      <c r="L36" s="270"/>
      <c r="M36" s="271">
        <v>600</v>
      </c>
      <c r="N36" s="272">
        <f>K36/M36</f>
        <v>295.54203978535952</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600</v>
      </c>
      <c r="N37" s="272">
        <f>K37/M37</f>
        <v>126.36800022827505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422.65389047949793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80197.089841520719</v>
      </c>
      <c r="N48" s="272">
        <f>K48*M48</f>
        <v>1002.463623019009</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2002.1647593764383</v>
      </c>
      <c r="N49" s="272">
        <f>K49*M49</f>
        <v>2928.1659605880413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3930.6295836070503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9">
        <f>VLOOKUP(A58,TRANSPORTE!A5:D117,4,FALSE)</f>
        <v>1129.9075439482144</v>
      </c>
      <c r="M58" s="830"/>
      <c r="N58" s="287">
        <f>K58*L58</f>
        <v>14.123844299352681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14.123844299352681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4441.7923649722361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888.35847299444731</v>
      </c>
      <c r="M83" s="860"/>
      <c r="N83" s="51"/>
    </row>
    <row r="84" spans="1:14">
      <c r="B84" s="89" t="s">
        <v>973</v>
      </c>
      <c r="C84" s="90"/>
      <c r="D84" s="90"/>
      <c r="E84" s="90"/>
      <c r="F84" s="90"/>
      <c r="G84" s="90"/>
      <c r="H84" s="90"/>
      <c r="I84" s="87"/>
      <c r="J84" s="88"/>
      <c r="K84" s="304">
        <v>0.05</v>
      </c>
      <c r="L84" s="859">
        <f>N78*K84</f>
        <v>222.08961824861183</v>
      </c>
      <c r="M84" s="860"/>
      <c r="N84" s="51"/>
    </row>
    <row r="85" spans="1:14" ht="15.75" thickBot="1">
      <c r="B85" s="91" t="s">
        <v>974</v>
      </c>
      <c r="C85" s="92"/>
      <c r="D85" s="92"/>
      <c r="E85" s="92"/>
      <c r="F85" s="92"/>
      <c r="G85" s="92"/>
      <c r="H85" s="92"/>
      <c r="I85" s="93"/>
      <c r="J85" s="94"/>
      <c r="K85" s="305">
        <v>0.05</v>
      </c>
      <c r="L85" s="861">
        <f>N78*K85</f>
        <v>222.08961824861183</v>
      </c>
      <c r="M85" s="862"/>
      <c r="N85" s="51"/>
    </row>
    <row r="86" spans="1:14" ht="15.75" thickBot="1">
      <c r="B86" s="825" t="s">
        <v>953</v>
      </c>
      <c r="C86" s="826"/>
      <c r="D86" s="826"/>
      <c r="E86" s="826"/>
      <c r="F86" s="826"/>
      <c r="G86" s="826"/>
      <c r="H86" s="826"/>
      <c r="I86" s="826"/>
      <c r="J86" s="826"/>
      <c r="K86" s="826"/>
      <c r="L86" s="826"/>
      <c r="M86" s="827"/>
      <c r="N86" s="52">
        <f>L83+L84+L85</f>
        <v>1332.5377094916707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5774.3300744639073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VLOOKUP(A36,EQUIPOS!A6:D162,4,FALSE)</f>
        <v>177325.22387121571</v>
      </c>
      <c r="L36" s="270"/>
      <c r="M36" s="271">
        <v>600</v>
      </c>
      <c r="N36" s="272">
        <f>K36/M36</f>
        <v>295.54203978535952</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600</v>
      </c>
      <c r="N37" s="272">
        <f>K37/M37</f>
        <v>126.36800022827505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422.65389047949793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80197.089841520719</v>
      </c>
      <c r="N48" s="272">
        <f>K48*M48</f>
        <v>761.87235349444677</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2002.1647593764383</v>
      </c>
      <c r="N49" s="272">
        <f>K49*M49</f>
        <v>2824.5539342903103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3586.4262877847568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9">
        <f>VLOOKUP(A58,TRANSPORTE!A5:D117,4,FALSE)</f>
        <v>1129.9075439482144</v>
      </c>
      <c r="M58" s="830"/>
      <c r="N58" s="287">
        <f>K58*L58</f>
        <v>10.734121667508036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10.734121667508036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4094.1993465180981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818.83986930361971</v>
      </c>
      <c r="M83" s="860"/>
      <c r="N83" s="51"/>
    </row>
    <row r="84" spans="1:14">
      <c r="B84" s="89" t="s">
        <v>973</v>
      </c>
      <c r="C84" s="90"/>
      <c r="D84" s="90"/>
      <c r="E84" s="90"/>
      <c r="F84" s="90"/>
      <c r="G84" s="90"/>
      <c r="H84" s="90"/>
      <c r="I84" s="87"/>
      <c r="J84" s="88"/>
      <c r="K84" s="304">
        <v>0.05</v>
      </c>
      <c r="L84" s="859">
        <f>N78*K84</f>
        <v>204.70996732590493</v>
      </c>
      <c r="M84" s="860"/>
      <c r="N84" s="51"/>
    </row>
    <row r="85" spans="1:14" ht="15.75" thickBot="1">
      <c r="B85" s="91" t="s">
        <v>974</v>
      </c>
      <c r="C85" s="92"/>
      <c r="D85" s="92"/>
      <c r="E85" s="92"/>
      <c r="F85" s="92"/>
      <c r="G85" s="92"/>
      <c r="H85" s="92"/>
      <c r="I85" s="93"/>
      <c r="J85" s="94"/>
      <c r="K85" s="305">
        <v>0.05</v>
      </c>
      <c r="L85" s="861">
        <f>N78*K85</f>
        <v>204.70996732590493</v>
      </c>
      <c r="M85" s="862"/>
      <c r="N85" s="51"/>
    </row>
    <row r="86" spans="1:14" ht="15.75" thickBot="1">
      <c r="B86" s="825" t="s">
        <v>953</v>
      </c>
      <c r="C86" s="826"/>
      <c r="D86" s="826"/>
      <c r="E86" s="826"/>
      <c r="F86" s="826"/>
      <c r="G86" s="826"/>
      <c r="H86" s="826"/>
      <c r="I86" s="826"/>
      <c r="J86" s="826"/>
      <c r="K86" s="826"/>
      <c r="L86" s="826"/>
      <c r="M86" s="827"/>
      <c r="N86" s="52">
        <f>L83+L84+L85</f>
        <v>1228.2598039554296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5322.4591504735272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VLOOKUP(A36,EQUIPOS!A6:D162,4,FALSE)</f>
        <v>177325.22387121571</v>
      </c>
      <c r="L36" s="270"/>
      <c r="M36" s="271">
        <v>600</v>
      </c>
      <c r="N36" s="272">
        <f>K36/M36</f>
        <v>295.54203978535952</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600</v>
      </c>
      <c r="N37" s="272">
        <f>K37/M37</f>
        <v>126.36800022827505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422.65389047949793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80197.089841520719</v>
      </c>
      <c r="N48" s="272">
        <f>K48*M48</f>
        <v>761.87235349444677</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2002.1647593764383</v>
      </c>
      <c r="N49" s="272">
        <f>K49*M49</f>
        <v>3423.7017385337094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4185.574092028156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9">
        <f>VLOOKUP(A58,TRANSPORTE!A5:D117,4,FALSE)</f>
        <v>1129.9075439482144</v>
      </c>
      <c r="M58" s="830"/>
      <c r="N58" s="287">
        <f>K58*L58</f>
        <v>10.734121667508036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10.734121667508036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4693.3471507614968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938.66943015229936</v>
      </c>
      <c r="M83" s="860"/>
      <c r="N83" s="51"/>
    </row>
    <row r="84" spans="1:14">
      <c r="B84" s="89" t="s">
        <v>973</v>
      </c>
      <c r="C84" s="90"/>
      <c r="D84" s="90"/>
      <c r="E84" s="90"/>
      <c r="F84" s="90"/>
      <c r="G84" s="90"/>
      <c r="H84" s="90"/>
      <c r="I84" s="87"/>
      <c r="J84" s="88"/>
      <c r="K84" s="304">
        <v>0.05</v>
      </c>
      <c r="L84" s="859">
        <f>N78*K84</f>
        <v>234.66735753807484</v>
      </c>
      <c r="M84" s="860"/>
      <c r="N84" s="51"/>
    </row>
    <row r="85" spans="1:14" ht="15.75" thickBot="1">
      <c r="B85" s="91" t="s">
        <v>974</v>
      </c>
      <c r="C85" s="92"/>
      <c r="D85" s="92"/>
      <c r="E85" s="92"/>
      <c r="F85" s="92"/>
      <c r="G85" s="92"/>
      <c r="H85" s="92"/>
      <c r="I85" s="93"/>
      <c r="J85" s="94"/>
      <c r="K85" s="305">
        <v>0.05</v>
      </c>
      <c r="L85" s="861">
        <f>N78*K85</f>
        <v>234.66735753807484</v>
      </c>
      <c r="M85" s="862"/>
      <c r="N85" s="51"/>
    </row>
    <row r="86" spans="1:14" ht="15.75" thickBot="1">
      <c r="B86" s="825" t="s">
        <v>953</v>
      </c>
      <c r="C86" s="826"/>
      <c r="D86" s="826"/>
      <c r="E86" s="826"/>
      <c r="F86" s="826"/>
      <c r="G86" s="826"/>
      <c r="H86" s="826"/>
      <c r="I86" s="826"/>
      <c r="J86" s="826"/>
      <c r="K86" s="826"/>
      <c r="L86" s="826"/>
      <c r="M86" s="827"/>
      <c r="N86" s="52">
        <f>L83+L84+L85</f>
        <v>1408.004145228449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6101.3512959899454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VLOOKUP(A36,EQUIPOS!A6:D162,4,FALSE)</f>
        <v>177325.22387121571</v>
      </c>
      <c r="L36" s="270"/>
      <c r="M36" s="271">
        <v>600</v>
      </c>
      <c r="N36" s="272">
        <f>K36/M36</f>
        <v>295.54203978535952</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600</v>
      </c>
      <c r="N37" s="272">
        <f>K37/M37</f>
        <v>126.36800022827505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422.65389047949793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80197.089841520719</v>
      </c>
      <c r="N48" s="272">
        <f>K48*M48</f>
        <v>380.93617674722339</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2002.1647593764383</v>
      </c>
      <c r="N49" s="272">
        <f>K49*M49</f>
        <v>2139.8135865835679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2520.7497633307912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9">
        <f>VLOOKUP(A58,TRANSPORTE!A5:D117,4,FALSE)</f>
        <v>1129.9075439482144</v>
      </c>
      <c r="M58" s="830"/>
      <c r="N58" s="287">
        <f>K58*L58</f>
        <v>5.3670608337540182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5.3670608337540182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3023.1557612303782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604.63115224607566</v>
      </c>
      <c r="M83" s="860"/>
      <c r="N83" s="51"/>
    </row>
    <row r="84" spans="1:14">
      <c r="B84" s="89" t="s">
        <v>973</v>
      </c>
      <c r="C84" s="90"/>
      <c r="D84" s="90"/>
      <c r="E84" s="90"/>
      <c r="F84" s="90"/>
      <c r="G84" s="90"/>
      <c r="H84" s="90"/>
      <c r="I84" s="87"/>
      <c r="J84" s="88"/>
      <c r="K84" s="304">
        <v>0.05</v>
      </c>
      <c r="L84" s="859">
        <f>N78*K84</f>
        <v>151.15778806151891</v>
      </c>
      <c r="M84" s="860"/>
      <c r="N84" s="51"/>
    </row>
    <row r="85" spans="1:14" ht="15.75" thickBot="1">
      <c r="B85" s="91" t="s">
        <v>974</v>
      </c>
      <c r="C85" s="92"/>
      <c r="D85" s="92"/>
      <c r="E85" s="92"/>
      <c r="F85" s="92"/>
      <c r="G85" s="92"/>
      <c r="H85" s="92"/>
      <c r="I85" s="93"/>
      <c r="J85" s="94"/>
      <c r="K85" s="305">
        <v>0.05</v>
      </c>
      <c r="L85" s="861">
        <f>N78*K85</f>
        <v>151.15778806151891</v>
      </c>
      <c r="M85" s="862"/>
      <c r="N85" s="51"/>
    </row>
    <row r="86" spans="1:14" ht="15.75" thickBot="1">
      <c r="B86" s="825" t="s">
        <v>953</v>
      </c>
      <c r="C86" s="826"/>
      <c r="D86" s="826"/>
      <c r="E86" s="826"/>
      <c r="F86" s="826"/>
      <c r="G86" s="826"/>
      <c r="H86" s="826"/>
      <c r="I86" s="826"/>
      <c r="J86" s="826"/>
      <c r="K86" s="826"/>
      <c r="L86" s="826"/>
      <c r="M86" s="827"/>
      <c r="N86" s="52">
        <f>L83+L84+L85</f>
        <v>906.94672836911343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3930.1024895994915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290</v>
      </c>
      <c r="B37" s="838" t="str">
        <f>VLOOKUP(A37,EQUIPOS!A7:D154,3,FALSE)</f>
        <v>Planta trituradora</v>
      </c>
      <c r="C37" s="839"/>
      <c r="D37" s="839"/>
      <c r="E37" s="839"/>
      <c r="F37" s="839"/>
      <c r="G37" s="839"/>
      <c r="H37" s="840"/>
      <c r="I37" s="267"/>
      <c r="J37" s="268"/>
      <c r="K37" s="269">
        <f>VLOOKUP(A37,EQUIPOS!A7:D163,4,FALSE)</f>
        <v>376270.53869887593</v>
      </c>
      <c r="L37" s="270"/>
      <c r="M37" s="271">
        <v>30</v>
      </c>
      <c r="N37" s="272">
        <f t="shared" ref="N37:N43" si="0">K37/M37</f>
        <v>12542.351289962531</v>
      </c>
    </row>
    <row r="38" spans="1:14">
      <c r="A38" t="s">
        <v>168</v>
      </c>
      <c r="B38" s="838" t="str">
        <f>VLOOKUP(A38,EQUIPOS!A8:D154,3,FALSE)</f>
        <v>Compactador tipo  POTENCIA: 105 HP, PESO: 6 ton</v>
      </c>
      <c r="C38" s="839"/>
      <c r="D38" s="839"/>
      <c r="E38" s="839"/>
      <c r="F38" s="839"/>
      <c r="G38" s="839"/>
      <c r="H38" s="840"/>
      <c r="I38" s="267"/>
      <c r="J38" s="268"/>
      <c r="K38" s="269">
        <f>VLOOKUP(A38,EQUIPOS!A8:D164,4,FALSE)</f>
        <v>108315.42876709289</v>
      </c>
      <c r="L38" s="270"/>
      <c r="M38" s="271">
        <v>9</v>
      </c>
      <c r="N38" s="272">
        <f t="shared" si="0"/>
        <v>12035.0476407881</v>
      </c>
    </row>
    <row r="39" spans="1:14">
      <c r="A39" t="s">
        <v>173</v>
      </c>
      <c r="B39" s="838" t="str">
        <f>VLOOKUP(A39,EQUIPOS!A9:D154,3,FALSE)</f>
        <v>Compactador neumático de Potencia 70 HP, peso de 13 ton</v>
      </c>
      <c r="C39" s="839"/>
      <c r="D39" s="839"/>
      <c r="E39" s="839"/>
      <c r="F39" s="839"/>
      <c r="G39" s="839"/>
      <c r="H39" s="840"/>
      <c r="I39" s="267"/>
      <c r="J39" s="268"/>
      <c r="K39" s="269">
        <f>VLOOKUP(A39,EQUIPOS!A9:D165,4,FALSE)</f>
        <v>102900.18165553063</v>
      </c>
      <c r="L39" s="270"/>
      <c r="M39" s="271">
        <v>9</v>
      </c>
      <c r="N39" s="272">
        <f t="shared" si="0"/>
        <v>11433.353517281181</v>
      </c>
    </row>
    <row r="40" spans="1:14">
      <c r="A40" t="s">
        <v>286</v>
      </c>
      <c r="B40" s="838" t="str">
        <f>VLOOKUP(A40,EQUIPOS!A10:D154,3,FALSE)</f>
        <v>Planta de asfalto en frio</v>
      </c>
      <c r="C40" s="839"/>
      <c r="D40" s="839"/>
      <c r="E40" s="839"/>
      <c r="F40" s="839"/>
      <c r="G40" s="839"/>
      <c r="H40" s="840"/>
      <c r="I40" s="267"/>
      <c r="J40" s="268"/>
      <c r="K40" s="269">
        <f>VLOOKUP(A40,EQUIPOS!A10:D166,4,FALSE)</f>
        <v>202501.29913349054</v>
      </c>
      <c r="L40" s="270"/>
      <c r="M40" s="271">
        <v>9</v>
      </c>
      <c r="N40" s="272">
        <f t="shared" si="0"/>
        <v>22500.144348165617</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9</v>
      </c>
      <c r="N42" s="272">
        <f t="shared" si="0"/>
        <v>25054.198412315822</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9</v>
      </c>
      <c r="N43" s="272">
        <f t="shared" si="0"/>
        <v>6936.394989196202</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N77*M46</f>
        <v>1065.8882903278056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101278.33147291193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30671.676580924312</v>
      </c>
      <c r="N53" s="272">
        <f>K53*M53</f>
        <v>42940.347213294037</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72.744946539669343</v>
      </c>
      <c r="N54" s="272">
        <f>K54*M54</f>
        <v>1818.6236634917336</v>
      </c>
    </row>
    <row r="55" spans="1:14" ht="15.75" thickBot="1">
      <c r="B55" s="43"/>
      <c r="C55" s="281"/>
      <c r="D55" s="281"/>
      <c r="E55" s="281"/>
      <c r="F55" s="281"/>
      <c r="G55" s="281"/>
      <c r="H55" s="281"/>
      <c r="I55" s="268"/>
      <c r="J55" s="224"/>
      <c r="K55" s="282"/>
      <c r="L55" s="267"/>
      <c r="M55" s="283"/>
      <c r="N55" s="284"/>
    </row>
    <row r="56" spans="1:14" ht="15.75" thickBot="1">
      <c r="B56" s="825" t="s">
        <v>953</v>
      </c>
      <c r="C56" s="826"/>
      <c r="D56" s="826"/>
      <c r="E56" s="826"/>
      <c r="F56" s="826"/>
      <c r="G56" s="826"/>
      <c r="H56" s="826"/>
      <c r="I56" s="826"/>
      <c r="J56" s="826"/>
      <c r="K56" s="826"/>
      <c r="L56" s="826"/>
      <c r="M56" s="827"/>
      <c r="N56" s="394">
        <f>SUM(N53:N55)</f>
        <v>44758.970876785774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9">
        <f>VLOOKUP(A61,TRANSPORTE!A5:D117,4,FALSE)</f>
        <v>1385.7802432186691</v>
      </c>
      <c r="M61" s="830"/>
      <c r="N61" s="287">
        <f>K61*L61</f>
        <v>1732.2253040233363</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9">
        <f>VLOOKUP(A62,TRANSPORTE!A6:D117,4,FALSE)</f>
        <v>1129.9075439482144</v>
      </c>
      <c r="M62" s="830"/>
      <c r="N62" s="287">
        <f>K62*L62</f>
        <v>1581.8705615275001</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3314.0958655508366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SUM(N72:N76)</f>
        <v>10658.882903278056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N48+N56+N67+N77</f>
        <v>160010.28111852659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32002.05622370532</v>
      </c>
      <c r="M84" s="860"/>
      <c r="N84" s="51"/>
    </row>
    <row r="85" spans="1:14">
      <c r="B85" s="89" t="s">
        <v>973</v>
      </c>
      <c r="C85" s="90"/>
      <c r="D85" s="90"/>
      <c r="E85" s="90"/>
      <c r="F85" s="90"/>
      <c r="G85" s="90"/>
      <c r="H85" s="90"/>
      <c r="I85" s="87"/>
      <c r="J85" s="88"/>
      <c r="K85" s="304">
        <v>0.05</v>
      </c>
      <c r="L85" s="859">
        <f>N79*K85</f>
        <v>8000.51405592633</v>
      </c>
      <c r="M85" s="860"/>
      <c r="N85" s="51"/>
    </row>
    <row r="86" spans="1:14" ht="15.75" thickBot="1">
      <c r="B86" s="91" t="s">
        <v>974</v>
      </c>
      <c r="C86" s="92"/>
      <c r="D86" s="92"/>
      <c r="E86" s="92"/>
      <c r="F86" s="92"/>
      <c r="G86" s="92"/>
      <c r="H86" s="92"/>
      <c r="I86" s="93"/>
      <c r="J86" s="94"/>
      <c r="K86" s="305">
        <v>0.05</v>
      </c>
      <c r="L86" s="861">
        <f>N79*K86</f>
        <v>8000.51405592633</v>
      </c>
      <c r="M86" s="862"/>
      <c r="N86" s="51"/>
    </row>
    <row r="87" spans="1:14" ht="15.75" thickBot="1">
      <c r="B87" s="825" t="s">
        <v>953</v>
      </c>
      <c r="C87" s="826"/>
      <c r="D87" s="826"/>
      <c r="E87" s="826"/>
      <c r="F87" s="826"/>
      <c r="G87" s="826"/>
      <c r="H87" s="826"/>
      <c r="I87" s="826"/>
      <c r="J87" s="826"/>
      <c r="K87" s="826"/>
      <c r="L87" s="826"/>
      <c r="M87" s="827"/>
      <c r="N87" s="52">
        <f>L84+L85+L86</f>
        <v>48003.084335557978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208013.36545408456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2"/>
      <c r="K119" s="802"/>
      <c r="L119" s="802"/>
      <c r="M119" s="802"/>
      <c r="N119" s="803"/>
    </row>
    <row r="120" spans="2:14" ht="15.75" thickBot="1">
      <c r="B120" s="261" t="s">
        <v>2221</v>
      </c>
      <c r="C120" s="393"/>
      <c r="D120" s="393"/>
      <c r="E120" s="57"/>
      <c r="F120" s="57"/>
      <c r="G120" s="57"/>
      <c r="H120" s="57"/>
      <c r="I120" s="57"/>
      <c r="J120" s="804"/>
      <c r="K120" s="804"/>
      <c r="L120" s="804"/>
      <c r="M120" s="804"/>
      <c r="N120" s="805"/>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168</v>
      </c>
      <c r="B37" s="838" t="str">
        <f>VLOOKUP(A37,EQUIPOS!A7:D154,3,FALSE)</f>
        <v>Compactador tipo  POTENCIA: 105 HP, PESO: 6 ton</v>
      </c>
      <c r="C37" s="839"/>
      <c r="D37" s="839"/>
      <c r="E37" s="839"/>
      <c r="F37" s="839"/>
      <c r="G37" s="839"/>
      <c r="H37" s="840"/>
      <c r="I37" s="267"/>
      <c r="J37" s="268"/>
      <c r="K37" s="269">
        <f>VLOOKUP(A37,EQUIPOS!A7:D163,4,FALSE)</f>
        <v>108315.42876709289</v>
      </c>
      <c r="L37" s="270"/>
      <c r="M37" s="271">
        <v>9</v>
      </c>
      <c r="N37" s="272">
        <f t="shared" ref="N37:N43" si="0">K37/M37</f>
        <v>12035.0476407881</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VLOOKUP(A38,EQUIPOS!A8:D164,4,FALSE)</f>
        <v>102900.18165553063</v>
      </c>
      <c r="L38" s="270"/>
      <c r="M38" s="271">
        <v>9</v>
      </c>
      <c r="N38" s="272">
        <f t="shared" si="0"/>
        <v>11433.353517281181</v>
      </c>
    </row>
    <row r="39" spans="1:14">
      <c r="A39" t="s">
        <v>286</v>
      </c>
      <c r="B39" s="838" t="str">
        <f>VLOOKUP(A39,EQUIPOS!A9:D154,3,FALSE)</f>
        <v>Planta de asfalto en frio</v>
      </c>
      <c r="C39" s="839"/>
      <c r="D39" s="839"/>
      <c r="E39" s="839"/>
      <c r="F39" s="839"/>
      <c r="G39" s="839"/>
      <c r="H39" s="840"/>
      <c r="I39" s="267"/>
      <c r="J39" s="268"/>
      <c r="K39" s="269">
        <f>VLOOKUP(A39,EQUIPOS!A9:D165,4,FALSE)</f>
        <v>202501.29913349054</v>
      </c>
      <c r="L39" s="270"/>
      <c r="M39" s="271">
        <v>9</v>
      </c>
      <c r="N39" s="272">
        <f t="shared" si="0"/>
        <v>22500.144348165617</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9</v>
      </c>
      <c r="N42" s="272">
        <f t="shared" si="0"/>
        <v>25054.198412315822</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9</v>
      </c>
      <c r="N43" s="272">
        <f t="shared" si="0"/>
        <v>6936.394989196202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1065.8882903278056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101278.33147291193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1129.9075439482144</v>
      </c>
      <c r="M64" s="830"/>
      <c r="N64" s="287">
        <f>K64*L64</f>
        <v>1581.8705615275001</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9">
        <f>VLOOKUP(A65,TRANSPORTE!A6:D117,4,FALSE)</f>
        <v>1385.7802432186691</v>
      </c>
      <c r="M65" s="830"/>
      <c r="N65" s="287">
        <f>K65*L65</f>
        <v>1732.2253040233363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3314.0958655508366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10658.882903278056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160010.28111852659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32002.05622370532</v>
      </c>
      <c r="M88" s="860"/>
      <c r="N88" s="51"/>
    </row>
    <row r="89" spans="1:14">
      <c r="B89" s="89" t="s">
        <v>973</v>
      </c>
      <c r="C89" s="90"/>
      <c r="D89" s="90"/>
      <c r="E89" s="90"/>
      <c r="F89" s="90"/>
      <c r="G89" s="90"/>
      <c r="H89" s="90"/>
      <c r="I89" s="87"/>
      <c r="J89" s="88"/>
      <c r="K89" s="304">
        <v>0.05</v>
      </c>
      <c r="L89" s="859">
        <f>N83*K89</f>
        <v>8000.51405592633</v>
      </c>
      <c r="M89" s="860"/>
      <c r="N89" s="51"/>
    </row>
    <row r="90" spans="1:14" ht="15.75" thickBot="1">
      <c r="B90" s="91" t="s">
        <v>974</v>
      </c>
      <c r="C90" s="92"/>
      <c r="D90" s="92"/>
      <c r="E90" s="92"/>
      <c r="F90" s="92"/>
      <c r="G90" s="92"/>
      <c r="H90" s="92"/>
      <c r="I90" s="93"/>
      <c r="J90" s="94"/>
      <c r="K90" s="305">
        <v>0.05</v>
      </c>
      <c r="L90" s="861">
        <f>N83*K90</f>
        <v>8000.51405592633</v>
      </c>
      <c r="M90" s="862"/>
      <c r="N90" s="51"/>
    </row>
    <row r="91" spans="1:14" ht="15.75" thickBot="1">
      <c r="B91" s="825" t="s">
        <v>953</v>
      </c>
      <c r="C91" s="826"/>
      <c r="D91" s="826"/>
      <c r="E91" s="826"/>
      <c r="F91" s="826"/>
      <c r="G91" s="826"/>
      <c r="H91" s="826"/>
      <c r="I91" s="826"/>
      <c r="J91" s="826"/>
      <c r="K91" s="826"/>
      <c r="L91" s="826"/>
      <c r="M91" s="827"/>
      <c r="N91" s="52">
        <f>L88+L89+L90</f>
        <v>48003.084335557978</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208013.36545408456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168</v>
      </c>
      <c r="B37" s="838" t="str">
        <f>VLOOKUP(A37,EQUIPOS!A7:D154,3,FALSE)</f>
        <v>Compactador tipo  POTENCIA: 105 HP, PESO: 6 ton</v>
      </c>
      <c r="C37" s="839"/>
      <c r="D37" s="839"/>
      <c r="E37" s="839"/>
      <c r="F37" s="839"/>
      <c r="G37" s="839"/>
      <c r="H37" s="840"/>
      <c r="I37" s="267"/>
      <c r="J37" s="268"/>
      <c r="K37" s="269">
        <f>VLOOKUP(A37,EQUIPOS!A7:D163,4,FALSE)</f>
        <v>108315.42876709289</v>
      </c>
      <c r="L37" s="270"/>
      <c r="M37" s="271">
        <v>9</v>
      </c>
      <c r="N37" s="272">
        <f t="shared" ref="N37:N43" si="0">K37/M37</f>
        <v>12035.0476407881</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VLOOKUP(A38,EQUIPOS!A8:D164,4,FALSE)</f>
        <v>102900.18165553063</v>
      </c>
      <c r="L38" s="270"/>
      <c r="M38" s="271">
        <v>9</v>
      </c>
      <c r="N38" s="272">
        <f t="shared" si="0"/>
        <v>11433.353517281181</v>
      </c>
    </row>
    <row r="39" spans="1:14">
      <c r="A39" t="s">
        <v>286</v>
      </c>
      <c r="B39" s="838" t="str">
        <f>VLOOKUP(A39,EQUIPOS!A9:D154,3,FALSE)</f>
        <v>Planta de asfalto en frio</v>
      </c>
      <c r="C39" s="839"/>
      <c r="D39" s="839"/>
      <c r="E39" s="839"/>
      <c r="F39" s="839"/>
      <c r="G39" s="839"/>
      <c r="H39" s="840"/>
      <c r="I39" s="267"/>
      <c r="J39" s="268"/>
      <c r="K39" s="269">
        <f>VLOOKUP(A39,EQUIPOS!A9:D165,4,FALSE)</f>
        <v>202501.29913349054</v>
      </c>
      <c r="L39" s="270"/>
      <c r="M39" s="271">
        <v>9</v>
      </c>
      <c r="N39" s="272">
        <f t="shared" si="0"/>
        <v>22500.144348165617</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9</v>
      </c>
      <c r="N42" s="272">
        <f t="shared" si="0"/>
        <v>25054.198412315822</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9</v>
      </c>
      <c r="N43" s="272">
        <f t="shared" si="0"/>
        <v>6936.394989196202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1065.8882903278056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101278.33147291193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411">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9">
        <f>VLOOKUP(A64,TRANSPORTE!A5:D117,4,FALSE)</f>
        <v>1129.9075439482144</v>
      </c>
      <c r="M64" s="830"/>
      <c r="N64" s="287">
        <f>K64*L64</f>
        <v>1581.8705615275001</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9">
        <f>VLOOKUP(A65,TRANSPORTE!A6:D117,4,FALSE)</f>
        <v>1385.7802432186691</v>
      </c>
      <c r="M65" s="830"/>
      <c r="N65" s="287">
        <f>K65*L65</f>
        <v>1732.2253040233363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3314.0958655508366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10658.882903278056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160010.28111852659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32002.05622370532</v>
      </c>
      <c r="M88" s="860"/>
      <c r="N88" s="51"/>
    </row>
    <row r="89" spans="1:14">
      <c r="B89" s="89" t="s">
        <v>973</v>
      </c>
      <c r="C89" s="90"/>
      <c r="D89" s="90"/>
      <c r="E89" s="90"/>
      <c r="F89" s="90"/>
      <c r="G89" s="90"/>
      <c r="H89" s="90"/>
      <c r="I89" s="87"/>
      <c r="J89" s="88"/>
      <c r="K89" s="304">
        <v>0.05</v>
      </c>
      <c r="L89" s="859">
        <f>N83*K89</f>
        <v>8000.51405592633</v>
      </c>
      <c r="M89" s="860"/>
      <c r="N89" s="51"/>
    </row>
    <row r="90" spans="1:14" ht="15.75" thickBot="1">
      <c r="B90" s="91" t="s">
        <v>974</v>
      </c>
      <c r="C90" s="92"/>
      <c r="D90" s="92"/>
      <c r="E90" s="92"/>
      <c r="F90" s="92"/>
      <c r="G90" s="92"/>
      <c r="H90" s="92"/>
      <c r="I90" s="93"/>
      <c r="J90" s="94"/>
      <c r="K90" s="305">
        <v>0.05</v>
      </c>
      <c r="L90" s="861">
        <f>N83*K90</f>
        <v>8000.51405592633</v>
      </c>
      <c r="M90" s="862"/>
      <c r="N90" s="51"/>
    </row>
    <row r="91" spans="1:14" ht="15.75" thickBot="1">
      <c r="B91" s="825" t="s">
        <v>953</v>
      </c>
      <c r="C91" s="826"/>
      <c r="D91" s="826"/>
      <c r="E91" s="826"/>
      <c r="F91" s="826"/>
      <c r="G91" s="826"/>
      <c r="H91" s="826"/>
      <c r="I91" s="826"/>
      <c r="J91" s="826"/>
      <c r="K91" s="826"/>
      <c r="L91" s="826"/>
      <c r="M91" s="827"/>
      <c r="N91" s="52">
        <f>L88+L89+L90</f>
        <v>48003.084335557978</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52">
        <f>N83+N91</f>
        <v>208013.36545408456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168</v>
      </c>
      <c r="B37" s="838" t="str">
        <f>VLOOKUP(A37,EQUIPOS!A7:D154,3,FALSE)</f>
        <v>Compactador tipo  POTENCIA: 105 HP, PESO: 6 ton</v>
      </c>
      <c r="C37" s="839"/>
      <c r="D37" s="839"/>
      <c r="E37" s="839"/>
      <c r="F37" s="839"/>
      <c r="G37" s="839"/>
      <c r="H37" s="840"/>
      <c r="I37" s="267"/>
      <c r="J37" s="268"/>
      <c r="K37" s="269">
        <f>VLOOKUP(A37,EQUIPOS!A7:D163,4,FALSE)</f>
        <v>108315.42876709289</v>
      </c>
      <c r="L37" s="270"/>
      <c r="M37" s="271">
        <v>7</v>
      </c>
      <c r="N37" s="272">
        <f t="shared" ref="N37:N43" si="0">K37/M37</f>
        <v>15473.63268101327</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VLOOKUP(A38,EQUIPOS!A8:D164,4,FALSE)</f>
        <v>102900.18165553063</v>
      </c>
      <c r="L38" s="270"/>
      <c r="M38" s="271">
        <v>7</v>
      </c>
      <c r="N38" s="272">
        <f t="shared" si="0"/>
        <v>14700.02595079009</v>
      </c>
    </row>
    <row r="39" spans="1:14">
      <c r="A39" t="s">
        <v>286</v>
      </c>
      <c r="B39" s="838" t="str">
        <f>VLOOKUP(A39,EQUIPOS!A9:D154,3,FALSE)</f>
        <v>Planta de asfalto en frio</v>
      </c>
      <c r="C39" s="839"/>
      <c r="D39" s="839"/>
      <c r="E39" s="839"/>
      <c r="F39" s="839"/>
      <c r="G39" s="839"/>
      <c r="H39" s="840"/>
      <c r="I39" s="267"/>
      <c r="J39" s="268"/>
      <c r="K39" s="269">
        <f>VLOOKUP(A39,EQUIPOS!A9:D165,4,FALSE)</f>
        <v>202501.29913349054</v>
      </c>
      <c r="L39" s="270"/>
      <c r="M39" s="271">
        <v>9</v>
      </c>
      <c r="N39" s="272">
        <f t="shared" si="0"/>
        <v>22500.144348165617</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7</v>
      </c>
      <c r="N42" s="272">
        <f t="shared" si="0"/>
        <v>32212.540815834629</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9</v>
      </c>
      <c r="N43" s="272">
        <f t="shared" si="0"/>
        <v>6936.394989196202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1218.1580460889206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115294.20110592594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1129.9075439482144</v>
      </c>
      <c r="M64" s="830"/>
      <c r="N64" s="287">
        <f>K64*L64</f>
        <v>1581.8705615275001</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1129.9075439482144</v>
      </c>
      <c r="N65" s="412">
        <f>K65*M65</f>
        <v>1412.3844299352681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12181.580460889205</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175229.00743506369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35045.801487012737</v>
      </c>
      <c r="M88" s="860"/>
      <c r="N88" s="51"/>
    </row>
    <row r="89" spans="1:14">
      <c r="B89" s="89" t="s">
        <v>973</v>
      </c>
      <c r="C89" s="90"/>
      <c r="D89" s="90"/>
      <c r="E89" s="90"/>
      <c r="F89" s="90"/>
      <c r="G89" s="90"/>
      <c r="H89" s="90"/>
      <c r="I89" s="87"/>
      <c r="J89" s="88"/>
      <c r="K89" s="304">
        <v>0.05</v>
      </c>
      <c r="L89" s="859">
        <f>N83*K89</f>
        <v>8761.4503717531843</v>
      </c>
      <c r="M89" s="860"/>
      <c r="N89" s="51"/>
    </row>
    <row r="90" spans="1:14" ht="15.75" thickBot="1">
      <c r="B90" s="91" t="s">
        <v>974</v>
      </c>
      <c r="C90" s="92"/>
      <c r="D90" s="92"/>
      <c r="E90" s="92"/>
      <c r="F90" s="92"/>
      <c r="G90" s="92"/>
      <c r="H90" s="92"/>
      <c r="I90" s="93"/>
      <c r="J90" s="94"/>
      <c r="K90" s="305">
        <v>0.05</v>
      </c>
      <c r="L90" s="861">
        <f>N83*K90</f>
        <v>8761.4503717531843</v>
      </c>
      <c r="M90" s="862"/>
      <c r="N90" s="51"/>
    </row>
    <row r="91" spans="1:14" ht="15.75" thickBot="1">
      <c r="B91" s="825" t="s">
        <v>953</v>
      </c>
      <c r="C91" s="826"/>
      <c r="D91" s="826"/>
      <c r="E91" s="826"/>
      <c r="F91" s="826"/>
      <c r="G91" s="826"/>
      <c r="H91" s="826"/>
      <c r="I91" s="826"/>
      <c r="J91" s="826"/>
      <c r="K91" s="826"/>
      <c r="L91" s="826"/>
      <c r="M91" s="827"/>
      <c r="N91" s="52">
        <f>L88+L89+L90</f>
        <v>52568.702230519106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227797.70966558281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9</v>
      </c>
      <c r="N37" s="272">
        <f t="shared" ref="N37:N43" si="0">K37/M37</f>
        <v>11433.353517281181</v>
      </c>
    </row>
    <row r="38" spans="1:14">
      <c r="A38" t="s">
        <v>168</v>
      </c>
      <c r="B38" s="838" t="str">
        <f>VLOOKUP(A38,EQUIPOS!A8:D154,3,FALSE)</f>
        <v>Compactador tipo  POTENCIA: 105 HP, PESO: 6 ton</v>
      </c>
      <c r="C38" s="839"/>
      <c r="D38" s="839"/>
      <c r="E38" s="839"/>
      <c r="F38" s="839"/>
      <c r="G38" s="839"/>
      <c r="H38" s="840"/>
      <c r="I38" s="267"/>
      <c r="J38" s="268"/>
      <c r="K38" s="269">
        <f>VLOOKUP(A38,EQUIPOS!A8:D164,4,FALSE)</f>
        <v>108315.42876709289</v>
      </c>
      <c r="L38" s="270"/>
      <c r="M38" s="271">
        <v>9</v>
      </c>
      <c r="N38" s="272">
        <f t="shared" si="0"/>
        <v>12035.0476407881</v>
      </c>
    </row>
    <row r="39" spans="1:14">
      <c r="A39" t="s">
        <v>286</v>
      </c>
      <c r="B39" s="838" t="str">
        <f>VLOOKUP(A39,EQUIPOS!A9:D154,3,FALSE)</f>
        <v>Planta de asfalto en frio</v>
      </c>
      <c r="C39" s="839"/>
      <c r="D39" s="839"/>
      <c r="E39" s="839"/>
      <c r="F39" s="839"/>
      <c r="G39" s="839"/>
      <c r="H39" s="840"/>
      <c r="I39" s="267"/>
      <c r="J39" s="268"/>
      <c r="K39" s="269">
        <f>VLOOKUP(A39,EQUIPOS!A9:D165,4,FALSE)</f>
        <v>202501.29913349054</v>
      </c>
      <c r="L39" s="270"/>
      <c r="M39" s="271">
        <v>9</v>
      </c>
      <c r="N39" s="272">
        <f t="shared" si="0"/>
        <v>22500.144348165617</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9</v>
      </c>
      <c r="N42" s="272">
        <f t="shared" si="0"/>
        <v>25054.198412315822</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9</v>
      </c>
      <c r="N43" s="272">
        <f t="shared" si="0"/>
        <v>6936.394989196202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39"/>
      <c r="F46" s="839"/>
      <c r="G46" s="839"/>
      <c r="H46" s="840"/>
      <c r="I46" s="36"/>
      <c r="J46" s="37"/>
      <c r="K46" s="274"/>
      <c r="L46" s="276"/>
      <c r="M46" s="277"/>
      <c r="N46" s="278"/>
    </row>
    <row r="47" spans="1:14">
      <c r="B47" s="845" t="s">
        <v>952</v>
      </c>
      <c r="C47" s="958"/>
      <c r="D47" s="958"/>
      <c r="E47" s="38"/>
      <c r="F47" s="39"/>
      <c r="G47" s="39"/>
      <c r="H47" s="40"/>
      <c r="I47" s="36"/>
      <c r="J47" s="37"/>
      <c r="K47" s="279"/>
      <c r="L47" s="276"/>
      <c r="M47" s="401">
        <v>0.1</v>
      </c>
      <c r="N47" s="344">
        <f>N81*M47</f>
        <v>1065.8882903278056</v>
      </c>
    </row>
    <row r="48" spans="1:14" ht="15.75" thickBot="1">
      <c r="B48" s="959"/>
      <c r="C48" s="960"/>
      <c r="D48" s="960"/>
      <c r="E48" s="960"/>
      <c r="F48" s="960"/>
      <c r="G48" s="960"/>
      <c r="H48" s="961"/>
      <c r="I48" s="847"/>
      <c r="J48" s="848"/>
      <c r="K48" s="41"/>
      <c r="L48" s="849"/>
      <c r="M48" s="962"/>
      <c r="N48" s="105"/>
    </row>
    <row r="49" spans="1:14" ht="15.75" thickBot="1">
      <c r="B49" s="825" t="s">
        <v>953</v>
      </c>
      <c r="C49" s="826"/>
      <c r="D49" s="826"/>
      <c r="E49" s="826"/>
      <c r="F49" s="826"/>
      <c r="G49" s="826"/>
      <c r="H49" s="826"/>
      <c r="I49" s="826"/>
      <c r="J49" s="826"/>
      <c r="K49" s="826"/>
      <c r="L49" s="826"/>
      <c r="M49" s="827"/>
      <c r="N49" s="394">
        <f>SUM(N36:N48)</f>
        <v>101278.33147291193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1129.9075439482144</v>
      </c>
      <c r="M64" s="830"/>
      <c r="N64" s="287">
        <f>K64*L64</f>
        <v>1581.8705615275001</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9">
        <f>VLOOKUP(A65,TRANSPORTE!A6:D117,4,FALSE)</f>
        <v>1385.7802432186691</v>
      </c>
      <c r="M65" s="830"/>
      <c r="N65" s="287">
        <f>K65*L65</f>
        <v>1732.2253040233363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3314.0958655508366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10658.882903278056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160010.28111852659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32002.05622370532</v>
      </c>
      <c r="M88" s="860"/>
      <c r="N88" s="51"/>
    </row>
    <row r="89" spans="1:14">
      <c r="B89" s="89" t="s">
        <v>973</v>
      </c>
      <c r="C89" s="90"/>
      <c r="D89" s="90"/>
      <c r="E89" s="90"/>
      <c r="F89" s="90"/>
      <c r="G89" s="90"/>
      <c r="H89" s="90"/>
      <c r="I89" s="87"/>
      <c r="J89" s="88"/>
      <c r="K89" s="304">
        <v>0.05</v>
      </c>
      <c r="L89" s="859">
        <f>N83*K89</f>
        <v>8000.51405592633</v>
      </c>
      <c r="M89" s="860"/>
      <c r="N89" s="51"/>
    </row>
    <row r="90" spans="1:14" ht="15.75" thickBot="1">
      <c r="B90" s="91" t="s">
        <v>974</v>
      </c>
      <c r="C90" s="92"/>
      <c r="D90" s="92"/>
      <c r="E90" s="92"/>
      <c r="F90" s="92"/>
      <c r="G90" s="92"/>
      <c r="H90" s="92"/>
      <c r="I90" s="93"/>
      <c r="J90" s="94"/>
      <c r="K90" s="305">
        <v>0.05</v>
      </c>
      <c r="L90" s="861">
        <f>N83*K90</f>
        <v>8000.51405592633</v>
      </c>
      <c r="M90" s="862"/>
      <c r="N90" s="51"/>
    </row>
    <row r="91" spans="1:14" ht="15.75" thickBot="1">
      <c r="B91" s="825" t="s">
        <v>953</v>
      </c>
      <c r="C91" s="826"/>
      <c r="D91" s="826"/>
      <c r="E91" s="826"/>
      <c r="F91" s="826"/>
      <c r="G91" s="826"/>
      <c r="H91" s="826"/>
      <c r="I91" s="826"/>
      <c r="J91" s="826"/>
      <c r="K91" s="826"/>
      <c r="L91" s="826"/>
      <c r="M91" s="827"/>
      <c r="N91" s="52">
        <f>L88+L89+L90</f>
        <v>48003.084335557978</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208013.36545408456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9</v>
      </c>
      <c r="N37" s="272">
        <f t="shared" ref="N37:N43" si="0">K37/M37</f>
        <v>11433.353517281181</v>
      </c>
    </row>
    <row r="38" spans="1:14">
      <c r="A38" t="s">
        <v>168</v>
      </c>
      <c r="B38" s="838" t="str">
        <f>VLOOKUP(A38,EQUIPOS!A8:D154,3,FALSE)</f>
        <v>Compactador tipo  POTENCIA: 105 HP, PESO: 6 ton</v>
      </c>
      <c r="C38" s="839"/>
      <c r="D38" s="839"/>
      <c r="E38" s="839"/>
      <c r="F38" s="839"/>
      <c r="G38" s="839"/>
      <c r="H38" s="840"/>
      <c r="I38" s="267"/>
      <c r="J38" s="268"/>
      <c r="K38" s="269">
        <f>VLOOKUP(A38,EQUIPOS!A8:D164,4,FALSE)</f>
        <v>108315.42876709289</v>
      </c>
      <c r="L38" s="270"/>
      <c r="M38" s="271">
        <v>9</v>
      </c>
      <c r="N38" s="272">
        <f t="shared" si="0"/>
        <v>12035.0476407881</v>
      </c>
    </row>
    <row r="39" spans="1:14">
      <c r="A39" t="s">
        <v>286</v>
      </c>
      <c r="B39" s="838" t="str">
        <f>VLOOKUP(A39,EQUIPOS!A9:D154,3,FALSE)</f>
        <v>Planta de asfalto en frio</v>
      </c>
      <c r="C39" s="839"/>
      <c r="D39" s="839"/>
      <c r="E39" s="839"/>
      <c r="F39" s="839"/>
      <c r="G39" s="839"/>
      <c r="H39" s="840"/>
      <c r="I39" s="267"/>
      <c r="J39" s="268"/>
      <c r="K39" s="269">
        <f>VLOOKUP(A39,EQUIPOS!A9:D165,4,FALSE)</f>
        <v>202501.29913349054</v>
      </c>
      <c r="L39" s="270"/>
      <c r="M39" s="271">
        <v>9</v>
      </c>
      <c r="N39" s="272">
        <f t="shared" si="0"/>
        <v>22500.144348165617</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9</v>
      </c>
      <c r="N42" s="272">
        <f t="shared" si="0"/>
        <v>25054.198412315822</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9</v>
      </c>
      <c r="N43" s="272">
        <f t="shared" si="0"/>
        <v>6936.394989196202</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1065.8882903278056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101278.33147291193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30671.676580924312</v>
      </c>
      <c r="N53" s="272">
        <f>K53*M53</f>
        <v>42940.347213294037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44758.970876785774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1129.9075439482144</v>
      </c>
      <c r="M63" s="830"/>
      <c r="N63" s="287">
        <f>K63*L63</f>
        <v>1581.8705615275001</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9">
        <f>VLOOKUP(A64,TRANSPORTE!A6:D117,4,FALSE)</f>
        <v>1385.7802432186691</v>
      </c>
      <c r="M64" s="830"/>
      <c r="N64" s="287">
        <f>K64*L64</f>
        <v>1732.2253040233363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3314.0958655508366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160010.28111852659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32002.05622370532</v>
      </c>
      <c r="M87" s="860"/>
      <c r="N87" s="51"/>
    </row>
    <row r="88" spans="1:14">
      <c r="B88" s="89" t="s">
        <v>973</v>
      </c>
      <c r="C88" s="90"/>
      <c r="D88" s="90"/>
      <c r="E88" s="90"/>
      <c r="F88" s="90"/>
      <c r="G88" s="90"/>
      <c r="H88" s="90"/>
      <c r="I88" s="87"/>
      <c r="J88" s="88"/>
      <c r="K88" s="304">
        <v>0.05</v>
      </c>
      <c r="L88" s="859">
        <f>N82*K88</f>
        <v>8000.51405592633</v>
      </c>
      <c r="M88" s="860"/>
      <c r="N88" s="51"/>
    </row>
    <row r="89" spans="1:14" ht="15.75" thickBot="1">
      <c r="B89" s="91" t="s">
        <v>974</v>
      </c>
      <c r="C89" s="92"/>
      <c r="D89" s="92"/>
      <c r="E89" s="92"/>
      <c r="F89" s="92"/>
      <c r="G89" s="92"/>
      <c r="H89" s="92"/>
      <c r="I89" s="93"/>
      <c r="J89" s="94"/>
      <c r="K89" s="305">
        <v>0.05</v>
      </c>
      <c r="L89" s="861">
        <f>N82*K89</f>
        <v>8000.51405592633</v>
      </c>
      <c r="M89" s="862"/>
      <c r="N89" s="51"/>
    </row>
    <row r="90" spans="1:14" ht="15.75" thickBot="1">
      <c r="B90" s="825" t="s">
        <v>953</v>
      </c>
      <c r="C90" s="826"/>
      <c r="D90" s="826"/>
      <c r="E90" s="826"/>
      <c r="F90" s="826"/>
      <c r="G90" s="826"/>
      <c r="H90" s="826"/>
      <c r="I90" s="826"/>
      <c r="J90" s="826"/>
      <c r="K90" s="826"/>
      <c r="L90" s="826"/>
      <c r="M90" s="827"/>
      <c r="N90" s="52">
        <f>L87+L88+L89</f>
        <v>48003.084335557978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208013.36545408456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9</v>
      </c>
      <c r="N37" s="272">
        <f t="shared" ref="N37:N43" si="0">K37/M37</f>
        <v>11433.353517281181</v>
      </c>
    </row>
    <row r="38" spans="1:14">
      <c r="A38" t="s">
        <v>168</v>
      </c>
      <c r="B38" s="838" t="str">
        <f>VLOOKUP(A38,EQUIPOS!A8:D154,3,FALSE)</f>
        <v>Compactador tipo  POTENCIA: 105 HP, PESO: 6 ton</v>
      </c>
      <c r="C38" s="839"/>
      <c r="D38" s="839"/>
      <c r="E38" s="839"/>
      <c r="F38" s="839"/>
      <c r="G38" s="839"/>
      <c r="H38" s="840"/>
      <c r="I38" s="267"/>
      <c r="J38" s="268"/>
      <c r="K38" s="269">
        <f>VLOOKUP(A38,EQUIPOS!A8:D164,4,FALSE)</f>
        <v>108315.42876709289</v>
      </c>
      <c r="L38" s="270"/>
      <c r="M38" s="271">
        <v>9</v>
      </c>
      <c r="N38" s="272">
        <f t="shared" si="0"/>
        <v>12035.0476407881</v>
      </c>
    </row>
    <row r="39" spans="1:14">
      <c r="A39" t="s">
        <v>286</v>
      </c>
      <c r="B39" s="838" t="str">
        <f>VLOOKUP(A39,EQUIPOS!A9:D154,3,FALSE)</f>
        <v>Planta de asfalto en frio</v>
      </c>
      <c r="C39" s="839"/>
      <c r="D39" s="839"/>
      <c r="E39" s="839"/>
      <c r="F39" s="839"/>
      <c r="G39" s="839"/>
      <c r="H39" s="840"/>
      <c r="I39" s="267"/>
      <c r="J39" s="268"/>
      <c r="K39" s="269">
        <f>VLOOKUP(A39,EQUIPOS!A9:D165,4,FALSE)</f>
        <v>202501.29913349054</v>
      </c>
      <c r="L39" s="270"/>
      <c r="M39" s="271">
        <v>9</v>
      </c>
      <c r="N39" s="272">
        <f t="shared" si="0"/>
        <v>22500.144348165617</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9</v>
      </c>
      <c r="N42" s="272">
        <f t="shared" si="0"/>
        <v>25054.198412315822</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9</v>
      </c>
      <c r="N43" s="272">
        <f t="shared" si="0"/>
        <v>6936.394989196202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39"/>
      <c r="F46" s="839"/>
      <c r="G46" s="839"/>
      <c r="H46" s="840"/>
      <c r="I46" s="36"/>
      <c r="J46" s="37"/>
      <c r="K46" s="274"/>
      <c r="L46" s="276"/>
      <c r="M46" s="277"/>
      <c r="N46" s="278"/>
    </row>
    <row r="47" spans="1:14">
      <c r="B47" s="845" t="s">
        <v>952</v>
      </c>
      <c r="C47" s="958"/>
      <c r="D47" s="958"/>
      <c r="E47" s="38"/>
      <c r="F47" s="39"/>
      <c r="G47" s="39"/>
      <c r="H47" s="40"/>
      <c r="I47" s="36"/>
      <c r="J47" s="37"/>
      <c r="K47" s="279"/>
      <c r="L47" s="276"/>
      <c r="M47" s="401">
        <v>0.1</v>
      </c>
      <c r="N47" s="344">
        <f>N81*M47</f>
        <v>1065.8882903278056</v>
      </c>
    </row>
    <row r="48" spans="1:14" ht="15.75" thickBot="1">
      <c r="B48" s="959"/>
      <c r="C48" s="960"/>
      <c r="D48" s="960"/>
      <c r="E48" s="960"/>
      <c r="F48" s="960"/>
      <c r="G48" s="960"/>
      <c r="H48" s="961"/>
      <c r="I48" s="847"/>
      <c r="J48" s="848"/>
      <c r="K48" s="41"/>
      <c r="L48" s="849"/>
      <c r="M48" s="962"/>
      <c r="N48" s="105"/>
    </row>
    <row r="49" spans="1:14" ht="15.75" thickBot="1">
      <c r="B49" s="825" t="s">
        <v>953</v>
      </c>
      <c r="C49" s="826"/>
      <c r="D49" s="826"/>
      <c r="E49" s="826"/>
      <c r="F49" s="826"/>
      <c r="G49" s="826"/>
      <c r="H49" s="826"/>
      <c r="I49" s="826"/>
      <c r="J49" s="826"/>
      <c r="K49" s="826"/>
      <c r="L49" s="826"/>
      <c r="M49" s="827"/>
      <c r="N49" s="394">
        <f>SUM(N36:N48)</f>
        <v>101278.33147291193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1129.9075439482144</v>
      </c>
      <c r="M64" s="830"/>
      <c r="N64" s="287">
        <f>K64*L64</f>
        <v>1581.8705615275001</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9">
        <f>VLOOKUP(A65,TRANSPORTE!A6:D117,4,FALSE)</f>
        <v>1129.9075439482144</v>
      </c>
      <c r="M65" s="830"/>
      <c r="N65" s="287">
        <f>K65*L65</f>
        <v>1412.3844299352681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10658.882903278056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159690.44024443853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31938.088048887708</v>
      </c>
      <c r="M88" s="860"/>
      <c r="N88" s="51"/>
    </row>
    <row r="89" spans="1:14">
      <c r="B89" s="89" t="s">
        <v>973</v>
      </c>
      <c r="C89" s="90"/>
      <c r="D89" s="90"/>
      <c r="E89" s="90"/>
      <c r="F89" s="90"/>
      <c r="G89" s="90"/>
      <c r="H89" s="90"/>
      <c r="I89" s="87"/>
      <c r="J89" s="88"/>
      <c r="K89" s="304">
        <v>0.05</v>
      </c>
      <c r="L89" s="859">
        <f>N83*K89</f>
        <v>7984.5220122219271</v>
      </c>
      <c r="M89" s="860"/>
      <c r="N89" s="51"/>
    </row>
    <row r="90" spans="1:14" ht="15.75" thickBot="1">
      <c r="B90" s="91" t="s">
        <v>974</v>
      </c>
      <c r="C90" s="92"/>
      <c r="D90" s="92"/>
      <c r="E90" s="92"/>
      <c r="F90" s="92"/>
      <c r="G90" s="92"/>
      <c r="H90" s="92"/>
      <c r="I90" s="93"/>
      <c r="J90" s="94"/>
      <c r="K90" s="305">
        <v>0.05</v>
      </c>
      <c r="L90" s="861">
        <f>N83*K90</f>
        <v>7984.5220122219271</v>
      </c>
      <c r="M90" s="862"/>
      <c r="N90" s="51"/>
    </row>
    <row r="91" spans="1:14" ht="15.75" thickBot="1">
      <c r="B91" s="825" t="s">
        <v>953</v>
      </c>
      <c r="C91" s="826"/>
      <c r="D91" s="826"/>
      <c r="E91" s="826"/>
      <c r="F91" s="826"/>
      <c r="G91" s="826"/>
      <c r="H91" s="826"/>
      <c r="I91" s="826"/>
      <c r="J91" s="826"/>
      <c r="K91" s="826"/>
      <c r="L91" s="826"/>
      <c r="M91" s="827"/>
      <c r="N91" s="52">
        <f>L88+L89+L90</f>
        <v>47907.132073331559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207597.5723177701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1067</v>
      </c>
      <c r="C31" s="963" t="s">
        <v>1580</v>
      </c>
      <c r="D31" s="963"/>
      <c r="E31" s="963"/>
      <c r="F31" s="964"/>
      <c r="G31" s="964"/>
      <c r="H31" s="964"/>
      <c r="I31" s="964"/>
      <c r="J31" s="964"/>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7</v>
      </c>
      <c r="N37" s="272">
        <f t="shared" ref="N37:N43" si="0">K37/M37</f>
        <v>14700.02595079009</v>
      </c>
    </row>
    <row r="38" spans="1:14">
      <c r="A38" t="s">
        <v>168</v>
      </c>
      <c r="B38" s="838" t="str">
        <f>VLOOKUP(A38,EQUIPOS!A8:D154,3,FALSE)</f>
        <v>Compactador tipo  POTENCIA: 105 HP, PESO: 6 ton</v>
      </c>
      <c r="C38" s="839"/>
      <c r="D38" s="839"/>
      <c r="E38" s="839"/>
      <c r="F38" s="839"/>
      <c r="G38" s="839"/>
      <c r="H38" s="840"/>
      <c r="I38" s="267"/>
      <c r="J38" s="268"/>
      <c r="K38" s="269">
        <f>VLOOKUP(A38,EQUIPOS!A8:D164,4,FALSE)</f>
        <v>108315.42876709289</v>
      </c>
      <c r="L38" s="270"/>
      <c r="M38" s="271">
        <v>7</v>
      </c>
      <c r="N38" s="272">
        <f t="shared" si="0"/>
        <v>15473.63268101327</v>
      </c>
    </row>
    <row r="39" spans="1:14">
      <c r="A39" t="s">
        <v>286</v>
      </c>
      <c r="B39" s="838" t="str">
        <f>VLOOKUP(A39,EQUIPOS!A9:D154,3,FALSE)</f>
        <v>Planta de asfalto en frio</v>
      </c>
      <c r="C39" s="839"/>
      <c r="D39" s="839"/>
      <c r="E39" s="839"/>
      <c r="F39" s="839"/>
      <c r="G39" s="839"/>
      <c r="H39" s="840"/>
      <c r="I39" s="267"/>
      <c r="J39" s="268"/>
      <c r="K39" s="269">
        <f>VLOOKUP(A39,EQUIPOS!A9:D165,4,FALSE)</f>
        <v>202501.29913349054</v>
      </c>
      <c r="L39" s="270"/>
      <c r="M39" s="271">
        <v>9</v>
      </c>
      <c r="N39" s="272">
        <f t="shared" si="0"/>
        <v>22500.144348165617</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7</v>
      </c>
      <c r="N42" s="272">
        <f t="shared" si="0"/>
        <v>32212.540815834629</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9</v>
      </c>
      <c r="N43" s="272">
        <f t="shared" si="0"/>
        <v>6936.394989196202</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1218.1580460889206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115294.20110592595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30671.676580924312</v>
      </c>
      <c r="N53" s="272">
        <f>K53*M53</f>
        <v>42940.347213294037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44758.970876785774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1129.9075439482144</v>
      </c>
      <c r="M63" s="830"/>
      <c r="N63" s="287">
        <f>K63*L63</f>
        <v>1581.8705615275001</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9">
        <f>VLOOKUP(A64,TRANSPORTE!A6:D117,4,FALSE)</f>
        <v>1129.9075439482144</v>
      </c>
      <c r="M64" s="830"/>
      <c r="N64" s="287">
        <f>K64*L64</f>
        <v>1412.3844299352681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2994.254991462768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12181.580460889205</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175229.00743506372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35045.801487012744</v>
      </c>
      <c r="M87" s="860"/>
      <c r="N87" s="51"/>
    </row>
    <row r="88" spans="1:14">
      <c r="B88" s="89" t="s">
        <v>973</v>
      </c>
      <c r="C88" s="90"/>
      <c r="D88" s="90"/>
      <c r="E88" s="90"/>
      <c r="F88" s="90"/>
      <c r="G88" s="90"/>
      <c r="H88" s="90"/>
      <c r="I88" s="87"/>
      <c r="J88" s="88"/>
      <c r="K88" s="304">
        <v>0.05</v>
      </c>
      <c r="L88" s="859">
        <f>N82*K88</f>
        <v>8761.4503717531861</v>
      </c>
      <c r="M88" s="860"/>
      <c r="N88" s="51"/>
    </row>
    <row r="89" spans="1:14" ht="15.75" thickBot="1">
      <c r="B89" s="91" t="s">
        <v>974</v>
      </c>
      <c r="C89" s="92"/>
      <c r="D89" s="92"/>
      <c r="E89" s="92"/>
      <c r="F89" s="92"/>
      <c r="G89" s="92"/>
      <c r="H89" s="92"/>
      <c r="I89" s="93"/>
      <c r="J89" s="94"/>
      <c r="K89" s="305">
        <v>0.05</v>
      </c>
      <c r="L89" s="861">
        <f>N82*K89</f>
        <v>8761.4503717531861</v>
      </c>
      <c r="M89" s="862"/>
      <c r="N89" s="51"/>
    </row>
    <row r="90" spans="1:14" ht="15.75" thickBot="1">
      <c r="B90" s="825" t="s">
        <v>953</v>
      </c>
      <c r="C90" s="826"/>
      <c r="D90" s="826"/>
      <c r="E90" s="826"/>
      <c r="F90" s="826"/>
      <c r="G90" s="826"/>
      <c r="H90" s="826"/>
      <c r="I90" s="826"/>
      <c r="J90" s="826"/>
      <c r="K90" s="826"/>
      <c r="L90" s="826"/>
      <c r="M90" s="827"/>
      <c r="N90" s="52">
        <f>L87+L88+L89</f>
        <v>52568.702230519113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227797.70966558284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8"/>
      <c r="C47" s="839"/>
      <c r="D47" s="839"/>
      <c r="E47" s="839"/>
      <c r="F47" s="839"/>
      <c r="G47" s="839"/>
      <c r="H47" s="840"/>
      <c r="I47" s="841"/>
      <c r="J47" s="822"/>
      <c r="K47" s="269"/>
      <c r="L47" s="842"/>
      <c r="M47" s="843"/>
      <c r="N47" s="272"/>
    </row>
    <row r="48" spans="1:14">
      <c r="B48" s="838"/>
      <c r="C48" s="839"/>
      <c r="D48" s="839"/>
      <c r="E48" s="844"/>
      <c r="F48" s="839"/>
      <c r="G48" s="839"/>
      <c r="H48" s="840"/>
      <c r="I48" s="36"/>
      <c r="J48" s="37"/>
      <c r="K48" s="274"/>
      <c r="L48" s="276"/>
      <c r="M48" s="277"/>
      <c r="N48" s="278"/>
    </row>
    <row r="49" spans="1:14">
      <c r="B49" s="845" t="s">
        <v>952</v>
      </c>
      <c r="C49" s="846"/>
      <c r="D49" s="846"/>
      <c r="E49" s="38"/>
      <c r="F49" s="39"/>
      <c r="G49" s="39"/>
      <c r="H49" s="40"/>
      <c r="I49" s="36"/>
      <c r="J49" s="37"/>
      <c r="K49" s="279"/>
      <c r="L49" s="276"/>
      <c r="M49" s="401">
        <v>0.1</v>
      </c>
      <c r="N49" s="344">
        <f>N83*M49</f>
        <v>959.29946129502503</v>
      </c>
    </row>
    <row r="50" spans="1:14" ht="15.75" thickBot="1">
      <c r="B50" s="838"/>
      <c r="C50" s="839"/>
      <c r="D50" s="839"/>
      <c r="E50" s="839"/>
      <c r="F50" s="839"/>
      <c r="G50" s="839"/>
      <c r="H50" s="840"/>
      <c r="I50" s="847"/>
      <c r="J50" s="848"/>
      <c r="K50" s="41"/>
      <c r="L50" s="849"/>
      <c r="M50" s="850"/>
      <c r="N50" s="105"/>
    </row>
    <row r="51" spans="1:14" ht="15.75" thickBot="1">
      <c r="B51" s="825" t="s">
        <v>953</v>
      </c>
      <c r="C51" s="826"/>
      <c r="D51" s="826"/>
      <c r="E51" s="826"/>
      <c r="F51" s="826"/>
      <c r="G51" s="826"/>
      <c r="H51" s="826"/>
      <c r="I51" s="826"/>
      <c r="J51" s="826"/>
      <c r="K51" s="826"/>
      <c r="L51" s="826"/>
      <c r="M51" s="827"/>
      <c r="N51" s="394">
        <f>SUM(N36:N50)</f>
        <v>131259.96896339857</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6" t="s">
        <v>944</v>
      </c>
      <c r="C55" s="817"/>
      <c r="D55" s="817"/>
      <c r="E55" s="817"/>
      <c r="F55" s="817"/>
      <c r="G55" s="817"/>
      <c r="H55" s="817"/>
      <c r="I55" s="818"/>
      <c r="J55" s="315" t="s">
        <v>945</v>
      </c>
      <c r="K55" s="85" t="s">
        <v>946</v>
      </c>
      <c r="L55" s="819" t="s">
        <v>955</v>
      </c>
      <c r="M55" s="818"/>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30671.676580924312</v>
      </c>
      <c r="N56" s="272">
        <f>K56*M56</f>
        <v>42940.347213294037</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72.744946539669343</v>
      </c>
      <c r="N57" s="272">
        <f>K57*M57</f>
        <v>1818.6236634917336</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0"/>
      <c r="C60" s="821"/>
      <c r="D60" s="821"/>
      <c r="E60" s="821"/>
      <c r="F60" s="821"/>
      <c r="G60" s="821"/>
      <c r="H60" s="821"/>
      <c r="I60" s="822"/>
      <c r="J60" s="42"/>
      <c r="K60" s="44"/>
      <c r="L60" s="823"/>
      <c r="M60" s="824"/>
      <c r="N60" s="45"/>
    </row>
    <row r="61" spans="1:14" ht="15.75" thickBot="1">
      <c r="B61" s="825" t="s">
        <v>953</v>
      </c>
      <c r="C61" s="826"/>
      <c r="D61" s="826"/>
      <c r="E61" s="826"/>
      <c r="F61" s="826"/>
      <c r="G61" s="826"/>
      <c r="H61" s="826"/>
      <c r="I61" s="826"/>
      <c r="J61" s="826"/>
      <c r="K61" s="826"/>
      <c r="L61" s="826"/>
      <c r="M61" s="827"/>
      <c r="N61" s="394">
        <f>SUM(N56:N60)</f>
        <v>44758.970876785774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9">
        <f>VLOOKUP(A66,TRANSPORTE!A5:D117,4,FALSE)</f>
        <v>1129.9075439482144</v>
      </c>
      <c r="M66" s="830"/>
      <c r="N66" s="287">
        <f>K66*L66</f>
        <v>1581.8705615275001</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9">
        <f>VLOOKUP(A67,TRANSPORTE!A6:D117,4,FALSE)</f>
        <v>1129.9075439482144</v>
      </c>
      <c r="M67" s="830"/>
      <c r="N67" s="287">
        <f>K67*L67</f>
        <v>1412.3844299352681</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2994.254991462768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45"/>
    </row>
    <row r="83" spans="1:14" ht="15.75" thickBot="1">
      <c r="B83" s="831" t="s">
        <v>953</v>
      </c>
      <c r="C83" s="832"/>
      <c r="D83" s="832"/>
      <c r="E83" s="832"/>
      <c r="F83" s="832"/>
      <c r="G83" s="832"/>
      <c r="H83" s="832"/>
      <c r="I83" s="832"/>
      <c r="J83" s="832"/>
      <c r="K83" s="832"/>
      <c r="L83" s="832"/>
      <c r="M83" s="833"/>
      <c r="N83" s="301">
        <f>SUM(N77:N82)</f>
        <v>9592.9946129502496</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N51+N61+N72+N83</f>
        <v>188606.18944459737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37721.237888919473</v>
      </c>
      <c r="M90" s="860"/>
      <c r="N90" s="51"/>
    </row>
    <row r="91" spans="1:14">
      <c r="B91" s="89" t="s">
        <v>973</v>
      </c>
      <c r="C91" s="90"/>
      <c r="D91" s="90"/>
      <c r="E91" s="90"/>
      <c r="F91" s="90"/>
      <c r="G91" s="90"/>
      <c r="H91" s="90"/>
      <c r="I91" s="87"/>
      <c r="J91" s="88"/>
      <c r="K91" s="304">
        <v>0.05</v>
      </c>
      <c r="L91" s="859">
        <f>N85*K91</f>
        <v>9430.3094722298683</v>
      </c>
      <c r="M91" s="860"/>
      <c r="N91" s="51"/>
    </row>
    <row r="92" spans="1:14" ht="15.75" thickBot="1">
      <c r="B92" s="91" t="s">
        <v>974</v>
      </c>
      <c r="C92" s="92"/>
      <c r="D92" s="92"/>
      <c r="E92" s="92"/>
      <c r="F92" s="92"/>
      <c r="G92" s="92"/>
      <c r="H92" s="92"/>
      <c r="I92" s="93"/>
      <c r="J92" s="94"/>
      <c r="K92" s="305">
        <v>0.05</v>
      </c>
      <c r="L92" s="861">
        <f>N85*K92</f>
        <v>9430.3094722298683</v>
      </c>
      <c r="M92" s="862"/>
      <c r="N92" s="51"/>
    </row>
    <row r="93" spans="1:14" ht="15.75" thickBot="1">
      <c r="B93" s="825" t="s">
        <v>953</v>
      </c>
      <c r="C93" s="826"/>
      <c r="D93" s="826"/>
      <c r="E93" s="826"/>
      <c r="F93" s="826"/>
      <c r="G93" s="826"/>
      <c r="H93" s="826"/>
      <c r="I93" s="826"/>
      <c r="J93" s="826"/>
      <c r="K93" s="826"/>
      <c r="L93" s="826"/>
      <c r="M93" s="827"/>
      <c r="N93" s="52">
        <f>L90+L91+L92</f>
        <v>56581.856833379214</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245188.04627797659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2"/>
      <c r="K125" s="802"/>
      <c r="L125" s="802"/>
      <c r="M125" s="802"/>
      <c r="N125" s="803"/>
    </row>
    <row r="126" spans="2:14" ht="15.75" thickBot="1">
      <c r="B126" s="261" t="s">
        <v>2221</v>
      </c>
      <c r="C126" s="393"/>
      <c r="D126" s="393"/>
      <c r="E126" s="57"/>
      <c r="F126" s="57"/>
      <c r="G126" s="57"/>
      <c r="H126" s="57"/>
      <c r="I126" s="57"/>
      <c r="J126" s="804"/>
      <c r="K126" s="804"/>
      <c r="L126" s="804"/>
      <c r="M126" s="804"/>
      <c r="N126"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131259.96896339857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1129.9075439482144</v>
      </c>
      <c r="M64" s="830"/>
      <c r="N64" s="287">
        <f>K64*L64</f>
        <v>1581.8705615275001</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9">
        <f>VLOOKUP(A65,TRANSPORTE!A6:D117,4,FALSE)</f>
        <v>1385.7802432186691</v>
      </c>
      <c r="M65" s="830"/>
      <c r="N65" s="287">
        <f>K65*L65</f>
        <v>1732.2253040233363</v>
      </c>
    </row>
    <row r="66" spans="1:15">
      <c r="B66" s="46"/>
      <c r="C66" s="47"/>
      <c r="D66" s="47"/>
      <c r="E66" s="47"/>
      <c r="F66" s="47"/>
      <c r="G66" s="47"/>
      <c r="H66" s="288"/>
      <c r="I66" s="279"/>
      <c r="J66" s="279"/>
      <c r="K66" s="279"/>
      <c r="L66" s="829"/>
      <c r="M66" s="83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3314.0958655508366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188926.03031868543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37785.206063737089</v>
      </c>
      <c r="M88" s="860"/>
      <c r="N88" s="51"/>
    </row>
    <row r="89" spans="1:14">
      <c r="B89" s="89" t="s">
        <v>973</v>
      </c>
      <c r="C89" s="90"/>
      <c r="D89" s="90"/>
      <c r="E89" s="90"/>
      <c r="F89" s="90"/>
      <c r="G89" s="90"/>
      <c r="H89" s="90"/>
      <c r="I89" s="87"/>
      <c r="J89" s="88"/>
      <c r="K89" s="304">
        <v>0.05</v>
      </c>
      <c r="L89" s="859">
        <f>N83*K89</f>
        <v>9446.3015159342722</v>
      </c>
      <c r="M89" s="860"/>
      <c r="N89" s="51"/>
    </row>
    <row r="90" spans="1:14" ht="15.75" thickBot="1">
      <c r="B90" s="91" t="s">
        <v>974</v>
      </c>
      <c r="C90" s="92"/>
      <c r="D90" s="92"/>
      <c r="E90" s="92"/>
      <c r="F90" s="92"/>
      <c r="G90" s="92"/>
      <c r="H90" s="92"/>
      <c r="I90" s="93"/>
      <c r="J90" s="94"/>
      <c r="K90" s="305">
        <v>0.05</v>
      </c>
      <c r="L90" s="861">
        <f>N83*K90</f>
        <v>9446.3015159342722</v>
      </c>
      <c r="M90" s="862"/>
      <c r="N90" s="51"/>
    </row>
    <row r="91" spans="1:14" ht="15.75" thickBot="1">
      <c r="B91" s="825" t="s">
        <v>953</v>
      </c>
      <c r="C91" s="826"/>
      <c r="D91" s="826"/>
      <c r="E91" s="826"/>
      <c r="F91" s="826"/>
      <c r="G91" s="826"/>
      <c r="H91" s="826"/>
      <c r="I91" s="826"/>
      <c r="J91" s="826"/>
      <c r="K91" s="826"/>
      <c r="L91" s="826"/>
      <c r="M91" s="827"/>
      <c r="N91" s="52">
        <f>L88+L89+L90</f>
        <v>56677.80909560564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245603.83941429108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131259.96896339857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1129.9075439482144</v>
      </c>
      <c r="M64" s="830"/>
      <c r="N64" s="287">
        <f>K64*L64</f>
        <v>1581.8705615275001</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9">
        <f>VLOOKUP(A65,TRANSPORTE!A6:D117,4,FALSE)</f>
        <v>1385.7802432186691</v>
      </c>
      <c r="M65" s="830"/>
      <c r="N65" s="287">
        <f>K65*L65</f>
        <v>1732.2253040233363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3314.0958655508366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188926.03031868543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37785.206063737089</v>
      </c>
      <c r="M88" s="860"/>
      <c r="N88" s="51"/>
    </row>
    <row r="89" spans="1:14">
      <c r="B89" s="89" t="s">
        <v>973</v>
      </c>
      <c r="C89" s="90"/>
      <c r="D89" s="90"/>
      <c r="E89" s="90"/>
      <c r="F89" s="90"/>
      <c r="G89" s="90"/>
      <c r="H89" s="90"/>
      <c r="I89" s="87"/>
      <c r="J89" s="88"/>
      <c r="K89" s="304">
        <v>0.05</v>
      </c>
      <c r="L89" s="859">
        <f>N83*K89</f>
        <v>9446.3015159342722</v>
      </c>
      <c r="M89" s="860"/>
      <c r="N89" s="51"/>
    </row>
    <row r="90" spans="1:14" ht="15.75" thickBot="1">
      <c r="B90" s="91" t="s">
        <v>974</v>
      </c>
      <c r="C90" s="92"/>
      <c r="D90" s="92"/>
      <c r="E90" s="92"/>
      <c r="F90" s="92"/>
      <c r="G90" s="92"/>
      <c r="H90" s="92"/>
      <c r="I90" s="93"/>
      <c r="J90" s="94"/>
      <c r="K90" s="305">
        <v>0.05</v>
      </c>
      <c r="L90" s="861">
        <f>N83*K90</f>
        <v>9446.3015159342722</v>
      </c>
      <c r="M90" s="862"/>
      <c r="N90" s="51"/>
    </row>
    <row r="91" spans="1:14" ht="15.75" thickBot="1">
      <c r="B91" s="825" t="s">
        <v>953</v>
      </c>
      <c r="C91" s="826"/>
      <c r="D91" s="826"/>
      <c r="E91" s="826"/>
      <c r="F91" s="826"/>
      <c r="G91" s="826"/>
      <c r="H91" s="826"/>
      <c r="I91" s="826"/>
      <c r="J91" s="826"/>
      <c r="K91" s="826"/>
      <c r="L91" s="826"/>
      <c r="M91" s="827"/>
      <c r="N91" s="52">
        <f>L88+L89+L90</f>
        <v>56677.80909560564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245603.83941429108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ht="15" customHeight="1">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959.29946129502503</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131259.96896339857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30671.676580924312</v>
      </c>
      <c r="N53" s="272">
        <f>K53*M53</f>
        <v>42940.347213294037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44758.970876785774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1129.9075439482144</v>
      </c>
      <c r="M63" s="830"/>
      <c r="N63" s="287">
        <f>K63*L63</f>
        <v>1581.8705615275001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9">
        <f>VLOOKUP(A64,TRANSPORTE!A6:D117,4,FALSE)</f>
        <v>1129.9075439482144</v>
      </c>
      <c r="M64" s="830"/>
      <c r="N64" s="287">
        <f>K64*L64</f>
        <v>1412.3844299352681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2994.254991462768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188606.18944459737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37721.237888919473</v>
      </c>
      <c r="M87" s="860"/>
      <c r="N87" s="51"/>
    </row>
    <row r="88" spans="1:14">
      <c r="B88" s="89" t="s">
        <v>973</v>
      </c>
      <c r="C88" s="90"/>
      <c r="D88" s="90"/>
      <c r="E88" s="90"/>
      <c r="F88" s="90"/>
      <c r="G88" s="90"/>
      <c r="H88" s="90"/>
      <c r="I88" s="87"/>
      <c r="J88" s="88"/>
      <c r="K88" s="304">
        <v>0.05</v>
      </c>
      <c r="L88" s="859">
        <f>N82*K88</f>
        <v>9430.3094722298683</v>
      </c>
      <c r="M88" s="860"/>
      <c r="N88" s="51"/>
    </row>
    <row r="89" spans="1:14" ht="15.75" thickBot="1">
      <c r="B89" s="91" t="s">
        <v>974</v>
      </c>
      <c r="C89" s="92"/>
      <c r="D89" s="92"/>
      <c r="E89" s="92"/>
      <c r="F89" s="92"/>
      <c r="G89" s="92"/>
      <c r="H89" s="92"/>
      <c r="I89" s="93"/>
      <c r="J89" s="94"/>
      <c r="K89" s="305">
        <v>0.05</v>
      </c>
      <c r="L89" s="861">
        <f>N82*K89</f>
        <v>9430.3094722298683</v>
      </c>
      <c r="M89" s="862"/>
      <c r="N89" s="51"/>
    </row>
    <row r="90" spans="1:14" ht="15.75" thickBot="1">
      <c r="B90" s="825" t="s">
        <v>953</v>
      </c>
      <c r="C90" s="826"/>
      <c r="D90" s="826"/>
      <c r="E90" s="826"/>
      <c r="F90" s="826"/>
      <c r="G90" s="826"/>
      <c r="H90" s="826"/>
      <c r="I90" s="826"/>
      <c r="J90" s="826"/>
      <c r="K90" s="826"/>
      <c r="L90" s="826"/>
      <c r="M90" s="827"/>
      <c r="N90" s="52">
        <f>L87+L88+L89</f>
        <v>56581.856833379214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245188.04627797659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959.29946129502503</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131259.96896339857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30671.676580924312</v>
      </c>
      <c r="N53" s="272">
        <f>K53*M53</f>
        <v>42940.347213294037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44758.970876785774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1129.9075439482144</v>
      </c>
      <c r="M63" s="830"/>
      <c r="N63" s="287">
        <f>K63*L63</f>
        <v>1581.8705615275001</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9">
        <f>VLOOKUP(A64,TRANSPORTE!A6:D117,4,FALSE)</f>
        <v>1385.7802432186691</v>
      </c>
      <c r="M64" s="830"/>
      <c r="N64" s="287">
        <f>K64*L64</f>
        <v>1732.2253040233363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3314.0958655508366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188926.03031868543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37785.206063737089</v>
      </c>
      <c r="M87" s="860"/>
      <c r="N87" s="51"/>
    </row>
    <row r="88" spans="1:14">
      <c r="B88" s="89" t="s">
        <v>973</v>
      </c>
      <c r="C88" s="90"/>
      <c r="D88" s="90"/>
      <c r="E88" s="90"/>
      <c r="F88" s="90"/>
      <c r="G88" s="90"/>
      <c r="H88" s="90"/>
      <c r="I88" s="87"/>
      <c r="J88" s="88"/>
      <c r="K88" s="304">
        <v>0.05</v>
      </c>
      <c r="L88" s="859">
        <f>N82*K88</f>
        <v>9446.3015159342722</v>
      </c>
      <c r="M88" s="860"/>
      <c r="N88" s="51"/>
    </row>
    <row r="89" spans="1:14" ht="15.75" thickBot="1">
      <c r="B89" s="91" t="s">
        <v>974</v>
      </c>
      <c r="C89" s="92"/>
      <c r="D89" s="92"/>
      <c r="E89" s="92"/>
      <c r="F89" s="92"/>
      <c r="G89" s="92"/>
      <c r="H89" s="92"/>
      <c r="I89" s="93"/>
      <c r="J89" s="94"/>
      <c r="K89" s="305">
        <v>0.05</v>
      </c>
      <c r="L89" s="861">
        <f>N82*K89</f>
        <v>9446.3015159342722</v>
      </c>
      <c r="M89" s="862"/>
      <c r="N89" s="51"/>
    </row>
    <row r="90" spans="1:14" ht="15.75" thickBot="1">
      <c r="B90" s="825" t="s">
        <v>953</v>
      </c>
      <c r="C90" s="826"/>
      <c r="D90" s="826"/>
      <c r="E90" s="826"/>
      <c r="F90" s="826"/>
      <c r="G90" s="826"/>
      <c r="H90" s="826"/>
      <c r="I90" s="826"/>
      <c r="J90" s="826"/>
      <c r="K90" s="826"/>
      <c r="L90" s="826"/>
      <c r="M90" s="827"/>
      <c r="N90" s="52">
        <f>L87+L88+L89</f>
        <v>56677.80909560564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245603.83941429108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131259.96896339857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1129.9075439482144</v>
      </c>
      <c r="M64" s="830"/>
      <c r="N64" s="287">
        <f>K64*L64</f>
        <v>1581.8705615275001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9">
        <f>VLOOKUP(A65,TRANSPORTE!A6:D117,4,FALSE)</f>
        <v>1385.7802432186691</v>
      </c>
      <c r="M65" s="830"/>
      <c r="N65" s="287">
        <f>K65*L65</f>
        <v>1732.2253040233363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3314.0958655508366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188926.03031868543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37785.206063737089</v>
      </c>
      <c r="M88" s="860"/>
      <c r="N88" s="51"/>
    </row>
    <row r="89" spans="1:14">
      <c r="B89" s="89" t="s">
        <v>973</v>
      </c>
      <c r="C89" s="90"/>
      <c r="D89" s="90"/>
      <c r="E89" s="90"/>
      <c r="F89" s="90"/>
      <c r="G89" s="90"/>
      <c r="H89" s="90"/>
      <c r="I89" s="87"/>
      <c r="J89" s="88"/>
      <c r="K89" s="304">
        <v>0.05</v>
      </c>
      <c r="L89" s="859">
        <f>N83*K89</f>
        <v>9446.3015159342722</v>
      </c>
      <c r="M89" s="860"/>
      <c r="N89" s="51"/>
    </row>
    <row r="90" spans="1:14" ht="15.75" thickBot="1">
      <c r="B90" s="91" t="s">
        <v>974</v>
      </c>
      <c r="C90" s="92"/>
      <c r="D90" s="92"/>
      <c r="E90" s="92"/>
      <c r="F90" s="92"/>
      <c r="G90" s="92"/>
      <c r="H90" s="92"/>
      <c r="I90" s="93"/>
      <c r="J90" s="94"/>
      <c r="K90" s="305">
        <v>0.05</v>
      </c>
      <c r="L90" s="861">
        <f>N83*K90</f>
        <v>9446.3015159342722</v>
      </c>
      <c r="M90" s="862"/>
      <c r="N90" s="51"/>
    </row>
    <row r="91" spans="1:14" ht="15.75" thickBot="1">
      <c r="B91" s="825" t="s">
        <v>953</v>
      </c>
      <c r="C91" s="826"/>
      <c r="D91" s="826"/>
      <c r="E91" s="826"/>
      <c r="F91" s="826"/>
      <c r="G91" s="826"/>
      <c r="H91" s="826"/>
      <c r="I91" s="826"/>
      <c r="J91" s="826"/>
      <c r="K91" s="826"/>
      <c r="L91" s="826"/>
      <c r="M91" s="827"/>
      <c r="N91" s="52">
        <f>L88+L89+L90</f>
        <v>56677.80909560564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245603.83941429108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131259.96896339857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1129.9075439482144</v>
      </c>
      <c r="M64" s="830"/>
      <c r="N64" s="287">
        <f>K64*L64</f>
        <v>1581.8705615275001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9">
        <f>VLOOKUP(A65,TRANSPORTE!A6:D117,4,FALSE)</f>
        <v>1385.7802432186691</v>
      </c>
      <c r="M65" s="830"/>
      <c r="N65" s="287">
        <f>K65*L65</f>
        <v>1732.2253040233363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3314.0958655508366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188926.03031868543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37785.206063737089</v>
      </c>
      <c r="M88" s="860"/>
      <c r="N88" s="51"/>
    </row>
    <row r="89" spans="1:14">
      <c r="B89" s="89" t="s">
        <v>973</v>
      </c>
      <c r="C89" s="90"/>
      <c r="D89" s="90"/>
      <c r="E89" s="90"/>
      <c r="F89" s="90"/>
      <c r="G89" s="90"/>
      <c r="H89" s="90"/>
      <c r="I89" s="87"/>
      <c r="J89" s="88"/>
      <c r="K89" s="304">
        <v>0.05</v>
      </c>
      <c r="L89" s="859">
        <f>N83*K89</f>
        <v>9446.3015159342722</v>
      </c>
      <c r="M89" s="860"/>
      <c r="N89" s="51"/>
    </row>
    <row r="90" spans="1:14" ht="15.75" thickBot="1">
      <c r="B90" s="91" t="s">
        <v>974</v>
      </c>
      <c r="C90" s="92"/>
      <c r="D90" s="92"/>
      <c r="E90" s="92"/>
      <c r="F90" s="92"/>
      <c r="G90" s="92"/>
      <c r="H90" s="92"/>
      <c r="I90" s="93"/>
      <c r="J90" s="94"/>
      <c r="K90" s="305">
        <v>0.05</v>
      </c>
      <c r="L90" s="861">
        <f>N83*K90</f>
        <v>9446.3015159342722</v>
      </c>
      <c r="M90" s="862"/>
      <c r="N90" s="51"/>
    </row>
    <row r="91" spans="1:14" ht="15.75" thickBot="1">
      <c r="B91" s="825" t="s">
        <v>953</v>
      </c>
      <c r="C91" s="826"/>
      <c r="D91" s="826"/>
      <c r="E91" s="826"/>
      <c r="F91" s="826"/>
      <c r="G91" s="826"/>
      <c r="H91" s="826"/>
      <c r="I91" s="826"/>
      <c r="J91" s="826"/>
      <c r="K91" s="826"/>
      <c r="L91" s="826"/>
      <c r="M91" s="827"/>
      <c r="N91" s="52">
        <f>L88+L89+L90</f>
        <v>56677.80909560564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245603.83941429108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131259.96896339857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1129.9075439482144</v>
      </c>
      <c r="M64" s="830"/>
      <c r="N64" s="287">
        <f>K64*L64</f>
        <v>1581.8705615275001</v>
      </c>
    </row>
    <row r="65" spans="1:15">
      <c r="A65" t="s">
        <v>1293</v>
      </c>
      <c r="B65" s="46" t="str">
        <f>VLOOKUP(A65,TRANSPORTE!A6:D117,3,FALSE)</f>
        <v>Transporte de mezcla</v>
      </c>
      <c r="C65" s="47"/>
      <c r="D65" s="47"/>
      <c r="E65" s="47"/>
      <c r="F65" s="47"/>
      <c r="G65" s="47"/>
      <c r="H65" s="311" t="s">
        <v>1468</v>
      </c>
      <c r="I65" s="279">
        <v>1.25</v>
      </c>
      <c r="J65" s="286">
        <v>1</v>
      </c>
      <c r="K65" s="279">
        <f>I65*J65</f>
        <v>1.25</v>
      </c>
      <c r="L65" s="829">
        <f>VLOOKUP(A65,TRANSPORTE!A6:D117,4,FALSE)</f>
        <v>1385.7802432186691</v>
      </c>
      <c r="M65" s="830"/>
      <c r="N65" s="287">
        <f>K65*L65</f>
        <v>1732.2253040233363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3314.0958655508366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188926.03031868543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37785.206063737089</v>
      </c>
      <c r="M88" s="860"/>
      <c r="N88" s="51"/>
    </row>
    <row r="89" spans="1:14">
      <c r="B89" s="89" t="s">
        <v>973</v>
      </c>
      <c r="C89" s="90"/>
      <c r="D89" s="90"/>
      <c r="E89" s="90"/>
      <c r="F89" s="90"/>
      <c r="G89" s="90"/>
      <c r="H89" s="90"/>
      <c r="I89" s="87"/>
      <c r="J89" s="88"/>
      <c r="K89" s="304">
        <v>0.05</v>
      </c>
      <c r="L89" s="859">
        <f>N83*K89</f>
        <v>9446.3015159342722</v>
      </c>
      <c r="M89" s="860"/>
      <c r="N89" s="51"/>
    </row>
    <row r="90" spans="1:14" ht="15.75" thickBot="1">
      <c r="B90" s="91" t="s">
        <v>974</v>
      </c>
      <c r="C90" s="92"/>
      <c r="D90" s="92"/>
      <c r="E90" s="92"/>
      <c r="F90" s="92"/>
      <c r="G90" s="92"/>
      <c r="H90" s="92"/>
      <c r="I90" s="93"/>
      <c r="J90" s="94"/>
      <c r="K90" s="305">
        <v>0.05</v>
      </c>
      <c r="L90" s="861">
        <f>N83*K90</f>
        <v>9446.3015159342722</v>
      </c>
      <c r="M90" s="862"/>
      <c r="N90" s="51"/>
    </row>
    <row r="91" spans="1:14" ht="15.75" thickBot="1">
      <c r="B91" s="825" t="s">
        <v>953</v>
      </c>
      <c r="C91" s="826"/>
      <c r="D91" s="826"/>
      <c r="E91" s="826"/>
      <c r="F91" s="826"/>
      <c r="G91" s="826"/>
      <c r="H91" s="826"/>
      <c r="I91" s="826"/>
      <c r="J91" s="826"/>
      <c r="K91" s="826"/>
      <c r="L91" s="826"/>
      <c r="M91" s="827"/>
      <c r="N91" s="52">
        <f>L88+L89+L90</f>
        <v>56677.80909560564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245603.83941429108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8</v>
      </c>
      <c r="N37" s="272">
        <f t="shared" ref="N37:N43" si="0">K37/M37</f>
        <v>12862.522706941329</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8</v>
      </c>
      <c r="N38" s="272">
        <f t="shared" si="0"/>
        <v>13005.740604742879</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8</v>
      </c>
      <c r="N39" s="272">
        <f t="shared" si="0"/>
        <v>73201.525645697664</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8</v>
      </c>
      <c r="N42" s="272">
        <f t="shared" si="0"/>
        <v>28185.973213855301</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8</v>
      </c>
      <c r="N43" s="272">
        <f t="shared" si="0"/>
        <v>7803.4443628457275</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1065.8882903278056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158378.39909924794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30671.676580924312</v>
      </c>
      <c r="N53" s="272">
        <f>K53*M53</f>
        <v>42940.347213294037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44758.970876785774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1129.9075439482144</v>
      </c>
      <c r="M63" s="830"/>
      <c r="N63" s="287">
        <f>K63*L63</f>
        <v>1581.8705615275001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9">
        <f>VLOOKUP(A64,TRANSPORTE!A6:D117,4,FALSE)</f>
        <v>1129.9075439482144</v>
      </c>
      <c r="M64" s="830"/>
      <c r="N64" s="287">
        <f>K64*L64</f>
        <v>1412.3844299352681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2994.254991462768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216790.50787077454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43358.101574154913</v>
      </c>
      <c r="M87" s="860"/>
      <c r="N87" s="51"/>
    </row>
    <row r="88" spans="1:14">
      <c r="B88" s="89" t="s">
        <v>973</v>
      </c>
      <c r="C88" s="90"/>
      <c r="D88" s="90"/>
      <c r="E88" s="90"/>
      <c r="F88" s="90"/>
      <c r="G88" s="90"/>
      <c r="H88" s="90"/>
      <c r="I88" s="87"/>
      <c r="J88" s="88"/>
      <c r="K88" s="304">
        <v>0.05</v>
      </c>
      <c r="L88" s="859">
        <f>N82*K88</f>
        <v>10839.525393538728</v>
      </c>
      <c r="M88" s="860"/>
      <c r="N88" s="51"/>
    </row>
    <row r="89" spans="1:14" ht="15.75" thickBot="1">
      <c r="B89" s="91" t="s">
        <v>974</v>
      </c>
      <c r="C89" s="92"/>
      <c r="D89" s="92"/>
      <c r="E89" s="92"/>
      <c r="F89" s="92"/>
      <c r="G89" s="92"/>
      <c r="H89" s="92"/>
      <c r="I89" s="93"/>
      <c r="J89" s="94"/>
      <c r="K89" s="305">
        <v>0.05</v>
      </c>
      <c r="L89" s="861">
        <f>N82*K89</f>
        <v>10839.525393538728</v>
      </c>
      <c r="M89" s="862"/>
      <c r="N89" s="51"/>
    </row>
    <row r="90" spans="1:14" ht="15.75" thickBot="1">
      <c r="B90" s="825" t="s">
        <v>953</v>
      </c>
      <c r="C90" s="826"/>
      <c r="D90" s="826"/>
      <c r="E90" s="826"/>
      <c r="F90" s="826"/>
      <c r="G90" s="826"/>
      <c r="H90" s="826"/>
      <c r="I90" s="826"/>
      <c r="J90" s="826"/>
      <c r="K90" s="826"/>
      <c r="L90" s="826"/>
      <c r="M90" s="827"/>
      <c r="N90" s="52">
        <f>L87+L88+L89</f>
        <v>65037.152361232373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281827.66023200692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8</v>
      </c>
      <c r="N37" s="272">
        <f t="shared" ref="N37:N43" si="0">K37/M37</f>
        <v>12862.522706941329</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8</v>
      </c>
      <c r="N38" s="272">
        <f t="shared" si="0"/>
        <v>13005.740604742879</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8</v>
      </c>
      <c r="N39" s="272">
        <f t="shared" si="0"/>
        <v>73201.525645697664</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8</v>
      </c>
      <c r="N42" s="272">
        <f t="shared" si="0"/>
        <v>28185.973213855301</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8</v>
      </c>
      <c r="N43" s="272">
        <f t="shared" si="0"/>
        <v>7803.4443628457275</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1065.8882903278056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158378.39909924794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30671.676580924312</v>
      </c>
      <c r="N53" s="272">
        <f>K53*M53</f>
        <v>42940.347213294037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44758.970876785774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1129.9075439482144</v>
      </c>
      <c r="M63" s="830"/>
      <c r="N63" s="287">
        <f>K63*L63</f>
        <v>1581.8705615275001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9">
        <f>VLOOKUP(A64,TRANSPORTE!A6:D117,4,FALSE)</f>
        <v>1385.7802432186691</v>
      </c>
      <c r="M64" s="830"/>
      <c r="N64" s="287">
        <f>K64*L64</f>
        <v>1732.2253040233363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3314.0958655508366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127"/>
    </row>
    <row r="80" spans="1:15" ht="15.75" thickBot="1">
      <c r="B80" s="831" t="s">
        <v>953</v>
      </c>
      <c r="C80" s="832"/>
      <c r="D80" s="832"/>
      <c r="E80" s="832"/>
      <c r="F80" s="832"/>
      <c r="G80" s="832"/>
      <c r="H80" s="832"/>
      <c r="I80" s="832"/>
      <c r="J80" s="832"/>
      <c r="K80" s="832"/>
      <c r="L80" s="832"/>
      <c r="M80" s="833"/>
      <c r="N80" s="460">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217110.3487448626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43422.069748972521</v>
      </c>
      <c r="M87" s="860"/>
      <c r="N87" s="51"/>
    </row>
    <row r="88" spans="1:14">
      <c r="B88" s="89" t="s">
        <v>973</v>
      </c>
      <c r="C88" s="90"/>
      <c r="D88" s="90"/>
      <c r="E88" s="90"/>
      <c r="F88" s="90"/>
      <c r="G88" s="90"/>
      <c r="H88" s="90"/>
      <c r="I88" s="87"/>
      <c r="J88" s="88"/>
      <c r="K88" s="304">
        <v>0.05</v>
      </c>
      <c r="L88" s="859">
        <f>N82*K88</f>
        <v>10855.51743724313</v>
      </c>
      <c r="M88" s="860"/>
      <c r="N88" s="51"/>
    </row>
    <row r="89" spans="1:14" ht="15.75" thickBot="1">
      <c r="B89" s="91" t="s">
        <v>974</v>
      </c>
      <c r="C89" s="92"/>
      <c r="D89" s="92"/>
      <c r="E89" s="92"/>
      <c r="F89" s="92"/>
      <c r="G89" s="92"/>
      <c r="H89" s="92"/>
      <c r="I89" s="93"/>
      <c r="J89" s="94"/>
      <c r="K89" s="305">
        <v>0.05</v>
      </c>
      <c r="L89" s="861">
        <f>N82*K89</f>
        <v>10855.51743724313</v>
      </c>
      <c r="M89" s="862"/>
      <c r="N89" s="51"/>
    </row>
    <row r="90" spans="1:14" ht="15.75" thickBot="1">
      <c r="B90" s="825" t="s">
        <v>953</v>
      </c>
      <c r="C90" s="826"/>
      <c r="D90" s="826"/>
      <c r="E90" s="826"/>
      <c r="F90" s="826"/>
      <c r="G90" s="826"/>
      <c r="H90" s="826"/>
      <c r="I90" s="826"/>
      <c r="J90" s="826"/>
      <c r="K90" s="826"/>
      <c r="L90" s="826"/>
      <c r="M90" s="827"/>
      <c r="N90" s="52">
        <f>L87+L88+L89</f>
        <v>65133.104623458777</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282243.45336832135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8</v>
      </c>
      <c r="N37" s="272">
        <f t="shared" ref="N37:N43" si="0">K37/M37</f>
        <v>12862.522706941329</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8</v>
      </c>
      <c r="N38" s="272">
        <f t="shared" si="0"/>
        <v>13005.740604742879</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8</v>
      </c>
      <c r="N39" s="272">
        <f t="shared" si="0"/>
        <v>73201.525645697664</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8</v>
      </c>
      <c r="N42" s="272">
        <f t="shared" si="0"/>
        <v>28185.973213855301</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8</v>
      </c>
      <c r="N43" s="272">
        <f t="shared" si="0"/>
        <v>7803.4443628457275</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1065.8882903278056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158378.39909924794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30671.676580924312</v>
      </c>
      <c r="N53" s="272">
        <f>K53*M53</f>
        <v>42940.347213294037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44758.970876785774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1129.9075439482144</v>
      </c>
      <c r="M63" s="830"/>
      <c r="N63" s="287">
        <f>K63*L63</f>
        <v>1581.8705615275001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9">
        <f>VLOOKUP(A64,TRANSPORTE!A6:D117,4,FALSE)</f>
        <v>1385.7802432186691</v>
      </c>
      <c r="M64" s="830"/>
      <c r="N64" s="287">
        <f>K64*L64</f>
        <v>1732.2253040233363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3314.0958655508366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217110.3487448626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43422.069748972521</v>
      </c>
      <c r="M87" s="860"/>
      <c r="N87" s="51"/>
    </row>
    <row r="88" spans="1:14">
      <c r="B88" s="89" t="s">
        <v>973</v>
      </c>
      <c r="C88" s="90"/>
      <c r="D88" s="90"/>
      <c r="E88" s="90"/>
      <c r="F88" s="90"/>
      <c r="G88" s="90"/>
      <c r="H88" s="90"/>
      <c r="I88" s="87"/>
      <c r="J88" s="88"/>
      <c r="K88" s="304">
        <v>0.05</v>
      </c>
      <c r="L88" s="859">
        <f>N82*K88</f>
        <v>10855.51743724313</v>
      </c>
      <c r="M88" s="860"/>
      <c r="N88" s="51"/>
    </row>
    <row r="89" spans="1:14" ht="15.75" thickBot="1">
      <c r="B89" s="91" t="s">
        <v>974</v>
      </c>
      <c r="C89" s="92"/>
      <c r="D89" s="92"/>
      <c r="E89" s="92"/>
      <c r="F89" s="92"/>
      <c r="G89" s="92"/>
      <c r="H89" s="92"/>
      <c r="I89" s="93"/>
      <c r="J89" s="94"/>
      <c r="K89" s="305">
        <v>0.05</v>
      </c>
      <c r="L89" s="861">
        <f>N82*K89</f>
        <v>10855.51743724313</v>
      </c>
      <c r="M89" s="862"/>
      <c r="N89" s="51"/>
    </row>
    <row r="90" spans="1:14" ht="15.75" thickBot="1">
      <c r="B90" s="825" t="s">
        <v>953</v>
      </c>
      <c r="C90" s="826"/>
      <c r="D90" s="826"/>
      <c r="E90" s="826"/>
      <c r="F90" s="826"/>
      <c r="G90" s="826"/>
      <c r="H90" s="826"/>
      <c r="I90" s="826"/>
      <c r="J90" s="826"/>
      <c r="K90" s="826"/>
      <c r="L90" s="826"/>
      <c r="M90" s="827"/>
      <c r="N90" s="52">
        <f>L87+L88+L89</f>
        <v>65133.104623458777</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282243.45336832135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959.29946129502503</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131259.96896339857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30671.676580924312</v>
      </c>
      <c r="N53" s="272">
        <f>K53*M53</f>
        <v>42940.347213294037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44758.970876785774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1129.9075439482144</v>
      </c>
      <c r="M63" s="830"/>
      <c r="N63" s="287">
        <f>K63*L63</f>
        <v>1581.8705615275001</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9">
        <f>VLOOKUP(A64,TRANSPORTE!A6:D117,4,FALSE)</f>
        <v>1385.7802432186691</v>
      </c>
      <c r="M64" s="830"/>
      <c r="N64" s="287">
        <f>K64*L64</f>
        <v>1732.2253040233363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3314.0958655508366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188926.03031868543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37785.206063737089</v>
      </c>
      <c r="M87" s="860"/>
      <c r="N87" s="51"/>
    </row>
    <row r="88" spans="1:14">
      <c r="B88" s="89" t="s">
        <v>973</v>
      </c>
      <c r="C88" s="90"/>
      <c r="D88" s="90"/>
      <c r="E88" s="90"/>
      <c r="F88" s="90"/>
      <c r="G88" s="90"/>
      <c r="H88" s="90"/>
      <c r="I88" s="87"/>
      <c r="J88" s="88"/>
      <c r="K88" s="304">
        <v>0.05</v>
      </c>
      <c r="L88" s="859">
        <f>N82*K88</f>
        <v>9446.3015159342722</v>
      </c>
      <c r="M88" s="860"/>
      <c r="N88" s="51"/>
    </row>
    <row r="89" spans="1:14" ht="15.75" thickBot="1">
      <c r="B89" s="91" t="s">
        <v>974</v>
      </c>
      <c r="C89" s="92"/>
      <c r="D89" s="92"/>
      <c r="E89" s="92"/>
      <c r="F89" s="92"/>
      <c r="G89" s="92"/>
      <c r="H89" s="92"/>
      <c r="I89" s="93"/>
      <c r="J89" s="94"/>
      <c r="K89" s="305">
        <v>0.05</v>
      </c>
      <c r="L89" s="861">
        <f>N82*K89</f>
        <v>9446.3015159342722</v>
      </c>
      <c r="M89" s="862"/>
      <c r="N89" s="51"/>
    </row>
    <row r="90" spans="1:14" ht="15.75" thickBot="1">
      <c r="B90" s="825" t="s">
        <v>953</v>
      </c>
      <c r="C90" s="826"/>
      <c r="D90" s="826"/>
      <c r="E90" s="826"/>
      <c r="F90" s="826"/>
      <c r="G90" s="826"/>
      <c r="H90" s="826"/>
      <c r="I90" s="826"/>
      <c r="J90" s="826"/>
      <c r="K90" s="826"/>
      <c r="L90" s="826"/>
      <c r="M90" s="827"/>
      <c r="N90" s="52">
        <f>L87+L88+L89</f>
        <v>56677.80909560564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245603.83941429108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131259.96896339857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1129.9075439482144</v>
      </c>
      <c r="M64" s="830"/>
      <c r="N64" s="287">
        <f>K64*L64</f>
        <v>1581.8705615275001</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9">
        <f>VLOOKUP(A65,TRANSPORTE!A6:D117,4,FALSE)</f>
        <v>1385.7802432186691</v>
      </c>
      <c r="M65" s="830"/>
      <c r="N65" s="287">
        <f>K65*L65</f>
        <v>1732.2253040233363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3314.0958655508366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127"/>
    </row>
    <row r="81" spans="1:14" ht="15.75" thickBot="1">
      <c r="B81" s="831" t="s">
        <v>953</v>
      </c>
      <c r="C81" s="832"/>
      <c r="D81" s="832"/>
      <c r="E81" s="832"/>
      <c r="F81" s="832"/>
      <c r="G81" s="832"/>
      <c r="H81" s="832"/>
      <c r="I81" s="832"/>
      <c r="J81" s="832"/>
      <c r="K81" s="832"/>
      <c r="L81" s="832"/>
      <c r="M81" s="833"/>
      <c r="N81" s="460">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188926.03031868543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37785.206063737089</v>
      </c>
      <c r="M88" s="860"/>
      <c r="N88" s="51"/>
    </row>
    <row r="89" spans="1:14">
      <c r="B89" s="89" t="s">
        <v>973</v>
      </c>
      <c r="C89" s="90"/>
      <c r="D89" s="90"/>
      <c r="E89" s="90"/>
      <c r="F89" s="90"/>
      <c r="G89" s="90"/>
      <c r="H89" s="90"/>
      <c r="I89" s="87"/>
      <c r="J89" s="88"/>
      <c r="K89" s="304">
        <v>0.05</v>
      </c>
      <c r="L89" s="859">
        <f>N83*K89</f>
        <v>9446.3015159342722</v>
      </c>
      <c r="M89" s="860"/>
      <c r="N89" s="51"/>
    </row>
    <row r="90" spans="1:14" ht="15.75" thickBot="1">
      <c r="B90" s="91" t="s">
        <v>974</v>
      </c>
      <c r="C90" s="92"/>
      <c r="D90" s="92"/>
      <c r="E90" s="92"/>
      <c r="F90" s="92"/>
      <c r="G90" s="92"/>
      <c r="H90" s="92"/>
      <c r="I90" s="93"/>
      <c r="J90" s="94"/>
      <c r="K90" s="305">
        <v>0.05</v>
      </c>
      <c r="L90" s="861">
        <f>N83*K90</f>
        <v>9446.3015159342722</v>
      </c>
      <c r="M90" s="862"/>
      <c r="N90" s="51"/>
    </row>
    <row r="91" spans="1:14" ht="15.75" thickBot="1">
      <c r="B91" s="825" t="s">
        <v>953</v>
      </c>
      <c r="C91" s="826"/>
      <c r="D91" s="826"/>
      <c r="E91" s="826"/>
      <c r="F91" s="826"/>
      <c r="G91" s="826"/>
      <c r="H91" s="826"/>
      <c r="I91" s="826"/>
      <c r="J91" s="826"/>
      <c r="K91" s="826"/>
      <c r="L91" s="826"/>
      <c r="M91" s="827"/>
      <c r="N91" s="52">
        <f>L88+L89+L90</f>
        <v>56677.80909560564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245603.83941429108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959.29946129502503</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131259.96896339857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30671.676580924312</v>
      </c>
      <c r="N53" s="272">
        <f>K53*M53</f>
        <v>42940.347213294037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44758.970876785774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1129.9075439482144</v>
      </c>
      <c r="M63" s="830"/>
      <c r="N63" s="287">
        <f>K63*L63</f>
        <v>1581.8705615275001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9">
        <f>VLOOKUP(A64,TRANSPORTE!A6:D117,4,FALSE)</f>
        <v>1385.7802432186691</v>
      </c>
      <c r="M64" s="830"/>
      <c r="N64" s="287">
        <f>K64*L64</f>
        <v>1732.2253040233363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3314.0958655508366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188926.03031868543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37785.206063737089</v>
      </c>
      <c r="M87" s="860"/>
      <c r="N87" s="51"/>
    </row>
    <row r="88" spans="1:14">
      <c r="B88" s="89" t="s">
        <v>973</v>
      </c>
      <c r="C88" s="90"/>
      <c r="D88" s="90"/>
      <c r="E88" s="90"/>
      <c r="F88" s="90"/>
      <c r="G88" s="90"/>
      <c r="H88" s="90"/>
      <c r="I88" s="87"/>
      <c r="J88" s="88"/>
      <c r="K88" s="304">
        <v>0.05</v>
      </c>
      <c r="L88" s="859">
        <f>N82*K88</f>
        <v>9446.3015159342722</v>
      </c>
      <c r="M88" s="860"/>
      <c r="N88" s="51"/>
    </row>
    <row r="89" spans="1:14" ht="15.75" thickBot="1">
      <c r="B89" s="91" t="s">
        <v>974</v>
      </c>
      <c r="C89" s="92"/>
      <c r="D89" s="92"/>
      <c r="E89" s="92"/>
      <c r="F89" s="92"/>
      <c r="G89" s="92"/>
      <c r="H89" s="92"/>
      <c r="I89" s="93"/>
      <c r="J89" s="94"/>
      <c r="K89" s="305">
        <v>0.05</v>
      </c>
      <c r="L89" s="861">
        <f>N82*K89</f>
        <v>9446.3015159342722</v>
      </c>
      <c r="M89" s="862"/>
      <c r="N89" s="51"/>
    </row>
    <row r="90" spans="1:14" ht="15.75" thickBot="1">
      <c r="B90" s="825" t="s">
        <v>953</v>
      </c>
      <c r="C90" s="826"/>
      <c r="D90" s="826"/>
      <c r="E90" s="826"/>
      <c r="F90" s="826"/>
      <c r="G90" s="826"/>
      <c r="H90" s="826"/>
      <c r="I90" s="826"/>
      <c r="J90" s="826"/>
      <c r="K90" s="826"/>
      <c r="L90" s="826"/>
      <c r="M90" s="827"/>
      <c r="N90" s="52">
        <f>L87+L88+L89</f>
        <v>56677.80909560564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245603.83941429108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8</v>
      </c>
      <c r="N37" s="272">
        <f t="shared" ref="N37:N43" si="0">K37/M37</f>
        <v>12862.522706941329</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8</v>
      </c>
      <c r="N38" s="272">
        <f t="shared" si="0"/>
        <v>13005.740604742879</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8</v>
      </c>
      <c r="N39" s="272">
        <f t="shared" si="0"/>
        <v>73201.525645697664</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8</v>
      </c>
      <c r="N42" s="272">
        <f t="shared" si="0"/>
        <v>28185.973213855301</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8</v>
      </c>
      <c r="N43" s="272">
        <f t="shared" si="0"/>
        <v>7803.4443628457275</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1065.8882903278056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158378.39909924794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30671.676580924312</v>
      </c>
      <c r="N53" s="272">
        <f>K53*M53</f>
        <v>42940.347213294037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44758.970876785774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1129.9075439482144</v>
      </c>
      <c r="M63" s="830"/>
      <c r="N63" s="287">
        <f>K63*L63</f>
        <v>1581.8705615275001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9">
        <f>VLOOKUP(A64,TRANSPORTE!A6:D117,4,FALSE)</f>
        <v>1385.7802432186691</v>
      </c>
      <c r="M64" s="830"/>
      <c r="N64" s="287">
        <f>K64*L64</f>
        <v>1732.2253040233363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3314.0958655508366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217110.3487448626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43422.069748972521</v>
      </c>
      <c r="M87" s="860"/>
      <c r="N87" s="51"/>
    </row>
    <row r="88" spans="1:14">
      <c r="B88" s="89" t="s">
        <v>973</v>
      </c>
      <c r="C88" s="90"/>
      <c r="D88" s="90"/>
      <c r="E88" s="90"/>
      <c r="F88" s="90"/>
      <c r="G88" s="90"/>
      <c r="H88" s="90"/>
      <c r="I88" s="87"/>
      <c r="J88" s="88"/>
      <c r="K88" s="304">
        <v>0.05</v>
      </c>
      <c r="L88" s="859">
        <f>N82*K88</f>
        <v>10855.51743724313</v>
      </c>
      <c r="M88" s="860"/>
      <c r="N88" s="51"/>
    </row>
    <row r="89" spans="1:14" ht="15.75" thickBot="1">
      <c r="B89" s="91" t="s">
        <v>974</v>
      </c>
      <c r="C89" s="92"/>
      <c r="D89" s="92"/>
      <c r="E89" s="92"/>
      <c r="F89" s="92"/>
      <c r="G89" s="92"/>
      <c r="H89" s="92"/>
      <c r="I89" s="93"/>
      <c r="J89" s="94"/>
      <c r="K89" s="305">
        <v>0.05</v>
      </c>
      <c r="L89" s="861">
        <f>N82*K89</f>
        <v>10855.51743724313</v>
      </c>
      <c r="M89" s="862"/>
      <c r="N89" s="51"/>
    </row>
    <row r="90" spans="1:14" ht="15.75" thickBot="1">
      <c r="B90" s="825" t="s">
        <v>953</v>
      </c>
      <c r="C90" s="826"/>
      <c r="D90" s="826"/>
      <c r="E90" s="826"/>
      <c r="F90" s="826"/>
      <c r="G90" s="826"/>
      <c r="H90" s="826"/>
      <c r="I90" s="826"/>
      <c r="J90" s="826"/>
      <c r="K90" s="826"/>
      <c r="L90" s="826"/>
      <c r="M90" s="827"/>
      <c r="N90" s="52">
        <f>L87+L88+L89</f>
        <v>65133.104623458777</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282243.45336832135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131259.96896339857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1129.9075439482144</v>
      </c>
      <c r="M64" s="830"/>
      <c r="N64" s="287">
        <f>K64*L64</f>
        <v>1581.8705615275001</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9">
        <f>VLOOKUP(A65,TRANSPORTE!A6:D117,4,FALSE)</f>
        <v>1385.7802432186691</v>
      </c>
      <c r="M65" s="830"/>
      <c r="N65" s="287">
        <f>K65*L65</f>
        <v>1732.2253040233363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3314.0958655508366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188926.03031868543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37785.206063737089</v>
      </c>
      <c r="M88" s="860"/>
      <c r="N88" s="51"/>
    </row>
    <row r="89" spans="1:14">
      <c r="B89" s="89" t="s">
        <v>973</v>
      </c>
      <c r="C89" s="90"/>
      <c r="D89" s="90"/>
      <c r="E89" s="90"/>
      <c r="F89" s="90"/>
      <c r="G89" s="90"/>
      <c r="H89" s="90"/>
      <c r="I89" s="87"/>
      <c r="J89" s="88"/>
      <c r="K89" s="304">
        <v>0.05</v>
      </c>
      <c r="L89" s="859">
        <f>N83*K89</f>
        <v>9446.3015159342722</v>
      </c>
      <c r="M89" s="860"/>
      <c r="N89" s="51"/>
    </row>
    <row r="90" spans="1:14" ht="15.75" thickBot="1">
      <c r="B90" s="91" t="s">
        <v>974</v>
      </c>
      <c r="C90" s="92"/>
      <c r="D90" s="92"/>
      <c r="E90" s="92"/>
      <c r="F90" s="92"/>
      <c r="G90" s="92"/>
      <c r="H90" s="92"/>
      <c r="I90" s="93"/>
      <c r="J90" s="94"/>
      <c r="K90" s="305">
        <v>0.05</v>
      </c>
      <c r="L90" s="861">
        <f>N83*K90</f>
        <v>9446.3015159342722</v>
      </c>
      <c r="M90" s="862"/>
      <c r="N90" s="51"/>
    </row>
    <row r="91" spans="1:14" ht="15.75" thickBot="1">
      <c r="B91" s="825" t="s">
        <v>953</v>
      </c>
      <c r="C91" s="826"/>
      <c r="D91" s="826"/>
      <c r="E91" s="826"/>
      <c r="F91" s="826"/>
      <c r="G91" s="826"/>
      <c r="H91" s="826"/>
      <c r="I91" s="826"/>
      <c r="J91" s="826"/>
      <c r="K91" s="826"/>
      <c r="L91" s="826"/>
      <c r="M91" s="827"/>
      <c r="N91" s="52">
        <f>L88+L89+L90</f>
        <v>56677.80909560564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245603.83941429108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131259.96896339857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1129.9075439482144</v>
      </c>
      <c r="M64" s="830"/>
      <c r="N64" s="287">
        <f>K64*L64</f>
        <v>1581.8705615275001</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9">
        <f>VLOOKUP(A65,TRANSPORTE!A6:D117,4,FALSE)</f>
        <v>1385.7802432186691</v>
      </c>
      <c r="M65" s="830"/>
      <c r="N65" s="287">
        <f>K65*L65</f>
        <v>1732.2253040233363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3314.0958655508366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188926.03031868543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37785.206063737089</v>
      </c>
      <c r="M88" s="860"/>
      <c r="N88" s="51"/>
    </row>
    <row r="89" spans="1:14">
      <c r="B89" s="89" t="s">
        <v>973</v>
      </c>
      <c r="C89" s="90"/>
      <c r="D89" s="90"/>
      <c r="E89" s="90"/>
      <c r="F89" s="90"/>
      <c r="G89" s="90"/>
      <c r="H89" s="90"/>
      <c r="I89" s="87"/>
      <c r="J89" s="88"/>
      <c r="K89" s="304">
        <v>0.05</v>
      </c>
      <c r="L89" s="859">
        <f>N83*K89</f>
        <v>9446.3015159342722</v>
      </c>
      <c r="M89" s="860"/>
      <c r="N89" s="51"/>
    </row>
    <row r="90" spans="1:14" ht="15.75" thickBot="1">
      <c r="B90" s="91" t="s">
        <v>974</v>
      </c>
      <c r="C90" s="92"/>
      <c r="D90" s="92"/>
      <c r="E90" s="92"/>
      <c r="F90" s="92"/>
      <c r="G90" s="92"/>
      <c r="H90" s="92"/>
      <c r="I90" s="93"/>
      <c r="J90" s="94"/>
      <c r="K90" s="305">
        <v>0.05</v>
      </c>
      <c r="L90" s="861">
        <f>N83*K90</f>
        <v>9446.3015159342722</v>
      </c>
      <c r="M90" s="862"/>
      <c r="N90" s="51"/>
    </row>
    <row r="91" spans="1:14" ht="15.75" thickBot="1">
      <c r="B91" s="825" t="s">
        <v>953</v>
      </c>
      <c r="C91" s="826"/>
      <c r="D91" s="826"/>
      <c r="E91" s="826"/>
      <c r="F91" s="826"/>
      <c r="G91" s="826"/>
      <c r="H91" s="826"/>
      <c r="I91" s="826"/>
      <c r="J91" s="826"/>
      <c r="K91" s="826"/>
      <c r="L91" s="826"/>
      <c r="M91" s="827"/>
      <c r="N91" s="52">
        <f>L88+L89+L90</f>
        <v>56677.80909560564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245603.83941429108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959.29946129502503</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131259.96896339857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30671.676580924312</v>
      </c>
      <c r="N53" s="272">
        <f>K53*M53</f>
        <v>42940.347213294037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44758.970876785774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1129.9075439482144</v>
      </c>
      <c r="M63" s="830"/>
      <c r="N63" s="287">
        <f>K63*L63</f>
        <v>1581.8705615275001</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9">
        <f>VLOOKUP(A64,TRANSPORTE!A6:D117,4,FALSE)</f>
        <v>1385.7802432186691</v>
      </c>
      <c r="M64" s="830"/>
      <c r="N64" s="287">
        <f>K64*L64</f>
        <v>1732.2253040233363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3314.0958655508366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188926.03031868543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37785.206063737089</v>
      </c>
      <c r="M87" s="860"/>
      <c r="N87" s="51"/>
    </row>
    <row r="88" spans="1:14">
      <c r="B88" s="89" t="s">
        <v>973</v>
      </c>
      <c r="C88" s="90"/>
      <c r="D88" s="90"/>
      <c r="E88" s="90"/>
      <c r="F88" s="90"/>
      <c r="G88" s="90"/>
      <c r="H88" s="90"/>
      <c r="I88" s="87"/>
      <c r="J88" s="88"/>
      <c r="K88" s="304">
        <v>0.05</v>
      </c>
      <c r="L88" s="859">
        <f>N82*K88</f>
        <v>9446.3015159342722</v>
      </c>
      <c r="M88" s="860"/>
      <c r="N88" s="51"/>
    </row>
    <row r="89" spans="1:14" ht="15.75" thickBot="1">
      <c r="B89" s="91" t="s">
        <v>974</v>
      </c>
      <c r="C89" s="92"/>
      <c r="D89" s="92"/>
      <c r="E89" s="92"/>
      <c r="F89" s="92"/>
      <c r="G89" s="92"/>
      <c r="H89" s="92"/>
      <c r="I89" s="93"/>
      <c r="J89" s="94"/>
      <c r="K89" s="305">
        <v>0.05</v>
      </c>
      <c r="L89" s="861">
        <f>N82*K89</f>
        <v>9446.3015159342722</v>
      </c>
      <c r="M89" s="862"/>
      <c r="N89" s="51"/>
    </row>
    <row r="90" spans="1:14" ht="15.75" thickBot="1">
      <c r="B90" s="825" t="s">
        <v>953</v>
      </c>
      <c r="C90" s="826"/>
      <c r="D90" s="826"/>
      <c r="E90" s="826"/>
      <c r="F90" s="826"/>
      <c r="G90" s="826"/>
      <c r="H90" s="826"/>
      <c r="I90" s="826"/>
      <c r="J90" s="826"/>
      <c r="K90" s="826"/>
      <c r="L90" s="826"/>
      <c r="M90" s="827"/>
      <c r="N90" s="52">
        <f>L87+L88+L89</f>
        <v>56677.80909560564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245603.83941429108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VLOOKUP(A36,EQUIPOS!A6:D162,4,FALSE)</f>
        <v>135259.70228932594</v>
      </c>
      <c r="L36" s="270"/>
      <c r="M36" s="271">
        <v>30</v>
      </c>
      <c r="N36" s="272">
        <f>K36/M36</f>
        <v>4508.6567429775314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166</v>
      </c>
      <c r="B38" s="838" t="str">
        <f>VLOOKUP(A38,EQUIPOS!A8:D154,3,FALSE)</f>
        <v>Compactador de Rodillo POTENCIA: 99HP, PESO: 8 ton</v>
      </c>
      <c r="C38" s="839"/>
      <c r="D38" s="839"/>
      <c r="E38" s="839"/>
      <c r="F38" s="839"/>
      <c r="G38" s="839"/>
      <c r="H38" s="840"/>
      <c r="I38" s="267"/>
      <c r="J38" s="268"/>
      <c r="K38" s="269">
        <f>VLOOKUP(A38,EQUIPOS!A8:D164,4,FALSE)</f>
        <v>104045.92483794304</v>
      </c>
      <c r="L38" s="270"/>
      <c r="M38" s="271">
        <v>10</v>
      </c>
      <c r="N38" s="272">
        <f t="shared" si="0"/>
        <v>10404.592483794304</v>
      </c>
    </row>
    <row r="39" spans="1:14">
      <c r="A39" t="s">
        <v>284</v>
      </c>
      <c r="B39" s="838" t="str">
        <f>VLOOKUP(A39,EQUIPOS!A9:D154,3,FALSE)</f>
        <v>Planta de asfalto en caliente</v>
      </c>
      <c r="C39" s="839"/>
      <c r="D39" s="839"/>
      <c r="E39" s="839"/>
      <c r="F39" s="839"/>
      <c r="G39" s="839"/>
      <c r="H39" s="840"/>
      <c r="I39" s="267"/>
      <c r="J39" s="268"/>
      <c r="K39" s="269">
        <f>VLOOKUP(A39,EQUIPOS!A9:D165,4,FALSE)</f>
        <v>585612.20516558131</v>
      </c>
      <c r="L39" s="270"/>
      <c r="M39" s="271">
        <v>10</v>
      </c>
      <c r="N39" s="272">
        <f t="shared" si="0"/>
        <v>58561.220516558133</v>
      </c>
    </row>
    <row r="40" spans="1:14">
      <c r="A40" t="s">
        <v>290</v>
      </c>
      <c r="B40" s="838" t="str">
        <f>VLOOKUP(A40,EQUIPOS!A10:D154,3,FALSE)</f>
        <v>Planta trituradora</v>
      </c>
      <c r="C40" s="839"/>
      <c r="D40" s="839"/>
      <c r="E40" s="839"/>
      <c r="F40" s="839"/>
      <c r="G40" s="839"/>
      <c r="H40" s="840"/>
      <c r="I40" s="267"/>
      <c r="J40" s="268"/>
      <c r="K40" s="269">
        <f>VLOOKUP(A40,EQUIPOS!A10:D166,4,FALSE)</f>
        <v>376270.53869887593</v>
      </c>
      <c r="L40" s="270"/>
      <c r="M40" s="271">
        <v>30</v>
      </c>
      <c r="N40" s="272">
        <f t="shared" si="0"/>
        <v>12542.351289962531</v>
      </c>
    </row>
    <row r="41" spans="1:14">
      <c r="A41" t="s">
        <v>314</v>
      </c>
      <c r="B41" s="838" t="str">
        <f>VLOOKUP(A41,EQUIPOS!A11:D154,3,FALSE)</f>
        <v xml:space="preserve">Retroexcavadora E-200 sobre orugas
</v>
      </c>
      <c r="C41" s="839"/>
      <c r="D41" s="839"/>
      <c r="E41" s="839"/>
      <c r="F41" s="839"/>
      <c r="G41" s="839"/>
      <c r="H41" s="840"/>
      <c r="I41" s="267"/>
      <c r="J41" s="268"/>
      <c r="K41" s="269">
        <f>VLOOKUP(A41,EQUIPOS!A11:D167,4,FALSE)</f>
        <v>156068.88725691455</v>
      </c>
      <c r="L41" s="270"/>
      <c r="M41" s="271">
        <v>30</v>
      </c>
      <c r="N41" s="272">
        <f t="shared" si="0"/>
        <v>5202.296241897152</v>
      </c>
    </row>
    <row r="42" spans="1:14">
      <c r="A42" t="s">
        <v>358</v>
      </c>
      <c r="B42" s="838" t="str">
        <f>VLOOKUP(A42,EQUIPOS!A12:D155,3,FALSE)</f>
        <v xml:space="preserve">Terminadora de asfalto (Finisher), potencia en el volante 174 HP, R=20M3/H, velocidad de desplazamiento 114 m/min
</v>
      </c>
      <c r="C42" s="839"/>
      <c r="D42" s="839"/>
      <c r="E42" s="839"/>
      <c r="F42" s="839"/>
      <c r="G42" s="839"/>
      <c r="H42" s="840"/>
      <c r="I42" s="267"/>
      <c r="J42" s="268"/>
      <c r="K42" s="269">
        <f>VLOOKUP(A42,EQUIPOS!A12:D168,4,FALSE)</f>
        <v>225487.78571084241</v>
      </c>
      <c r="L42" s="270"/>
      <c r="M42" s="271">
        <v>10</v>
      </c>
      <c r="N42" s="272">
        <f t="shared" si="0"/>
        <v>22548.77857108424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131259.96896339857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30671.676580924312</v>
      </c>
      <c r="N54" s="272">
        <f>K54*M54</f>
        <v>42940.347213294037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44758.970876785774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1129.9075439482144</v>
      </c>
      <c r="M64" s="830"/>
      <c r="N64" s="287">
        <f>K64*L64</f>
        <v>1581.8705615275001</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9">
        <f>VLOOKUP(A65,TRANSPORTE!A6:D117,4,FALSE)</f>
        <v>1385.7802432186691</v>
      </c>
      <c r="M65" s="830"/>
      <c r="N65" s="287">
        <f>K65*L65</f>
        <v>1732.2253040233363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3314.0958655508366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188926.03031868543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37785.206063737089</v>
      </c>
      <c r="M88" s="860"/>
      <c r="N88" s="51"/>
    </row>
    <row r="89" spans="1:14">
      <c r="B89" s="89" t="s">
        <v>973</v>
      </c>
      <c r="C89" s="90"/>
      <c r="D89" s="90"/>
      <c r="E89" s="90"/>
      <c r="F89" s="90"/>
      <c r="G89" s="90"/>
      <c r="H89" s="90"/>
      <c r="I89" s="87"/>
      <c r="J89" s="88"/>
      <c r="K89" s="304">
        <v>0.05</v>
      </c>
      <c r="L89" s="859">
        <f>N83*K89</f>
        <v>9446.3015159342722</v>
      </c>
      <c r="M89" s="860"/>
      <c r="N89" s="51"/>
    </row>
    <row r="90" spans="1:14" ht="15.75" thickBot="1">
      <c r="B90" s="91" t="s">
        <v>974</v>
      </c>
      <c r="C90" s="92"/>
      <c r="D90" s="92"/>
      <c r="E90" s="92"/>
      <c r="F90" s="92"/>
      <c r="G90" s="92"/>
      <c r="H90" s="92"/>
      <c r="I90" s="93"/>
      <c r="J90" s="94"/>
      <c r="K90" s="305">
        <v>0.05</v>
      </c>
      <c r="L90" s="861">
        <f>N83*K90</f>
        <v>9446.3015159342722</v>
      </c>
      <c r="M90" s="862"/>
      <c r="N90" s="51"/>
    </row>
    <row r="91" spans="1:14" ht="15.75" thickBot="1">
      <c r="B91" s="825" t="s">
        <v>953</v>
      </c>
      <c r="C91" s="826"/>
      <c r="D91" s="826"/>
      <c r="E91" s="826"/>
      <c r="F91" s="826"/>
      <c r="G91" s="826"/>
      <c r="H91" s="826"/>
      <c r="I91" s="826"/>
      <c r="J91" s="826"/>
      <c r="K91" s="826"/>
      <c r="L91" s="826"/>
      <c r="M91" s="827"/>
      <c r="N91" s="52">
        <f>L88+L89+L90</f>
        <v>56677.80909560564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245603.83941429108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148</v>
      </c>
      <c r="B36" s="838" t="str">
        <f>VLOOKUP(A36,EQUIPOS!A6:D154,3,FALSE)</f>
        <v>Cargador : Potencia en el volante 110 hp, Clasificación de RPM del motor 2300.</v>
      </c>
      <c r="C36" s="839"/>
      <c r="D36" s="839"/>
      <c r="E36" s="839"/>
      <c r="F36" s="839"/>
      <c r="G36" s="839"/>
      <c r="H36" s="840"/>
      <c r="I36" s="267"/>
      <c r="J36" s="268"/>
      <c r="K36" s="269">
        <f>VLOOKUP(A36,EQUIPOS!A6:D162,4,FALSE)</f>
        <v>164097.50755339107</v>
      </c>
      <c r="L36" s="270"/>
      <c r="M36" s="271">
        <v>30</v>
      </c>
      <c r="N36" s="272">
        <f>K36/M36</f>
        <v>5469.916918446369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VLOOKUP(A37,EQUIPOS!A7:D163,4,FALSE)</f>
        <v>102900.18165553063</v>
      </c>
      <c r="L37" s="270"/>
      <c r="M37" s="271">
        <v>10</v>
      </c>
      <c r="N37" s="272">
        <f t="shared" ref="N37:N43" si="0">K37/M37</f>
        <v>10290.018165553063</v>
      </c>
    </row>
    <row r="38" spans="1:14">
      <c r="A38" t="s">
        <v>284</v>
      </c>
      <c r="B38" s="838" t="str">
        <f>VLOOKUP(A38,EQUIPOS!A8:D154,3,FALSE)</f>
        <v>Planta de asfalto en caliente</v>
      </c>
      <c r="C38" s="839"/>
      <c r="D38" s="839"/>
      <c r="E38" s="839"/>
      <c r="F38" s="839"/>
      <c r="G38" s="839"/>
      <c r="H38" s="840"/>
      <c r="I38" s="267"/>
      <c r="J38" s="268"/>
      <c r="K38" s="269">
        <f>VLOOKUP(A38,EQUIPOS!A8:D164,4,FALSE)</f>
        <v>585612.20516558131</v>
      </c>
      <c r="L38" s="270"/>
      <c r="M38" s="271">
        <v>10</v>
      </c>
      <c r="N38" s="272">
        <f t="shared" si="0"/>
        <v>58561.220516558133</v>
      </c>
    </row>
    <row r="39" spans="1:14">
      <c r="A39" t="s">
        <v>290</v>
      </c>
      <c r="B39" s="838" t="str">
        <f>VLOOKUP(A39,EQUIPOS!A9:D154,3,FALSE)</f>
        <v>Planta trituradora</v>
      </c>
      <c r="C39" s="839"/>
      <c r="D39" s="839"/>
      <c r="E39" s="839"/>
      <c r="F39" s="839"/>
      <c r="G39" s="839"/>
      <c r="H39" s="840"/>
      <c r="I39" s="267"/>
      <c r="J39" s="268"/>
      <c r="K39" s="269">
        <f>VLOOKUP(A39,EQUIPOS!A9:D165,4,FALSE)</f>
        <v>376270.53869887593</v>
      </c>
      <c r="L39" s="270"/>
      <c r="M39" s="271">
        <v>30</v>
      </c>
      <c r="N39" s="272">
        <f t="shared" si="0"/>
        <v>12542.351289962531</v>
      </c>
    </row>
    <row r="40" spans="1:14">
      <c r="A40" t="s">
        <v>316</v>
      </c>
      <c r="B40" s="838" t="str">
        <f>VLOOKUP(A40,EQUIPOS!A10:D154,3,FALSE)</f>
        <v>Retroexcavadora Tipo E-200 o  Equivalente</v>
      </c>
      <c r="C40" s="839"/>
      <c r="D40" s="839"/>
      <c r="E40" s="839"/>
      <c r="F40" s="839"/>
      <c r="G40" s="839"/>
      <c r="H40" s="840"/>
      <c r="I40" s="267"/>
      <c r="J40" s="268"/>
      <c r="K40" s="269">
        <f>VLOOKUP(A40,EQUIPOS!A10:D166,4,FALSE)</f>
        <v>207965.83296353533</v>
      </c>
      <c r="L40" s="270"/>
      <c r="M40" s="271">
        <v>30</v>
      </c>
      <c r="N40" s="272">
        <f t="shared" si="0"/>
        <v>6932.1944321178444</v>
      </c>
    </row>
    <row r="41" spans="1:14">
      <c r="A41" t="s">
        <v>358</v>
      </c>
      <c r="B41" s="838" t="str">
        <f>VLOOKUP(A41,EQUIPOS!A11:D154,3,FALSE)</f>
        <v xml:space="preserve">Terminadora de asfalto (Finisher), potencia en el volante 174 HP, R=20M3/H, velocidad de desplazamiento 114 m/min
</v>
      </c>
      <c r="C41" s="839"/>
      <c r="D41" s="839"/>
      <c r="E41" s="839"/>
      <c r="F41" s="839"/>
      <c r="G41" s="839"/>
      <c r="H41" s="840"/>
      <c r="I41" s="267"/>
      <c r="J41" s="268"/>
      <c r="K41" s="269">
        <f>VLOOKUP(A41,EQUIPOS!A11:D167,4,FALSE)</f>
        <v>225487.78571084241</v>
      </c>
      <c r="L41" s="270"/>
      <c r="M41" s="271">
        <v>10</v>
      </c>
      <c r="N41" s="272">
        <f t="shared" si="0"/>
        <v>22548.77857108424</v>
      </c>
    </row>
    <row r="42" spans="1:14">
      <c r="A42" t="s">
        <v>166</v>
      </c>
      <c r="B42" s="838" t="str">
        <f>VLOOKUP(A42,EQUIPOS!A12:D155,3,FALSE)</f>
        <v>Compactador de Rodillo POTENCIA: 99HP, PESO: 8 ton</v>
      </c>
      <c r="C42" s="839"/>
      <c r="D42" s="839"/>
      <c r="E42" s="839"/>
      <c r="F42" s="839"/>
      <c r="G42" s="839"/>
      <c r="H42" s="840"/>
      <c r="I42" s="267"/>
      <c r="J42" s="268"/>
      <c r="K42" s="269">
        <f>VLOOKUP(A42,EQUIPOS!A12:D168,4,FALSE)</f>
        <v>104045.92483794304</v>
      </c>
      <c r="L42" s="270"/>
      <c r="M42" s="271">
        <v>10</v>
      </c>
      <c r="N42" s="272">
        <f t="shared" si="0"/>
        <v>10404.592483794304</v>
      </c>
    </row>
    <row r="43" spans="1:14">
      <c r="A43" t="s">
        <v>373</v>
      </c>
      <c r="B43" s="838" t="str">
        <f>VLOOKUP(A43,EQUIPOS!A13:D156,3,FALSE)</f>
        <v>Volqueta 6 m3</v>
      </c>
      <c r="C43" s="839"/>
      <c r="D43" s="839"/>
      <c r="E43" s="839"/>
      <c r="F43" s="839"/>
      <c r="G43" s="839"/>
      <c r="H43" s="840"/>
      <c r="I43" s="267"/>
      <c r="J43" s="268"/>
      <c r="K43" s="269">
        <f>VLOOKUP(A43,EQUIPOS!A13:D169,4,FALSE)</f>
        <v>62427.55490276582</v>
      </c>
      <c r="L43" s="270"/>
      <c r="M43" s="271">
        <v>10</v>
      </c>
      <c r="N43" s="272">
        <f t="shared" si="0"/>
        <v>6242.7554902765823</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1226.0150703310451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134217.84293812411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30671.676580924312</v>
      </c>
      <c r="N53" s="272">
        <f>K53*M53</f>
        <v>42940.347213294037</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42940.347213294037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1129.9075439482144</v>
      </c>
      <c r="M63" s="830"/>
      <c r="N63" s="287">
        <f>K63*L63</f>
        <v>1581.8705615275001</v>
      </c>
    </row>
    <row r="64" spans="1:14">
      <c r="A64" t="s">
        <v>1293</v>
      </c>
      <c r="B64" s="46" t="str">
        <f>VLOOKUP(A64,TRANSPORTE!A6:D117,3,FALSE)</f>
        <v>Transporte de mezcla</v>
      </c>
      <c r="C64" s="47"/>
      <c r="D64" s="47"/>
      <c r="E64" s="47"/>
      <c r="F64" s="47"/>
      <c r="G64" s="47"/>
      <c r="H64" s="311" t="s">
        <v>1468</v>
      </c>
      <c r="I64" s="279">
        <v>1.25</v>
      </c>
      <c r="J64" s="286">
        <v>1</v>
      </c>
      <c r="K64" s="279">
        <f>I64*J64</f>
        <v>1.25</v>
      </c>
      <c r="L64" s="829">
        <f>VLOOKUP(A64,TRANSPORTE!A6:D117,4,FALSE)</f>
        <v>1385.7802432186691</v>
      </c>
      <c r="M64" s="830"/>
      <c r="N64" s="287">
        <f>K64*L64</f>
        <v>1732.2253040233363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3314.0958655508366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12260.15070331045</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192732.43672027942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38546.487344055888</v>
      </c>
      <c r="M87" s="860"/>
      <c r="N87" s="51"/>
    </row>
    <row r="88" spans="1:14">
      <c r="B88" s="89" t="s">
        <v>973</v>
      </c>
      <c r="C88" s="90"/>
      <c r="D88" s="90"/>
      <c r="E88" s="90"/>
      <c r="F88" s="90"/>
      <c r="G88" s="90"/>
      <c r="H88" s="90"/>
      <c r="I88" s="87"/>
      <c r="J88" s="88"/>
      <c r="K88" s="304">
        <v>0.05</v>
      </c>
      <c r="L88" s="859">
        <f>N82*K88</f>
        <v>9636.6218360139719</v>
      </c>
      <c r="M88" s="860"/>
      <c r="N88" s="51"/>
    </row>
    <row r="89" spans="1:14" ht="15.75" thickBot="1">
      <c r="B89" s="91" t="s">
        <v>974</v>
      </c>
      <c r="C89" s="92"/>
      <c r="D89" s="92"/>
      <c r="E89" s="92"/>
      <c r="F89" s="92"/>
      <c r="G89" s="92"/>
      <c r="H89" s="92"/>
      <c r="I89" s="93"/>
      <c r="J89" s="94"/>
      <c r="K89" s="305">
        <v>0.05</v>
      </c>
      <c r="L89" s="861">
        <f>N82*K89</f>
        <v>9636.6218360139719</v>
      </c>
      <c r="M89" s="862"/>
      <c r="N89" s="51"/>
    </row>
    <row r="90" spans="1:14" ht="15.75" thickBot="1">
      <c r="B90" s="825" t="s">
        <v>953</v>
      </c>
      <c r="C90" s="826"/>
      <c r="D90" s="826"/>
      <c r="E90" s="826"/>
      <c r="F90" s="826"/>
      <c r="G90" s="826"/>
      <c r="H90" s="826"/>
      <c r="I90" s="826"/>
      <c r="J90" s="826"/>
      <c r="K90" s="826"/>
      <c r="L90" s="826"/>
      <c r="M90" s="827"/>
      <c r="N90" s="52">
        <f>L87+L88+L89</f>
        <v>57819.731016083839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250552.16773636325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117</v>
      </c>
      <c r="B36" s="838" t="str">
        <f>VLOOKUP(A36,EQUIPOS!A6:D154,3,FALSE)</f>
        <v xml:space="preserve">Barredora mecánica de cepillo de 3658 mm ; 6 m3 </v>
      </c>
      <c r="C36" s="839"/>
      <c r="D36" s="839"/>
      <c r="E36" s="839"/>
      <c r="F36" s="839"/>
      <c r="G36" s="839"/>
      <c r="H36" s="840"/>
      <c r="I36" s="267"/>
      <c r="J36" s="268"/>
      <c r="K36" s="269">
        <f>VLOOKUP(A36,EQUIPOS!A6:D162,4,FALSE)</f>
        <v>78811.560160624125</v>
      </c>
      <c r="L36" s="270"/>
      <c r="M36" s="271">
        <v>150</v>
      </c>
      <c r="N36" s="272">
        <f>K36/M36</f>
        <v>525.41040107082745</v>
      </c>
    </row>
    <row r="37" spans="1:14">
      <c r="A37" s="113" t="s">
        <v>148</v>
      </c>
      <c r="B37" s="838" t="str">
        <f>VLOOKUP(A37,EQUIPOS!A7:D154,3,FALSE)</f>
        <v>Cargador : Potencia en el volante 110 hp, Clasificación de RPM del motor 2300.</v>
      </c>
      <c r="C37" s="839"/>
      <c r="D37" s="839"/>
      <c r="E37" s="839"/>
      <c r="F37" s="839"/>
      <c r="G37" s="839"/>
      <c r="H37" s="840"/>
      <c r="I37" s="267"/>
      <c r="J37" s="268"/>
      <c r="K37" s="269">
        <f>VLOOKUP(A37,EQUIPOS!A7:D163,4,FALSE)</f>
        <v>164097.50755339107</v>
      </c>
      <c r="L37" s="270"/>
      <c r="M37" s="271">
        <v>150</v>
      </c>
      <c r="N37" s="272">
        <f>K37/M37</f>
        <v>1093.9833836892738</v>
      </c>
    </row>
    <row r="38" spans="1:14">
      <c r="A38" t="s">
        <v>236</v>
      </c>
      <c r="B38" s="838" t="str">
        <f>VLOOKUP(A38,EQUIPOS!A8:D154,3,FALSE)</f>
        <v>Fresadora de pavimento, potencia 255 HP, peso 19 Ton, PROFUNDIDAD DE CORTE 305 mm</v>
      </c>
      <c r="C38" s="839"/>
      <c r="D38" s="839"/>
      <c r="E38" s="839"/>
      <c r="F38" s="839"/>
      <c r="G38" s="839"/>
      <c r="H38" s="840"/>
      <c r="I38" s="267"/>
      <c r="J38" s="268"/>
      <c r="K38" s="269">
        <f>VLOOKUP(A38,EQUIPOS!A8:D164,4,FALSE)</f>
        <v>285512.71690097119</v>
      </c>
      <c r="L38" s="270"/>
      <c r="M38" s="271">
        <v>150</v>
      </c>
      <c r="N38" s="272">
        <f>K38/M38</f>
        <v>1903.4181126731412</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2.0863498333333332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3524.8982472665757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9">
        <f>VLOOKUP(A58,TRANSPORTE!A5:D117,4,FALSE)</f>
        <v>1129.9075439482144</v>
      </c>
      <c r="M58" s="830"/>
      <c r="N58" s="287">
        <f>K58*L58</f>
        <v>146.88798071326789</v>
      </c>
    </row>
    <row r="59" spans="1:14">
      <c r="B59" s="46"/>
      <c r="C59" s="47"/>
      <c r="D59" s="47"/>
      <c r="E59" s="47"/>
      <c r="F59" s="47"/>
      <c r="G59" s="47"/>
      <c r="H59" s="311"/>
      <c r="I59" s="279"/>
      <c r="J59" s="286"/>
      <c r="K59" s="279"/>
      <c r="L59" s="829"/>
      <c r="M59" s="83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146.88798071326789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208.63498333333331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3880.4212113131771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776.08424226263548</v>
      </c>
      <c r="M82" s="860"/>
      <c r="N82" s="51"/>
    </row>
    <row r="83" spans="1:14">
      <c r="B83" s="89" t="s">
        <v>973</v>
      </c>
      <c r="C83" s="90"/>
      <c r="D83" s="90"/>
      <c r="E83" s="90"/>
      <c r="F83" s="90"/>
      <c r="G83" s="90"/>
      <c r="H83" s="90"/>
      <c r="I83" s="87"/>
      <c r="J83" s="88"/>
      <c r="K83" s="304">
        <v>0.05</v>
      </c>
      <c r="L83" s="859">
        <f>N77*K83</f>
        <v>194.02106056565887</v>
      </c>
      <c r="M83" s="860"/>
      <c r="N83" s="51"/>
    </row>
    <row r="84" spans="1:14" ht="15.75" thickBot="1">
      <c r="B84" s="91" t="s">
        <v>974</v>
      </c>
      <c r="C84" s="92"/>
      <c r="D84" s="92"/>
      <c r="E84" s="92"/>
      <c r="F84" s="92"/>
      <c r="G84" s="92"/>
      <c r="H84" s="92"/>
      <c r="I84" s="93"/>
      <c r="J84" s="94"/>
      <c r="K84" s="305">
        <v>0.05</v>
      </c>
      <c r="L84" s="861">
        <f>N77*K84</f>
        <v>194.02106056565887</v>
      </c>
      <c r="M84" s="862"/>
      <c r="N84" s="51"/>
    </row>
    <row r="85" spans="1:14" ht="15.75" thickBot="1">
      <c r="B85" s="825" t="s">
        <v>953</v>
      </c>
      <c r="C85" s="826"/>
      <c r="D85" s="826"/>
      <c r="E85" s="826"/>
      <c r="F85" s="826"/>
      <c r="G85" s="826"/>
      <c r="H85" s="826"/>
      <c r="I85" s="826"/>
      <c r="J85" s="826"/>
      <c r="K85" s="826"/>
      <c r="L85" s="826"/>
      <c r="M85" s="827"/>
      <c r="N85" s="52">
        <f>L82+L83+L84</f>
        <v>1164.1263633939532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5044.5475747071305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117</v>
      </c>
      <c r="B36" s="838" t="str">
        <f>VLOOKUP(A36,EQUIPOS!A6:D154,3,FALSE)</f>
        <v xml:space="preserve">Barredora mecánica de cepillo de 3658 mm ; 6 m3 </v>
      </c>
      <c r="C36" s="839"/>
      <c r="D36" s="839"/>
      <c r="E36" s="839"/>
      <c r="F36" s="839"/>
      <c r="G36" s="839"/>
      <c r="H36" s="840"/>
      <c r="I36" s="267"/>
      <c r="J36" s="268"/>
      <c r="K36" s="269">
        <f>VLOOKUP(A36,EQUIPOS!A6:D162,4,FALSE)</f>
        <v>78811.560160624125</v>
      </c>
      <c r="L36" s="270"/>
      <c r="M36" s="271">
        <v>300</v>
      </c>
      <c r="N36" s="272">
        <f>K36/M36</f>
        <v>262.70520053541372</v>
      </c>
    </row>
    <row r="37" spans="1:14">
      <c r="A37" s="113" t="s">
        <v>148</v>
      </c>
      <c r="B37" s="838" t="str">
        <f>VLOOKUP(A37,EQUIPOS!A7:D154,3,FALSE)</f>
        <v>Cargador : Potencia en el volante 110 hp, Clasificación de RPM del motor 2300.</v>
      </c>
      <c r="C37" s="839"/>
      <c r="D37" s="839"/>
      <c r="E37" s="839"/>
      <c r="F37" s="839"/>
      <c r="G37" s="839"/>
      <c r="H37" s="840"/>
      <c r="I37" s="267"/>
      <c r="J37" s="268"/>
      <c r="K37" s="269">
        <f>VLOOKUP(A37,EQUIPOS!A7:D163,4,FALSE)</f>
        <v>164097.50755339107</v>
      </c>
      <c r="L37" s="270"/>
      <c r="M37" s="271">
        <v>300</v>
      </c>
      <c r="N37" s="272">
        <f>K37/M37</f>
        <v>546.99169184463688</v>
      </c>
    </row>
    <row r="38" spans="1:14">
      <c r="A38" t="s">
        <v>236</v>
      </c>
      <c r="B38" s="838" t="str">
        <f>VLOOKUP(A38,EQUIPOS!A8:D154,3,FALSE)</f>
        <v>Fresadora de pavimento, potencia 255 HP, peso 19 Ton, PROFUNDIDAD DE CORTE 305 mm</v>
      </c>
      <c r="C38" s="839"/>
      <c r="D38" s="839"/>
      <c r="E38" s="839"/>
      <c r="F38" s="839"/>
      <c r="G38" s="839"/>
      <c r="H38" s="840"/>
      <c r="I38" s="267"/>
      <c r="J38" s="268"/>
      <c r="K38" s="269">
        <f>VLOOKUP(A38,EQUIPOS!A8:D164,4,FALSE)</f>
        <v>285512.71690097119</v>
      </c>
      <c r="L38" s="270"/>
      <c r="M38" s="271">
        <v>300</v>
      </c>
      <c r="N38" s="272">
        <f>K38/M38</f>
        <v>951.7090563365706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1.0431749166666666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1762.4491236332879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9">
        <f>VLOOKUP(A58,TRANSPORTE!A5:D117,4,FALSE)</f>
        <v>1129.9075439482144</v>
      </c>
      <c r="M58" s="830"/>
      <c r="N58" s="287">
        <f>K58*L58</f>
        <v>73.443990356633947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73.443990356633947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104.31749166666665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1940.2106056565885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388.04212113131774</v>
      </c>
      <c r="M82" s="860"/>
      <c r="N82" s="51"/>
    </row>
    <row r="83" spans="1:14">
      <c r="B83" s="89" t="s">
        <v>973</v>
      </c>
      <c r="C83" s="90"/>
      <c r="D83" s="90"/>
      <c r="E83" s="90"/>
      <c r="F83" s="90"/>
      <c r="G83" s="90"/>
      <c r="H83" s="90"/>
      <c r="I83" s="87"/>
      <c r="J83" s="88"/>
      <c r="K83" s="304">
        <v>0.05</v>
      </c>
      <c r="L83" s="859">
        <f>N77*K83</f>
        <v>97.010530282829436</v>
      </c>
      <c r="M83" s="860"/>
      <c r="N83" s="51"/>
    </row>
    <row r="84" spans="1:14" ht="15.75" thickBot="1">
      <c r="B84" s="91" t="s">
        <v>974</v>
      </c>
      <c r="C84" s="92"/>
      <c r="D84" s="92"/>
      <c r="E84" s="92"/>
      <c r="F84" s="92"/>
      <c r="G84" s="92"/>
      <c r="H84" s="92"/>
      <c r="I84" s="93"/>
      <c r="J84" s="94"/>
      <c r="K84" s="305">
        <v>0.05</v>
      </c>
      <c r="L84" s="861">
        <f>N77*K84</f>
        <v>97.010530282829436</v>
      </c>
      <c r="M84" s="862"/>
      <c r="N84" s="51"/>
    </row>
    <row r="85" spans="1:14" ht="15.75" thickBot="1">
      <c r="B85" s="825" t="s">
        <v>953</v>
      </c>
      <c r="C85" s="826"/>
      <c r="D85" s="826"/>
      <c r="E85" s="826"/>
      <c r="F85" s="826"/>
      <c r="G85" s="826"/>
      <c r="H85" s="826"/>
      <c r="I85" s="826"/>
      <c r="J85" s="826"/>
      <c r="K85" s="826"/>
      <c r="L85" s="826"/>
      <c r="M85" s="827"/>
      <c r="N85" s="52">
        <f>L82+L83+L84</f>
        <v>582.06318169697659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2522.2737873535652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18</v>
      </c>
      <c r="N36" s="272">
        <f>K36/M36</f>
        <v>5202.296241897151</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VLOOKUP(A37,EQUIPOS!A7:D163,4,FALSE)</f>
        <v>84284.483219346745</v>
      </c>
      <c r="L37" s="270"/>
      <c r="M37" s="271">
        <v>18</v>
      </c>
      <c r="N37" s="272">
        <f>K37/M37</f>
        <v>4682.4712899637079</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VLOOKUP(A38,EQUIPOS!A8:D164,4,FALSE)</f>
        <v>183270.04104306828</v>
      </c>
      <c r="L38" s="270"/>
      <c r="M38" s="271">
        <v>18</v>
      </c>
      <c r="N38" s="272">
        <f>K38/M38</f>
        <v>10181.668946837126</v>
      </c>
    </row>
    <row r="39" spans="1:14">
      <c r="A39" t="s">
        <v>299</v>
      </c>
      <c r="B39" s="838" t="str">
        <f>VLOOKUP(A39,EQUIPOS!A9:D154,3,FALSE)</f>
        <v xml:space="preserve">Recicladora, potencia 430HP </v>
      </c>
      <c r="C39" s="839"/>
      <c r="D39" s="839"/>
      <c r="E39" s="839"/>
      <c r="F39" s="839"/>
      <c r="G39" s="839"/>
      <c r="H39" s="840"/>
      <c r="I39" s="841"/>
      <c r="J39" s="822"/>
      <c r="K39" s="269">
        <f>VLOOKUP(A39,EQUIPOS!A9:D165,4,FALSE)</f>
        <v>545111.1064160153</v>
      </c>
      <c r="L39" s="842">
        <v>18</v>
      </c>
      <c r="M39" s="843"/>
      <c r="N39" s="272">
        <f>K39/L39</f>
        <v>30283.950356445293</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VLOOKUP(A40,EQUIPOS!A10:D166,4,FALSE)</f>
        <v>146226.35316236774</v>
      </c>
      <c r="L40" s="276"/>
      <c r="M40" s="277">
        <v>18</v>
      </c>
      <c r="N40" s="272">
        <f>K40/M40</f>
        <v>8123.6862867982081</v>
      </c>
    </row>
    <row r="41" spans="1:14">
      <c r="B41" s="845" t="s">
        <v>952</v>
      </c>
      <c r="C41" s="846"/>
      <c r="D41" s="846"/>
      <c r="E41" s="38"/>
      <c r="F41" s="39"/>
      <c r="G41" s="39"/>
      <c r="H41" s="40"/>
      <c r="I41" s="36"/>
      <c r="J41" s="37"/>
      <c r="K41" s="279"/>
      <c r="L41" s="276"/>
      <c r="M41" s="401">
        <v>0.01</v>
      </c>
      <c r="N41" s="344">
        <f>N75*M41</f>
        <v>33.488139834333886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58507.561261775816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55956.571253370872</v>
      </c>
      <c r="N48" s="272">
        <f>K48*M48</f>
        <v>1958.4799938679807</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83440.152419073667</v>
      </c>
      <c r="N49" s="272">
        <f>K49*M49</f>
        <v>20860.038104768417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22818.518098636399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9">
        <f>VLOOKUP(A58,TRANSPORTE!A5:D117,4,FALSE)</f>
        <v>1129.9075439482144</v>
      </c>
      <c r="M58" s="830"/>
      <c r="N58" s="287">
        <f>K58*L58</f>
        <v>322.02365002524112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322.02365002524112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3348.8139834333888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84996.916993870836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16999.383398774167</v>
      </c>
      <c r="M82" s="860"/>
      <c r="N82" s="51"/>
    </row>
    <row r="83" spans="1:14">
      <c r="B83" s="89" t="s">
        <v>973</v>
      </c>
      <c r="C83" s="90"/>
      <c r="D83" s="90"/>
      <c r="E83" s="90"/>
      <c r="F83" s="90"/>
      <c r="G83" s="90"/>
      <c r="H83" s="90"/>
      <c r="I83" s="87"/>
      <c r="J83" s="88"/>
      <c r="K83" s="304">
        <v>0.05</v>
      </c>
      <c r="L83" s="859">
        <f>N77*K83</f>
        <v>4249.8458496935418</v>
      </c>
      <c r="M83" s="860"/>
      <c r="N83" s="51"/>
    </row>
    <row r="84" spans="1:14" ht="15.75" thickBot="1">
      <c r="B84" s="91" t="s">
        <v>974</v>
      </c>
      <c r="C84" s="92"/>
      <c r="D84" s="92"/>
      <c r="E84" s="92"/>
      <c r="F84" s="92"/>
      <c r="G84" s="92"/>
      <c r="H84" s="92"/>
      <c r="I84" s="93"/>
      <c r="J84" s="94"/>
      <c r="K84" s="305">
        <v>0.05</v>
      </c>
      <c r="L84" s="861">
        <f>N77*K84</f>
        <v>4249.8458496935418</v>
      </c>
      <c r="M84" s="862"/>
      <c r="N84" s="51"/>
    </row>
    <row r="85" spans="1:14" ht="15.75" thickBot="1">
      <c r="B85" s="825" t="s">
        <v>953</v>
      </c>
      <c r="C85" s="826"/>
      <c r="D85" s="826"/>
      <c r="E85" s="826"/>
      <c r="F85" s="826"/>
      <c r="G85" s="826"/>
      <c r="H85" s="826"/>
      <c r="I85" s="826"/>
      <c r="J85" s="826"/>
      <c r="K85" s="826"/>
      <c r="L85" s="826"/>
      <c r="M85" s="827"/>
      <c r="N85" s="52">
        <f>L82+L83+L84</f>
        <v>25499.075098161251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110495.99209203209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12</v>
      </c>
      <c r="N36" s="272">
        <f>K36/M36</f>
        <v>7803.4443628457266</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VLOOKUP(A37,EQUIPOS!A6:D162,4,FALSE)</f>
        <v>84284.483219346745</v>
      </c>
      <c r="L37" s="270"/>
      <c r="M37" s="271">
        <v>12</v>
      </c>
      <c r="N37" s="272">
        <f>K37/M37</f>
        <v>7023.7069349455624</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VLOOKUP(A38,EQUIPOS!A6:D162,4,FALSE)</f>
        <v>183270.04104306828</v>
      </c>
      <c r="L38" s="270"/>
      <c r="M38" s="271">
        <v>12</v>
      </c>
      <c r="N38" s="272">
        <f>K38/M38</f>
        <v>15272.503420255691</v>
      </c>
    </row>
    <row r="39" spans="1:14">
      <c r="A39" s="113" t="s">
        <v>299</v>
      </c>
      <c r="B39" s="838" t="str">
        <f>VLOOKUP(A39,EQUIPOS!A7:D154,3,FALSE)</f>
        <v xml:space="preserve">Recicladora, potencia 430HP </v>
      </c>
      <c r="C39" s="839"/>
      <c r="D39" s="839"/>
      <c r="E39" s="839"/>
      <c r="F39" s="839"/>
      <c r="G39" s="839"/>
      <c r="H39" s="840"/>
      <c r="I39" s="267"/>
      <c r="J39" s="268"/>
      <c r="K39" s="269">
        <f>VLOOKUP(A39,EQUIPOS!A7:D163,4,FALSE)</f>
        <v>545111.1064160153</v>
      </c>
      <c r="L39" s="270"/>
      <c r="M39" s="271">
        <v>12</v>
      </c>
      <c r="N39" s="272">
        <f>K39/M39</f>
        <v>45425.925534667942</v>
      </c>
    </row>
    <row r="40" spans="1:14">
      <c r="A40" t="s">
        <v>365</v>
      </c>
      <c r="B40" s="838" t="str">
        <f>VLOOKUP(A40,EQUIPOS!A8:D154,3,FALSE)</f>
        <v xml:space="preserve">Vibrocompatador, potencia 153 HP, peso 10 Ton. </v>
      </c>
      <c r="C40" s="839"/>
      <c r="D40" s="839"/>
      <c r="E40" s="839"/>
      <c r="F40" s="839"/>
      <c r="G40" s="839"/>
      <c r="H40" s="840"/>
      <c r="I40" s="267"/>
      <c r="J40" s="268"/>
      <c r="K40" s="269">
        <f>VLOOKUP(A40,EQUIPOS!A8:D164,4,FALSE)</f>
        <v>146226.35316236774</v>
      </c>
      <c r="L40" s="270"/>
      <c r="M40" s="271">
        <v>12</v>
      </c>
      <c r="N40" s="272">
        <f>K40/M40</f>
        <v>12185.529430197312</v>
      </c>
    </row>
    <row r="41" spans="1:14">
      <c r="B41" s="838"/>
      <c r="C41" s="839"/>
      <c r="D41" s="839"/>
      <c r="E41" s="839"/>
      <c r="F41" s="839"/>
      <c r="G41" s="839"/>
      <c r="H41" s="840"/>
      <c r="I41" s="841"/>
      <c r="J41" s="822"/>
      <c r="K41" s="269"/>
      <c r="L41" s="842"/>
      <c r="M41" s="843"/>
      <c r="N41" s="272"/>
    </row>
    <row r="42" spans="1:14">
      <c r="B42" s="838"/>
      <c r="C42" s="839"/>
      <c r="D42" s="839"/>
      <c r="E42" s="844"/>
      <c r="F42" s="839"/>
      <c r="G42" s="839"/>
      <c r="H42" s="840"/>
      <c r="I42" s="36"/>
      <c r="J42" s="37"/>
      <c r="K42" s="274"/>
      <c r="L42" s="276"/>
      <c r="M42" s="277"/>
      <c r="N42" s="278"/>
    </row>
    <row r="43" spans="1:14">
      <c r="B43" s="845" t="s">
        <v>952</v>
      </c>
      <c r="C43" s="958"/>
      <c r="D43" s="958"/>
      <c r="E43" s="38"/>
      <c r="F43" s="39"/>
      <c r="G43" s="39"/>
      <c r="H43" s="40"/>
      <c r="I43" s="36"/>
      <c r="J43" s="37"/>
      <c r="K43" s="279"/>
      <c r="L43" s="276"/>
      <c r="M43" s="401">
        <v>0.1</v>
      </c>
      <c r="N43" s="344">
        <f>N77*M43</f>
        <v>502.32209751500835</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88213.431780427243</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72.744946539669343</v>
      </c>
      <c r="N50" s="272">
        <f>K50*M50</f>
        <v>5455.8709904752004</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1880.177079794531</v>
      </c>
      <c r="N51" s="272">
        <f>K51*M51</f>
        <v>2444.2302037328905</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0"/>
      <c r="C54" s="821"/>
      <c r="D54" s="821"/>
      <c r="E54" s="821"/>
      <c r="F54" s="821"/>
      <c r="G54" s="821"/>
      <c r="H54" s="821"/>
      <c r="I54" s="822"/>
      <c r="J54" s="42"/>
      <c r="K54" s="44"/>
      <c r="L54" s="823"/>
      <c r="M54" s="824"/>
      <c r="N54" s="45"/>
    </row>
    <row r="55" spans="1:14" ht="15.75" thickBot="1">
      <c r="B55" s="825" t="s">
        <v>953</v>
      </c>
      <c r="C55" s="826"/>
      <c r="D55" s="826"/>
      <c r="E55" s="826"/>
      <c r="F55" s="826"/>
      <c r="G55" s="826"/>
      <c r="H55" s="826"/>
      <c r="I55" s="826"/>
      <c r="J55" s="826"/>
      <c r="K55" s="826"/>
      <c r="L55" s="826"/>
      <c r="M55" s="827"/>
      <c r="N55" s="394">
        <f>SUM(N50:N54)</f>
        <v>7900.1011942080913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5023.2209751500832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N45+N55+N66+N77</f>
        <v>101136.75394978542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20227.350789957083</v>
      </c>
      <c r="M84" s="860"/>
      <c r="N84" s="51"/>
    </row>
    <row r="85" spans="1:14">
      <c r="B85" s="89" t="s">
        <v>973</v>
      </c>
      <c r="C85" s="90"/>
      <c r="D85" s="90"/>
      <c r="E85" s="90"/>
      <c r="F85" s="90"/>
      <c r="G85" s="90"/>
      <c r="H85" s="90"/>
      <c r="I85" s="87"/>
      <c r="J85" s="88"/>
      <c r="K85" s="304">
        <v>0.05</v>
      </c>
      <c r="L85" s="859">
        <f>N79*K85</f>
        <v>5056.8376974892708</v>
      </c>
      <c r="M85" s="860"/>
      <c r="N85" s="51"/>
    </row>
    <row r="86" spans="1:14" ht="15.75" thickBot="1">
      <c r="B86" s="91" t="s">
        <v>974</v>
      </c>
      <c r="C86" s="92"/>
      <c r="D86" s="92"/>
      <c r="E86" s="92"/>
      <c r="F86" s="92"/>
      <c r="G86" s="92"/>
      <c r="H86" s="92"/>
      <c r="I86" s="93"/>
      <c r="J86" s="94"/>
      <c r="K86" s="305">
        <v>0.05</v>
      </c>
      <c r="L86" s="861">
        <f>N79*K86</f>
        <v>5056.8376974892708</v>
      </c>
      <c r="M86" s="862"/>
      <c r="N86" s="51"/>
    </row>
    <row r="87" spans="1:14" ht="15.75" thickBot="1">
      <c r="B87" s="825" t="s">
        <v>953</v>
      </c>
      <c r="C87" s="826"/>
      <c r="D87" s="826"/>
      <c r="E87" s="826"/>
      <c r="F87" s="826"/>
      <c r="G87" s="826"/>
      <c r="H87" s="826"/>
      <c r="I87" s="826"/>
      <c r="J87" s="826"/>
      <c r="K87" s="826"/>
      <c r="L87" s="826"/>
      <c r="M87" s="827"/>
      <c r="N87" s="52">
        <f>L84+L85+L86</f>
        <v>30341.026184935625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131477.78013472105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2"/>
      <c r="K119" s="802"/>
      <c r="L119" s="802"/>
      <c r="M119" s="802"/>
      <c r="N119" s="803"/>
    </row>
    <row r="120" spans="2:14" ht="15.75" thickBot="1">
      <c r="B120" s="261" t="s">
        <v>2221</v>
      </c>
      <c r="C120" s="393"/>
      <c r="D120" s="393"/>
      <c r="E120" s="57"/>
      <c r="F120" s="57"/>
      <c r="G120" s="57"/>
      <c r="H120" s="57"/>
      <c r="I120" s="57"/>
      <c r="J120" s="804"/>
      <c r="K120" s="804"/>
      <c r="L120" s="804"/>
      <c r="M120" s="804"/>
      <c r="N120"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18</v>
      </c>
      <c r="N36" s="272">
        <f>K36/M36</f>
        <v>5202.296241897151</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VLOOKUP(A37,EQUIPOS!A7:D163,4,FALSE)</f>
        <v>84284.483219346745</v>
      </c>
      <c r="L37" s="270"/>
      <c r="M37" s="271">
        <v>18</v>
      </c>
      <c r="N37" s="272">
        <f>K37/M37</f>
        <v>4682.4712899637079</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VLOOKUP(A38,EQUIPOS!A8:D164,4,FALSE)</f>
        <v>183270.04104306828</v>
      </c>
      <c r="L38" s="270"/>
      <c r="M38" s="271">
        <v>18</v>
      </c>
      <c r="N38" s="272">
        <f>K38/M38</f>
        <v>10181.668946837126</v>
      </c>
    </row>
    <row r="39" spans="1:14">
      <c r="A39" t="s">
        <v>299</v>
      </c>
      <c r="B39" s="838" t="str">
        <f>VLOOKUP(A39,EQUIPOS!A9:D154,3,FALSE)</f>
        <v xml:space="preserve">Recicladora, potencia 430HP </v>
      </c>
      <c r="C39" s="839"/>
      <c r="D39" s="839"/>
      <c r="E39" s="839"/>
      <c r="F39" s="839"/>
      <c r="G39" s="839"/>
      <c r="H39" s="840"/>
      <c r="I39" s="841"/>
      <c r="J39" s="822"/>
      <c r="K39" s="269">
        <f>VLOOKUP(A39,EQUIPOS!A9:D165,4,FALSE)</f>
        <v>545111.1064160153</v>
      </c>
      <c r="L39" s="842">
        <v>18</v>
      </c>
      <c r="M39" s="843"/>
      <c r="N39" s="272">
        <f>K39/L39</f>
        <v>30283.950356445293</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VLOOKUP(A40,EQUIPOS!A10:D166,4,FALSE)</f>
        <v>146226.35316236774</v>
      </c>
      <c r="L40" s="276"/>
      <c r="M40" s="277">
        <v>18</v>
      </c>
      <c r="N40" s="272">
        <f>K40/M40</f>
        <v>8123.6862867982081</v>
      </c>
    </row>
    <row r="41" spans="1:14">
      <c r="B41" s="320"/>
      <c r="C41" s="321"/>
      <c r="D41" s="321"/>
      <c r="E41" s="321"/>
      <c r="F41" s="323"/>
      <c r="G41" s="323"/>
      <c r="H41" s="125"/>
      <c r="I41" s="36"/>
      <c r="J41" s="37"/>
      <c r="K41" s="274"/>
      <c r="L41" s="276"/>
      <c r="M41" s="277"/>
      <c r="N41" s="272"/>
    </row>
    <row r="42" spans="1:14">
      <c r="B42" s="845" t="s">
        <v>952</v>
      </c>
      <c r="C42" s="846"/>
      <c r="D42" s="846"/>
      <c r="E42" s="38"/>
      <c r="F42" s="39"/>
      <c r="G42" s="39"/>
      <c r="H42" s="40"/>
      <c r="I42" s="36"/>
      <c r="J42" s="37"/>
      <c r="K42" s="279"/>
      <c r="L42" s="276"/>
      <c r="M42" s="401">
        <v>0.01</v>
      </c>
      <c r="N42" s="344">
        <f>N76*M42</f>
        <v>33.488139834333886</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58507.561261775816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384351.84207792598</v>
      </c>
      <c r="N49" s="272">
        <f>K49*M49</f>
        <v>58805.831837922677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58805.831837922677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9">
        <f>VLOOKUP(A59,TRANSPORTE!A5:D117,4,FALSE)</f>
        <v>1129.9075439482144</v>
      </c>
      <c r="M59" s="830"/>
      <c r="N59" s="287">
        <f>K59*L59</f>
        <v>172.87585422407682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172.87585422407682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3348.8139834333888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120835.08293735597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24167.016587471197</v>
      </c>
      <c r="M83" s="860"/>
      <c r="N83" s="51"/>
    </row>
    <row r="84" spans="1:14">
      <c r="B84" s="89" t="s">
        <v>973</v>
      </c>
      <c r="C84" s="90"/>
      <c r="D84" s="90"/>
      <c r="E84" s="90"/>
      <c r="F84" s="90"/>
      <c r="G84" s="90"/>
      <c r="H84" s="90"/>
      <c r="I84" s="87"/>
      <c r="J84" s="88"/>
      <c r="K84" s="304">
        <v>0.05</v>
      </c>
      <c r="L84" s="859">
        <f>N78*K84</f>
        <v>6041.7541468677991</v>
      </c>
      <c r="M84" s="860"/>
      <c r="N84" s="51"/>
    </row>
    <row r="85" spans="1:14" ht="15.75" thickBot="1">
      <c r="B85" s="91" t="s">
        <v>974</v>
      </c>
      <c r="C85" s="92"/>
      <c r="D85" s="92"/>
      <c r="E85" s="92"/>
      <c r="F85" s="92"/>
      <c r="G85" s="92"/>
      <c r="H85" s="92"/>
      <c r="I85" s="93"/>
      <c r="J85" s="94"/>
      <c r="K85" s="305">
        <v>0.05</v>
      </c>
      <c r="L85" s="861">
        <f>N78*K85</f>
        <v>6041.7541468677991</v>
      </c>
      <c r="M85" s="862"/>
      <c r="N85" s="51"/>
    </row>
    <row r="86" spans="1:14" ht="15.75" thickBot="1">
      <c r="B86" s="825" t="s">
        <v>953</v>
      </c>
      <c r="C86" s="826"/>
      <c r="D86" s="826"/>
      <c r="E86" s="826"/>
      <c r="F86" s="826"/>
      <c r="G86" s="826"/>
      <c r="H86" s="826"/>
      <c r="I86" s="826"/>
      <c r="J86" s="826"/>
      <c r="K86" s="826"/>
      <c r="L86" s="826"/>
      <c r="M86" s="827"/>
      <c r="N86" s="52">
        <f>L83+L84+L85</f>
        <v>36250.524881206795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157085.60781856277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18</v>
      </c>
      <c r="N36" s="272">
        <f>K36/M36</f>
        <v>5202.296241897151</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VLOOKUP(A37,EQUIPOS!A7:D163,4,FALSE)</f>
        <v>84284.483219346745</v>
      </c>
      <c r="L37" s="270"/>
      <c r="M37" s="271">
        <v>18</v>
      </c>
      <c r="N37" s="272">
        <f>K37/M37</f>
        <v>4682.4712899637079</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VLOOKUP(A38,EQUIPOS!A8:D164,4,FALSE)</f>
        <v>183270.04104306828</v>
      </c>
      <c r="L38" s="270"/>
      <c r="M38" s="271">
        <v>18</v>
      </c>
      <c r="N38" s="272">
        <f>K38/M38</f>
        <v>10181.668946837126</v>
      </c>
    </row>
    <row r="39" spans="1:14">
      <c r="A39" t="s">
        <v>299</v>
      </c>
      <c r="B39" s="838" t="str">
        <f>VLOOKUP(A39,EQUIPOS!A9:D154,3,FALSE)</f>
        <v xml:space="preserve">Recicladora, potencia 430HP </v>
      </c>
      <c r="C39" s="839"/>
      <c r="D39" s="839"/>
      <c r="E39" s="839"/>
      <c r="F39" s="839"/>
      <c r="G39" s="839"/>
      <c r="H39" s="840"/>
      <c r="I39" s="841"/>
      <c r="J39" s="822"/>
      <c r="K39" s="269">
        <f>VLOOKUP(A39,EQUIPOS!A9:D165,4,FALSE)</f>
        <v>545111.1064160153</v>
      </c>
      <c r="L39" s="842">
        <v>18</v>
      </c>
      <c r="M39" s="843"/>
      <c r="N39" s="272">
        <f>K39/L39</f>
        <v>30283.950356445293</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VLOOKUP(A40,EQUIPOS!A10:D166,4,FALSE)</f>
        <v>146226.35316236774</v>
      </c>
      <c r="L40" s="276"/>
      <c r="M40" s="277">
        <v>18</v>
      </c>
      <c r="N40" s="272">
        <f>K40/M40</f>
        <v>8123.6862867982081</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33.488139834333886</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58507.561261775816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389349.97948171303</v>
      </c>
      <c r="N49" s="272">
        <f>K49*M49</f>
        <v>59570.546860702096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59570.546860702096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9">
        <f>VLOOKUP(A59,TRANSPORTE!A5:D117,4,FALSE)</f>
        <v>1385.7802432186691</v>
      </c>
      <c r="M59" s="830"/>
      <c r="N59" s="287">
        <f>K59*L59</f>
        <v>212.02437721245636</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212.02437721245636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3348.8139834333888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121638.94648312376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24327.789296624753</v>
      </c>
      <c r="M83" s="860"/>
      <c r="N83" s="51"/>
    </row>
    <row r="84" spans="1:14">
      <c r="B84" s="89" t="s">
        <v>973</v>
      </c>
      <c r="C84" s="90"/>
      <c r="D84" s="90"/>
      <c r="E84" s="90"/>
      <c r="F84" s="90"/>
      <c r="G84" s="90"/>
      <c r="H84" s="90"/>
      <c r="I84" s="87"/>
      <c r="J84" s="88"/>
      <c r="K84" s="304">
        <v>0.05</v>
      </c>
      <c r="L84" s="859">
        <f>N78*K84</f>
        <v>6081.9473241561882</v>
      </c>
      <c r="M84" s="860"/>
      <c r="N84" s="51"/>
    </row>
    <row r="85" spans="1:14" ht="15.75" thickBot="1">
      <c r="B85" s="91" t="s">
        <v>974</v>
      </c>
      <c r="C85" s="92"/>
      <c r="D85" s="92"/>
      <c r="E85" s="92"/>
      <c r="F85" s="92"/>
      <c r="G85" s="92"/>
      <c r="H85" s="92"/>
      <c r="I85" s="93"/>
      <c r="J85" s="94"/>
      <c r="K85" s="305">
        <v>0.05</v>
      </c>
      <c r="L85" s="861">
        <f>N78*K85</f>
        <v>6081.9473241561882</v>
      </c>
      <c r="M85" s="862"/>
      <c r="N85" s="51"/>
    </row>
    <row r="86" spans="1:14" ht="15.75" thickBot="1">
      <c r="B86" s="825" t="s">
        <v>953</v>
      </c>
      <c r="C86" s="826"/>
      <c r="D86" s="826"/>
      <c r="E86" s="826"/>
      <c r="F86" s="826"/>
      <c r="G86" s="826"/>
      <c r="H86" s="826"/>
      <c r="I86" s="826"/>
      <c r="J86" s="826"/>
      <c r="K86" s="826"/>
      <c r="L86" s="826"/>
      <c r="M86" s="827"/>
      <c r="N86" s="52">
        <f>L83+L84+L85</f>
        <v>36491.683944937125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158130.63042806089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15</v>
      </c>
      <c r="N36" s="272">
        <f>K36/M36</f>
        <v>6242.7554902765814</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VLOOKUP(A37,EQUIPOS!A7:D163,4,FALSE)</f>
        <v>84284.483219346745</v>
      </c>
      <c r="L37" s="270"/>
      <c r="M37" s="271">
        <v>15</v>
      </c>
      <c r="N37" s="272">
        <f>K37/M37</f>
        <v>5618.9655479564499</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VLOOKUP(A38,EQUIPOS!A8:D164,4,FALSE)</f>
        <v>183270.04104306828</v>
      </c>
      <c r="L38" s="270"/>
      <c r="M38" s="271">
        <v>15</v>
      </c>
      <c r="N38" s="272">
        <f>K38/M38</f>
        <v>12218.002736204553</v>
      </c>
    </row>
    <row r="39" spans="1:14">
      <c r="A39" t="s">
        <v>299</v>
      </c>
      <c r="B39" s="838" t="str">
        <f>VLOOKUP(A39,EQUIPOS!A9:D154,3,FALSE)</f>
        <v xml:space="preserve">Recicladora, potencia 430HP </v>
      </c>
      <c r="C39" s="839"/>
      <c r="D39" s="839"/>
      <c r="E39" s="839"/>
      <c r="F39" s="839"/>
      <c r="G39" s="839"/>
      <c r="H39" s="840"/>
      <c r="I39" s="841"/>
      <c r="J39" s="822"/>
      <c r="K39" s="269">
        <f>VLOOKUP(A39,EQUIPOS!A9:D165,4,FALSE)</f>
        <v>545111.1064160153</v>
      </c>
      <c r="L39" s="842">
        <v>15</v>
      </c>
      <c r="M39" s="843"/>
      <c r="N39" s="272">
        <f>K39/L39</f>
        <v>36340.740427734352</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VLOOKUP(A40,EQUIPOS!A10:D166,4,FALSE)</f>
        <v>146226.35316236774</v>
      </c>
      <c r="L40" s="276"/>
      <c r="M40" s="277">
        <v>15</v>
      </c>
      <c r="N40" s="272">
        <f>K40/M40</f>
        <v>9748.4235441578494</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40.185767801200662</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70209.073514130985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384351.84207792598</v>
      </c>
      <c r="N49" s="272">
        <f>K49*M49</f>
        <v>58805.831837922677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58805.831837922677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9">
        <f>VLOOKUP(A59,TRANSPORTE!A5:D117,4,FALSE)</f>
        <v>1129.9075439482144</v>
      </c>
      <c r="M59" s="830"/>
      <c r="N59" s="287">
        <f>K59*L59</f>
        <v>172.87585422407682</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172.87585422407682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4018.5767801200664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133206.35798639781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26641.271597279563</v>
      </c>
      <c r="M83" s="860"/>
      <c r="N83" s="51"/>
    </row>
    <row r="84" spans="1:14">
      <c r="B84" s="89" t="s">
        <v>973</v>
      </c>
      <c r="C84" s="90"/>
      <c r="D84" s="90"/>
      <c r="E84" s="90"/>
      <c r="F84" s="90"/>
      <c r="G84" s="90"/>
      <c r="H84" s="90"/>
      <c r="I84" s="87"/>
      <c r="J84" s="88"/>
      <c r="K84" s="304">
        <v>0.05</v>
      </c>
      <c r="L84" s="859">
        <f>N78*K84</f>
        <v>6660.3178993198908</v>
      </c>
      <c r="M84" s="860"/>
      <c r="N84" s="51"/>
    </row>
    <row r="85" spans="1:14" ht="15.75" thickBot="1">
      <c r="B85" s="91" t="s">
        <v>974</v>
      </c>
      <c r="C85" s="92"/>
      <c r="D85" s="92"/>
      <c r="E85" s="92"/>
      <c r="F85" s="92"/>
      <c r="G85" s="92"/>
      <c r="H85" s="92"/>
      <c r="I85" s="93"/>
      <c r="J85" s="94"/>
      <c r="K85" s="305">
        <v>0.05</v>
      </c>
      <c r="L85" s="861">
        <f>N78*K85</f>
        <v>6660.3178993198908</v>
      </c>
      <c r="M85" s="862"/>
      <c r="N85" s="51"/>
    </row>
    <row r="86" spans="1:14" ht="15.75" thickBot="1">
      <c r="B86" s="825" t="s">
        <v>953</v>
      </c>
      <c r="C86" s="826"/>
      <c r="D86" s="826"/>
      <c r="E86" s="826"/>
      <c r="F86" s="826"/>
      <c r="G86" s="826"/>
      <c r="H86" s="826"/>
      <c r="I86" s="826"/>
      <c r="J86" s="826"/>
      <c r="K86" s="826"/>
      <c r="L86" s="826"/>
      <c r="M86" s="827"/>
      <c r="N86" s="52">
        <f>L83+L84+L85</f>
        <v>39961.907395919341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173168.26538231716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271">
        <v>15</v>
      </c>
      <c r="N36" s="272">
        <f>K36/M36</f>
        <v>6242.7554902765814</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VLOOKUP(A37,EQUIPOS!A7:D163,4,FALSE)</f>
        <v>84284.483219346745</v>
      </c>
      <c r="L37" s="270"/>
      <c r="M37" s="271">
        <v>15</v>
      </c>
      <c r="N37" s="272">
        <f>K37/M37</f>
        <v>5618.9655479564499</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VLOOKUP(A38,EQUIPOS!A8:D164,4,FALSE)</f>
        <v>183270.04104306828</v>
      </c>
      <c r="L38" s="270"/>
      <c r="M38" s="271">
        <v>15</v>
      </c>
      <c r="N38" s="272">
        <f>K38/M38</f>
        <v>12218.002736204553</v>
      </c>
    </row>
    <row r="39" spans="1:14">
      <c r="A39" t="s">
        <v>299</v>
      </c>
      <c r="B39" s="838" t="str">
        <f>VLOOKUP(A39,EQUIPOS!A9:D154,3,FALSE)</f>
        <v xml:space="preserve">Recicladora, potencia 430HP </v>
      </c>
      <c r="C39" s="839"/>
      <c r="D39" s="839"/>
      <c r="E39" s="839"/>
      <c r="F39" s="839"/>
      <c r="G39" s="839"/>
      <c r="H39" s="840"/>
      <c r="I39" s="841"/>
      <c r="J39" s="822"/>
      <c r="K39" s="269">
        <f>VLOOKUP(A39,EQUIPOS!A9:D165,4,FALSE)</f>
        <v>545111.1064160153</v>
      </c>
      <c r="L39" s="842">
        <v>15</v>
      </c>
      <c r="M39" s="843"/>
      <c r="N39" s="272">
        <f>K39/L39</f>
        <v>36340.740427734352</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VLOOKUP(A40,EQUIPOS!A10:D166,4,FALSE)</f>
        <v>146226.35316236774</v>
      </c>
      <c r="L40" s="276"/>
      <c r="M40" s="277">
        <v>15</v>
      </c>
      <c r="N40" s="272">
        <f>K40/M40</f>
        <v>9748.4235441578494</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40.185767801200662</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70209.073514130985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389349.97948171303</v>
      </c>
      <c r="N49" s="272">
        <f>K49*M49</f>
        <v>59570.546860702096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59570.546860702096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9">
        <f>VLOOKUP(A59,TRANSPORTE!A5:D117,4,FALSE)</f>
        <v>1385.7802432186691</v>
      </c>
      <c r="M59" s="830"/>
      <c r="N59" s="287">
        <f>K59*L59</f>
        <v>212.02437721245636</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212.02437721245636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4018.5767801200664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134010.2215321656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26802.044306433119</v>
      </c>
      <c r="M83" s="860"/>
      <c r="N83" s="51"/>
    </row>
    <row r="84" spans="1:14">
      <c r="B84" s="89" t="s">
        <v>973</v>
      </c>
      <c r="C84" s="90"/>
      <c r="D84" s="90"/>
      <c r="E84" s="90"/>
      <c r="F84" s="90"/>
      <c r="G84" s="90"/>
      <c r="H84" s="90"/>
      <c r="I84" s="87"/>
      <c r="J84" s="88"/>
      <c r="K84" s="304">
        <v>0.05</v>
      </c>
      <c r="L84" s="859">
        <f>N78*K84</f>
        <v>6700.5110766082798</v>
      </c>
      <c r="M84" s="860"/>
      <c r="N84" s="51"/>
    </row>
    <row r="85" spans="1:14" ht="15.75" thickBot="1">
      <c r="B85" s="91" t="s">
        <v>974</v>
      </c>
      <c r="C85" s="92"/>
      <c r="D85" s="92"/>
      <c r="E85" s="92"/>
      <c r="F85" s="92"/>
      <c r="G85" s="92"/>
      <c r="H85" s="92"/>
      <c r="I85" s="93"/>
      <c r="J85" s="94"/>
      <c r="K85" s="305">
        <v>0.05</v>
      </c>
      <c r="L85" s="861">
        <f>N78*K85</f>
        <v>6700.5110766082798</v>
      </c>
      <c r="M85" s="862"/>
      <c r="N85" s="51"/>
    </row>
    <row r="86" spans="1:14" ht="15.75" thickBot="1">
      <c r="B86" s="825" t="s">
        <v>953</v>
      </c>
      <c r="C86" s="826"/>
      <c r="D86" s="826"/>
      <c r="E86" s="826"/>
      <c r="F86" s="826"/>
      <c r="G86" s="826"/>
      <c r="H86" s="826"/>
      <c r="I86" s="826"/>
      <c r="J86" s="826"/>
      <c r="K86" s="826"/>
      <c r="L86" s="826"/>
      <c r="M86" s="827"/>
      <c r="N86" s="52">
        <f>L83+L84+L85</f>
        <v>40203.066459649679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174213.28799181528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4.82229213614408</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5496.7162331405571</v>
      </c>
      <c r="N49" s="272">
        <f>K49*M49</f>
        <v>5799.0356259632872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5799.0356259632872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482.22921361440797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6286.087131713839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1257.2174263427678</v>
      </c>
      <c r="M83" s="860"/>
      <c r="N83" s="51"/>
    </row>
    <row r="84" spans="1:14">
      <c r="B84" s="89" t="s">
        <v>973</v>
      </c>
      <c r="C84" s="90"/>
      <c r="D84" s="90"/>
      <c r="E84" s="90"/>
      <c r="F84" s="90"/>
      <c r="G84" s="90"/>
      <c r="H84" s="90"/>
      <c r="I84" s="87"/>
      <c r="J84" s="88"/>
      <c r="K84" s="304">
        <v>0.05</v>
      </c>
      <c r="L84" s="859">
        <f>N78*K84</f>
        <v>314.30435658569195</v>
      </c>
      <c r="M84" s="860"/>
      <c r="N84" s="51"/>
    </row>
    <row r="85" spans="1:14" ht="15.75" thickBot="1">
      <c r="B85" s="91" t="s">
        <v>974</v>
      </c>
      <c r="C85" s="92"/>
      <c r="D85" s="92"/>
      <c r="E85" s="92"/>
      <c r="F85" s="92"/>
      <c r="G85" s="92"/>
      <c r="H85" s="92"/>
      <c r="I85" s="93"/>
      <c r="J85" s="94"/>
      <c r="K85" s="305">
        <v>0.05</v>
      </c>
      <c r="L85" s="861">
        <f>N78*K85</f>
        <v>314.30435658569195</v>
      </c>
      <c r="M85" s="862"/>
      <c r="N85" s="51"/>
    </row>
    <row r="86" spans="1:14" ht="15.75" thickBot="1">
      <c r="B86" s="825" t="s">
        <v>953</v>
      </c>
      <c r="C86" s="826"/>
      <c r="D86" s="826"/>
      <c r="E86" s="826"/>
      <c r="F86" s="826"/>
      <c r="G86" s="826"/>
      <c r="H86" s="826"/>
      <c r="I86" s="826"/>
      <c r="J86" s="826"/>
      <c r="K86" s="826"/>
      <c r="L86" s="826"/>
      <c r="M86" s="827"/>
      <c r="N86" s="52">
        <f>L83+L84+L85</f>
        <v>1885.8261395141517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8171.9132712279907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164</v>
      </c>
      <c r="B36" s="838" t="str">
        <f>VLOOKUP(A36,EQUIPOS!A6:D154,3,FALSE)</f>
        <v>Compactador manual de rodillo</v>
      </c>
      <c r="C36" s="839"/>
      <c r="D36" s="839"/>
      <c r="E36" s="839"/>
      <c r="F36" s="839"/>
      <c r="G36" s="839"/>
      <c r="H36" s="840"/>
      <c r="I36" s="267"/>
      <c r="J36" s="268"/>
      <c r="K36" s="269">
        <f>VLOOKUP(A36,EQUIPOS!A6:D162,4,FALSE)</f>
        <v>17513.563518629278</v>
      </c>
      <c r="L36" s="270"/>
      <c r="M36" s="271">
        <v>2</v>
      </c>
      <c r="N36" s="272">
        <f>K36/M36</f>
        <v>8756.7817593146392</v>
      </c>
    </row>
    <row r="37" spans="1:14">
      <c r="A37" s="113" t="s">
        <v>180</v>
      </c>
      <c r="B37" s="838" t="str">
        <f>VLOOKUP(A37,EQUIPOS!A7:D154,3,FALSE)</f>
        <v>Compresor 120 HP, con martillo.</v>
      </c>
      <c r="C37" s="839"/>
      <c r="D37" s="839"/>
      <c r="E37" s="839"/>
      <c r="F37" s="839"/>
      <c r="G37" s="839"/>
      <c r="H37" s="840"/>
      <c r="I37" s="267"/>
      <c r="J37" s="268"/>
      <c r="K37" s="269">
        <f>VLOOKUP(A37,EQUIPOS!A7:D163,4,FALSE)</f>
        <v>98513.663710591602</v>
      </c>
      <c r="L37" s="270"/>
      <c r="M37" s="271">
        <v>4</v>
      </c>
      <c r="N37" s="272">
        <f>K37/M37</f>
        <v>24628.4159276479</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VLOOKUP(A38,EQUIPOS!A8:D164,4,FALSE)</f>
        <v>22986.486577351883</v>
      </c>
      <c r="L38" s="270"/>
      <c r="M38" s="271">
        <v>10</v>
      </c>
      <c r="N38" s="272">
        <f>K38/M38</f>
        <v>2298.6486577351884</v>
      </c>
    </row>
    <row r="39" spans="1:14">
      <c r="A39" t="s">
        <v>303</v>
      </c>
      <c r="B39" s="838" t="str">
        <f>VLOOKUP(A39,EQUIPOS!A9:D154,3,FALSE)</f>
        <v>Retrocargador, pala de 1,1 m3 de capacidad, profundidad de excavación de 4.400 mm y una altura de 5.680 mm</v>
      </c>
      <c r="C39" s="839"/>
      <c r="D39" s="839"/>
      <c r="E39" s="839"/>
      <c r="F39" s="839"/>
      <c r="G39" s="839"/>
      <c r="H39" s="840"/>
      <c r="I39" s="267"/>
      <c r="J39" s="268"/>
      <c r="K39" s="269">
        <f>VLOOKUP(A39,EQUIPOS!A9:D165,4,FALSE)</f>
        <v>114450.51732173735</v>
      </c>
      <c r="L39" s="270"/>
      <c r="M39" s="271">
        <v>10</v>
      </c>
      <c r="N39" s="272">
        <f>K39/M39</f>
        <v>11445.051732173735</v>
      </c>
    </row>
    <row r="40" spans="1:14">
      <c r="A40" t="s">
        <v>129</v>
      </c>
      <c r="B40" s="838" t="str">
        <f>VLOOKUP(A40,EQUIPOS!A10:D154,3,FALSE)</f>
        <v xml:space="preserve">Buldozer, Potencia al volante de 140 HP, motor de 2200 RPM, longitud de hoja 4,80m. </v>
      </c>
      <c r="C40" s="839"/>
      <c r="D40" s="839"/>
      <c r="E40" s="839"/>
      <c r="F40" s="839"/>
      <c r="G40" s="839"/>
      <c r="H40" s="840"/>
      <c r="I40" s="267"/>
      <c r="J40" s="268"/>
      <c r="K40" s="269">
        <f>VLOOKUP(A40,EQUIPOS!A10:D166,4,FALSE)</f>
        <v>194967.77178076719</v>
      </c>
      <c r="L40" s="270"/>
      <c r="M40" s="271">
        <v>100</v>
      </c>
      <c r="N40" s="272">
        <f>K40/M40</f>
        <v>1949.6777178076718</v>
      </c>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1506.9662925450248</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50585.542087224159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4125.1980453110955</v>
      </c>
      <c r="N53" s="272">
        <f>K53*M53</f>
        <v>4125.1980453110955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4125.1980453110955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9">
        <f>VLOOKUP(A63,TRANSPORTE!A5:D117,4,FALSE)</f>
        <v>1129.9075439482144</v>
      </c>
      <c r="M63" s="830"/>
      <c r="N63" s="287">
        <f>K63*L63</f>
        <v>1468.8798071326787</v>
      </c>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1468.8798071326787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127"/>
    </row>
    <row r="80" spans="1:15" ht="15.75" thickBot="1">
      <c r="B80" s="831" t="s">
        <v>953</v>
      </c>
      <c r="C80" s="832"/>
      <c r="D80" s="832"/>
      <c r="E80" s="832"/>
      <c r="F80" s="832"/>
      <c r="G80" s="832"/>
      <c r="H80" s="832"/>
      <c r="I80" s="832"/>
      <c r="J80" s="832"/>
      <c r="K80" s="832"/>
      <c r="L80" s="832"/>
      <c r="M80" s="833"/>
      <c r="N80" s="460">
        <f>SUM(N74:N79)</f>
        <v>15069.662925450248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71249.282865118177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14249.856573023637</v>
      </c>
      <c r="M87" s="860"/>
      <c r="N87" s="51"/>
    </row>
    <row r="88" spans="1:14">
      <c r="B88" s="89" t="s">
        <v>973</v>
      </c>
      <c r="C88" s="90"/>
      <c r="D88" s="90"/>
      <c r="E88" s="90"/>
      <c r="F88" s="90"/>
      <c r="G88" s="90"/>
      <c r="H88" s="90"/>
      <c r="I88" s="87"/>
      <c r="J88" s="88"/>
      <c r="K88" s="304">
        <v>0.05</v>
      </c>
      <c r="L88" s="859">
        <f>N82*K88</f>
        <v>3562.4641432559092</v>
      </c>
      <c r="M88" s="860"/>
      <c r="N88" s="51"/>
    </row>
    <row r="89" spans="1:14" ht="15.75" thickBot="1">
      <c r="B89" s="91" t="s">
        <v>974</v>
      </c>
      <c r="C89" s="92"/>
      <c r="D89" s="92"/>
      <c r="E89" s="92"/>
      <c r="F89" s="92"/>
      <c r="G89" s="92"/>
      <c r="H89" s="92"/>
      <c r="I89" s="93"/>
      <c r="J89" s="94"/>
      <c r="K89" s="305">
        <v>0.05</v>
      </c>
      <c r="L89" s="861">
        <f>N82*K89</f>
        <v>3562.4641432559092</v>
      </c>
      <c r="M89" s="862"/>
      <c r="N89" s="51"/>
    </row>
    <row r="90" spans="1:14" ht="15.75" thickBot="1">
      <c r="B90" s="825" t="s">
        <v>953</v>
      </c>
      <c r="C90" s="826"/>
      <c r="D90" s="826"/>
      <c r="E90" s="826"/>
      <c r="F90" s="826"/>
      <c r="G90" s="826"/>
      <c r="H90" s="826"/>
      <c r="I90" s="826"/>
      <c r="J90" s="826"/>
      <c r="K90" s="826"/>
      <c r="L90" s="826"/>
      <c r="M90" s="827"/>
      <c r="N90" s="52">
        <f>L87+L88+L89</f>
        <v>21374.784859535452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92624.067724653636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VLOOKUP(A36,EQUIPOS!A6:D162,4,FALSE)</f>
        <v>8757.3060861070044</v>
      </c>
      <c r="L36" s="270"/>
      <c r="M36" s="271">
        <v>2</v>
      </c>
      <c r="N36" s="272">
        <f>K36/M36</f>
        <v>4378.6530430535022</v>
      </c>
    </row>
    <row r="37" spans="1:14">
      <c r="A37" s="113" t="s">
        <v>303</v>
      </c>
      <c r="B37" s="838" t="str">
        <f>VLOOKUP(A37,EQUIPOS!A7:D154,3,FALSE)</f>
        <v>Retrocargador, pala de 1,1 m3 de capacidad, profundidad de excavación de 4.400 mm y una altura de 5.680 mm</v>
      </c>
      <c r="C37" s="839"/>
      <c r="D37" s="839"/>
      <c r="E37" s="839"/>
      <c r="F37" s="839"/>
      <c r="G37" s="839"/>
      <c r="H37" s="840"/>
      <c r="I37" s="267"/>
      <c r="J37" s="268"/>
      <c r="K37" s="269">
        <f>VLOOKUP(A37,EQUIPOS!A7:D163,4,FALSE)</f>
        <v>114450.51732173735</v>
      </c>
      <c r="L37" s="270"/>
      <c r="M37" s="271">
        <v>10</v>
      </c>
      <c r="N37" s="272">
        <f>K37/M37</f>
        <v>11445.051732173735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267"/>
      <c r="J39" s="268"/>
      <c r="K39" s="269"/>
      <c r="L39" s="270"/>
      <c r="M39" s="271"/>
      <c r="N39" s="272"/>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N80*M46</f>
        <v>301.39325850900497</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16125.098033736242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B63" s="46"/>
      <c r="C63" s="317"/>
      <c r="D63" s="317"/>
      <c r="E63" s="317"/>
      <c r="F63" s="317"/>
      <c r="G63" s="31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6027.8651701800991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22152.963203916341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4430.5926407832685</v>
      </c>
      <c r="M87" s="860"/>
      <c r="N87" s="51"/>
    </row>
    <row r="88" spans="1:14">
      <c r="B88" s="89" t="s">
        <v>973</v>
      </c>
      <c r="C88" s="90"/>
      <c r="D88" s="90"/>
      <c r="E88" s="90"/>
      <c r="F88" s="90"/>
      <c r="G88" s="90"/>
      <c r="H88" s="90"/>
      <c r="I88" s="87"/>
      <c r="J88" s="88"/>
      <c r="K88" s="304">
        <v>0.05</v>
      </c>
      <c r="L88" s="859">
        <f>N82*K88</f>
        <v>1107.6481601958171</v>
      </c>
      <c r="M88" s="860"/>
      <c r="N88" s="51"/>
    </row>
    <row r="89" spans="1:14" ht="15.75" thickBot="1">
      <c r="B89" s="91" t="s">
        <v>974</v>
      </c>
      <c r="C89" s="92"/>
      <c r="D89" s="92"/>
      <c r="E89" s="92"/>
      <c r="F89" s="92"/>
      <c r="G89" s="92"/>
      <c r="H89" s="92"/>
      <c r="I89" s="93"/>
      <c r="J89" s="94"/>
      <c r="K89" s="305">
        <v>0.05</v>
      </c>
      <c r="L89" s="861">
        <f>N82*K89</f>
        <v>1107.6481601958171</v>
      </c>
      <c r="M89" s="862"/>
      <c r="N89" s="51"/>
    </row>
    <row r="90" spans="1:14" ht="15.75" thickBot="1">
      <c r="B90" s="825" t="s">
        <v>953</v>
      </c>
      <c r="C90" s="826"/>
      <c r="D90" s="826"/>
      <c r="E90" s="826"/>
      <c r="F90" s="826"/>
      <c r="G90" s="826"/>
      <c r="H90" s="826"/>
      <c r="I90" s="826"/>
      <c r="J90" s="826"/>
      <c r="K90" s="826"/>
      <c r="L90" s="826"/>
      <c r="M90" s="827"/>
      <c r="N90" s="52">
        <f>L87+L88+L89</f>
        <v>6645.8889611749019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28798.852165091244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1603</v>
      </c>
      <c r="B36" s="838" t="str">
        <f>VLOOKUP(A36,EQUIPOS!A6:D154,3,FALSE)</f>
        <v>Derretidora de asfalto (crafco o similar)</v>
      </c>
      <c r="C36" s="839"/>
      <c r="D36" s="839"/>
      <c r="E36" s="839"/>
      <c r="F36" s="839"/>
      <c r="G36" s="839"/>
      <c r="H36" s="840"/>
      <c r="I36" s="267"/>
      <c r="J36" s="268"/>
      <c r="K36" s="269">
        <f>VLOOKUP(A36,EQUIPOS!A6:D162,4,FALSE)</f>
        <v>3830.7315450304027</v>
      </c>
      <c r="L36" s="270"/>
      <c r="M36" s="271">
        <v>60</v>
      </c>
      <c r="N36" s="272">
        <f>K36/M36</f>
        <v>63.84552575050671</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60</v>
      </c>
      <c r="N37" s="272">
        <f>K37/M37</f>
        <v>1263.6800022827506</v>
      </c>
    </row>
    <row r="38" spans="1:14">
      <c r="A38" t="s">
        <v>138</v>
      </c>
      <c r="B38" s="838" t="str">
        <f>VLOOKUP(A38,EQUIPOS!A8:D154,3,FALSE)</f>
        <v>Camioneta D-300</v>
      </c>
      <c r="C38" s="839"/>
      <c r="D38" s="839"/>
      <c r="E38" s="839"/>
      <c r="F38" s="839"/>
      <c r="G38" s="839"/>
      <c r="H38" s="840"/>
      <c r="I38" s="267"/>
      <c r="J38" s="268"/>
      <c r="K38" s="269">
        <f>VLOOKUP(A38,EQUIPOS!A8:D164,4,FALSE)</f>
        <v>36416.073693280057</v>
      </c>
      <c r="L38" s="270"/>
      <c r="M38" s="271">
        <v>60</v>
      </c>
      <c r="N38" s="272">
        <f>K38/M38</f>
        <v>606.93456155466765</v>
      </c>
    </row>
    <row r="39" spans="1:14">
      <c r="B39" s="838"/>
      <c r="C39" s="839"/>
      <c r="D39" s="839"/>
      <c r="E39" s="839"/>
      <c r="F39" s="839"/>
      <c r="G39" s="839"/>
      <c r="H39" s="840"/>
      <c r="I39" s="267"/>
      <c r="J39" s="268"/>
      <c r="K39" s="269"/>
      <c r="L39" s="270"/>
      <c r="M39" s="271"/>
      <c r="N39" s="272"/>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N80*M46</f>
        <v>24.152836834834165</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1958.6129264227593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2111.8417556977856</v>
      </c>
      <c r="N53" s="272">
        <f>K53*M53</f>
        <v>253.42101068373427</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253.42101068373427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B63" s="46"/>
      <c r="C63" s="317"/>
      <c r="D63" s="317"/>
      <c r="E63" s="317"/>
      <c r="F63" s="317"/>
      <c r="G63" s="31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483.05673669668329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2695.0906738031772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539.01813476063546</v>
      </c>
      <c r="M87" s="860"/>
      <c r="N87" s="51"/>
    </row>
    <row r="88" spans="1:14">
      <c r="B88" s="89" t="s">
        <v>973</v>
      </c>
      <c r="C88" s="90"/>
      <c r="D88" s="90"/>
      <c r="E88" s="90"/>
      <c r="F88" s="90"/>
      <c r="G88" s="90"/>
      <c r="H88" s="90"/>
      <c r="I88" s="87"/>
      <c r="J88" s="88"/>
      <c r="K88" s="304">
        <v>0.05</v>
      </c>
      <c r="L88" s="859">
        <f>N82*K88</f>
        <v>134.75453369015887</v>
      </c>
      <c r="M88" s="860"/>
      <c r="N88" s="51"/>
    </row>
    <row r="89" spans="1:14" ht="15.75" thickBot="1">
      <c r="B89" s="91" t="s">
        <v>974</v>
      </c>
      <c r="C89" s="92"/>
      <c r="D89" s="92"/>
      <c r="E89" s="92"/>
      <c r="F89" s="92"/>
      <c r="G89" s="92"/>
      <c r="H89" s="92"/>
      <c r="I89" s="93"/>
      <c r="J89" s="94"/>
      <c r="K89" s="305">
        <v>0.05</v>
      </c>
      <c r="L89" s="861">
        <f>N82*K89</f>
        <v>134.75453369015887</v>
      </c>
      <c r="M89" s="862"/>
      <c r="N89" s="51"/>
    </row>
    <row r="90" spans="1:14" ht="15.75" thickBot="1">
      <c r="B90" s="825" t="s">
        <v>953</v>
      </c>
      <c r="C90" s="826"/>
      <c r="D90" s="826"/>
      <c r="E90" s="826"/>
      <c r="F90" s="826"/>
      <c r="G90" s="826"/>
      <c r="H90" s="826"/>
      <c r="I90" s="826"/>
      <c r="J90" s="826"/>
      <c r="K90" s="826"/>
      <c r="L90" s="826"/>
      <c r="M90" s="827"/>
      <c r="N90" s="52">
        <f>L87+L88+L89</f>
        <v>808.52720214095314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3503.6178759441304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5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1603</v>
      </c>
      <c r="B36" s="838" t="str">
        <f>VLOOKUP(A36,EQUIPOS!A6:D154,3,FALSE)</f>
        <v>Derretidora de asfalto (crafco o similar)</v>
      </c>
      <c r="C36" s="839"/>
      <c r="D36" s="839"/>
      <c r="E36" s="839"/>
      <c r="F36" s="839"/>
      <c r="G36" s="839"/>
      <c r="H36" s="840"/>
      <c r="I36" s="267"/>
      <c r="J36" s="268"/>
      <c r="K36" s="269">
        <f>VLOOKUP(A36,EQUIPOS!A6:D162,4,FALSE)</f>
        <v>3830.7315450304027</v>
      </c>
      <c r="L36" s="270"/>
      <c r="M36" s="271">
        <v>60</v>
      </c>
      <c r="N36" s="272">
        <f t="shared" ref="N36:N39" si="0">K36/M36</f>
        <v>63.84552575050671</v>
      </c>
    </row>
    <row r="37" spans="1:14">
      <c r="A37" s="113" t="s">
        <v>324</v>
      </c>
      <c r="B37" s="838" t="str">
        <f>VLOOKUP(A37,EQUIPOS!A7:D154,3,FALSE)</f>
        <v xml:space="preserve">Ruteadora </v>
      </c>
      <c r="C37" s="839"/>
      <c r="D37" s="839"/>
      <c r="E37" s="839"/>
      <c r="F37" s="839"/>
      <c r="G37" s="839"/>
      <c r="H37" s="840"/>
      <c r="I37" s="267"/>
      <c r="J37" s="268"/>
      <c r="K37" s="269">
        <f>VLOOKUP(A37,EQUIPOS!A7:D163,4,FALSE)</f>
        <v>4773.4711177055551</v>
      </c>
      <c r="L37" s="270"/>
      <c r="M37" s="271">
        <v>60</v>
      </c>
      <c r="N37" s="272">
        <f t="shared" si="0"/>
        <v>79.557851961759255</v>
      </c>
    </row>
    <row r="38" spans="1:14">
      <c r="A38" t="s">
        <v>176</v>
      </c>
      <c r="B38" s="838" t="str">
        <f>VLOOKUP(A38,EQUIPOS!A8:D154,3,FALSE)</f>
        <v xml:space="preserve">Compresor (barrido y soplado)
</v>
      </c>
      <c r="C38" s="839"/>
      <c r="D38" s="839"/>
      <c r="E38" s="839"/>
      <c r="F38" s="839"/>
      <c r="G38" s="839"/>
      <c r="H38" s="840"/>
      <c r="I38" s="267"/>
      <c r="J38" s="268"/>
      <c r="K38" s="269">
        <f>VLOOKUP(A38,EQUIPOS!A8:D164,4,FALSE)</f>
        <v>75820.80013696503</v>
      </c>
      <c r="L38" s="270"/>
      <c r="M38" s="271">
        <v>60</v>
      </c>
      <c r="N38" s="272">
        <f t="shared" si="0"/>
        <v>1263.6800022827506</v>
      </c>
    </row>
    <row r="39" spans="1:14">
      <c r="A39" t="s">
        <v>138</v>
      </c>
      <c r="B39" s="838" t="str">
        <f>VLOOKUP(A39,EQUIPOS!A9:D154,3,FALSE)</f>
        <v>Camioneta D-300</v>
      </c>
      <c r="C39" s="839"/>
      <c r="D39" s="839"/>
      <c r="E39" s="839"/>
      <c r="F39" s="839"/>
      <c r="G39" s="839"/>
      <c r="H39" s="840"/>
      <c r="I39" s="267"/>
      <c r="J39" s="268"/>
      <c r="K39" s="269">
        <f>VLOOKUP(A39,EQUIPOS!A9:D165,4,FALSE)</f>
        <v>36416.073693280057</v>
      </c>
      <c r="L39" s="270"/>
      <c r="M39" s="271">
        <v>60</v>
      </c>
      <c r="N39" s="272">
        <f t="shared" si="0"/>
        <v>606.93456155466765</v>
      </c>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N84*M46</f>
        <v>24.152836834834165</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2038.1707783845184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55956.571253370872</v>
      </c>
      <c r="N53" s="272">
        <f t="shared" ref="N53:N54" si="1">K53*M53</f>
        <v>391.6959987735961</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2111.8417556977856</v>
      </c>
      <c r="N54" s="272">
        <f t="shared" si="1"/>
        <v>253.42101068373427</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0"/>
      <c r="C61" s="821"/>
      <c r="D61" s="821"/>
      <c r="E61" s="821"/>
      <c r="F61" s="821"/>
      <c r="G61" s="821"/>
      <c r="H61" s="821"/>
      <c r="I61" s="822"/>
      <c r="J61" s="42"/>
      <c r="K61" s="44"/>
      <c r="L61" s="823"/>
      <c r="M61" s="824"/>
      <c r="N61" s="45"/>
    </row>
    <row r="62" spans="1:14" ht="15.75" thickBot="1">
      <c r="B62" s="825" t="s">
        <v>953</v>
      </c>
      <c r="C62" s="826"/>
      <c r="D62" s="826"/>
      <c r="E62" s="826"/>
      <c r="F62" s="826"/>
      <c r="G62" s="826"/>
      <c r="H62" s="826"/>
      <c r="I62" s="826"/>
      <c r="J62" s="826"/>
      <c r="K62" s="826"/>
      <c r="L62" s="826"/>
      <c r="M62" s="827"/>
      <c r="N62" s="394">
        <f>SUM(N53:N61)</f>
        <v>645.11700945733037</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8" t="s">
        <v>961</v>
      </c>
      <c r="M66" s="801"/>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9">
        <f>VLOOKUP(A67,TRANSPORTE!A6:D120,4,FALSE)</f>
        <v>1129.9075439482144</v>
      </c>
      <c r="M67" s="830"/>
      <c r="N67" s="287">
        <f>L67*K67</f>
        <v>7.909352807637501</v>
      </c>
    </row>
    <row r="68" spans="1:15">
      <c r="B68" s="46"/>
      <c r="C68" s="47"/>
      <c r="D68" s="47"/>
      <c r="E68" s="47"/>
      <c r="F68" s="47"/>
      <c r="G68" s="47"/>
      <c r="H68" s="311"/>
      <c r="I68" s="279"/>
      <c r="J68" s="286"/>
      <c r="K68" s="279"/>
      <c r="L68" s="829"/>
      <c r="M68" s="830"/>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4"/>
      <c r="M72" s="815"/>
      <c r="N72" s="127"/>
    </row>
    <row r="73" spans="1:15" ht="15.75" thickBot="1">
      <c r="B73" s="831" t="s">
        <v>953</v>
      </c>
      <c r="C73" s="832"/>
      <c r="D73" s="832"/>
      <c r="E73" s="832"/>
      <c r="F73" s="832"/>
      <c r="G73" s="832"/>
      <c r="H73" s="832"/>
      <c r="I73" s="832"/>
      <c r="J73" s="832"/>
      <c r="K73" s="832"/>
      <c r="L73" s="832"/>
      <c r="M73" s="833"/>
      <c r="N73" s="104">
        <f>N67+N68+N69+N70+N71</f>
        <v>7.909352807637501</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1" t="s">
        <v>963</v>
      </c>
      <c r="C77" s="852"/>
      <c r="D77" s="852"/>
      <c r="E77" s="852"/>
      <c r="F77" s="852"/>
      <c r="G77" s="852"/>
      <c r="H77" s="852"/>
      <c r="I77" s="73" t="s">
        <v>964</v>
      </c>
      <c r="J77" s="75" t="s">
        <v>1410</v>
      </c>
      <c r="K77" s="74" t="s">
        <v>966</v>
      </c>
      <c r="L77" s="853" t="s">
        <v>950</v>
      </c>
      <c r="M77" s="854"/>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2"/>
      <c r="C83" s="813"/>
      <c r="D83" s="813"/>
      <c r="E83" s="813"/>
      <c r="F83" s="813"/>
      <c r="G83" s="813"/>
      <c r="H83" s="813"/>
      <c r="I83" s="126"/>
      <c r="J83" s="126"/>
      <c r="K83" s="126"/>
      <c r="L83" s="913"/>
      <c r="M83" s="913"/>
      <c r="N83" s="45"/>
    </row>
    <row r="84" spans="1:14" ht="15.75" thickBot="1">
      <c r="B84" s="831" t="s">
        <v>953</v>
      </c>
      <c r="C84" s="832"/>
      <c r="D84" s="832"/>
      <c r="E84" s="832"/>
      <c r="F84" s="832"/>
      <c r="G84" s="832"/>
      <c r="H84" s="832"/>
      <c r="I84" s="832"/>
      <c r="J84" s="832"/>
      <c r="K84" s="832"/>
      <c r="L84" s="832"/>
      <c r="M84" s="833"/>
      <c r="N84" s="301">
        <f>SUM(N78:N83)</f>
        <v>483.05673669668329</v>
      </c>
    </row>
    <row r="85" spans="1:14" ht="15.75" thickBot="1">
      <c r="B85" s="33"/>
      <c r="C85" s="34"/>
      <c r="D85" s="34"/>
      <c r="E85" s="34"/>
      <c r="F85" s="34"/>
      <c r="G85" s="34"/>
      <c r="H85" s="34"/>
      <c r="I85" s="34"/>
      <c r="J85" s="34"/>
      <c r="K85" s="34"/>
      <c r="L85" s="34"/>
      <c r="M85" s="34"/>
      <c r="N85" s="35"/>
    </row>
    <row r="86" spans="1:14" ht="15.75" thickBot="1">
      <c r="B86" s="825" t="s">
        <v>967</v>
      </c>
      <c r="C86" s="826"/>
      <c r="D86" s="826"/>
      <c r="E86" s="826"/>
      <c r="F86" s="826"/>
      <c r="G86" s="826"/>
      <c r="H86" s="826"/>
      <c r="I86" s="826"/>
      <c r="J86" s="826"/>
      <c r="K86" s="826"/>
      <c r="L86" s="826"/>
      <c r="M86" s="827"/>
      <c r="N86" s="99">
        <f>N48+N62+N73+N84</f>
        <v>3174.2538773461692</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6" t="s">
        <v>969</v>
      </c>
      <c r="C90" s="817"/>
      <c r="D90" s="817"/>
      <c r="E90" s="817"/>
      <c r="F90" s="817"/>
      <c r="G90" s="817"/>
      <c r="H90" s="817"/>
      <c r="I90" s="314"/>
      <c r="J90" s="334"/>
      <c r="K90" s="302" t="s">
        <v>970</v>
      </c>
      <c r="L90" s="855" t="s">
        <v>971</v>
      </c>
      <c r="M90" s="856"/>
      <c r="N90" s="303"/>
    </row>
    <row r="91" spans="1:14">
      <c r="B91" s="857" t="s">
        <v>972</v>
      </c>
      <c r="C91" s="858"/>
      <c r="D91" s="858"/>
      <c r="E91" s="858"/>
      <c r="F91" s="858"/>
      <c r="G91" s="858"/>
      <c r="H91" s="858"/>
      <c r="I91" s="87"/>
      <c r="J91" s="88"/>
      <c r="K91" s="304">
        <v>0.2</v>
      </c>
      <c r="L91" s="859">
        <f>N86*K91</f>
        <v>634.85077546923389</v>
      </c>
      <c r="M91" s="860"/>
      <c r="N91" s="51"/>
    </row>
    <row r="92" spans="1:14">
      <c r="B92" s="89" t="s">
        <v>973</v>
      </c>
      <c r="C92" s="90"/>
      <c r="D92" s="90"/>
      <c r="E92" s="90"/>
      <c r="F92" s="90"/>
      <c r="G92" s="90"/>
      <c r="H92" s="90"/>
      <c r="I92" s="87"/>
      <c r="J92" s="88"/>
      <c r="K92" s="304">
        <v>0.05</v>
      </c>
      <c r="L92" s="859">
        <f>N86*K92</f>
        <v>158.71269386730847</v>
      </c>
      <c r="M92" s="860"/>
      <c r="N92" s="51"/>
    </row>
    <row r="93" spans="1:14" ht="15.75" thickBot="1">
      <c r="B93" s="91" t="s">
        <v>974</v>
      </c>
      <c r="C93" s="92"/>
      <c r="D93" s="92"/>
      <c r="E93" s="92"/>
      <c r="F93" s="92"/>
      <c r="G93" s="92"/>
      <c r="H93" s="92"/>
      <c r="I93" s="93"/>
      <c r="J93" s="94"/>
      <c r="K93" s="305">
        <v>0.05</v>
      </c>
      <c r="L93" s="861">
        <f>N86*K93</f>
        <v>158.71269386730847</v>
      </c>
      <c r="M93" s="862"/>
      <c r="N93" s="51"/>
    </row>
    <row r="94" spans="1:14" ht="15.75" thickBot="1">
      <c r="B94" s="825" t="s">
        <v>953</v>
      </c>
      <c r="C94" s="826"/>
      <c r="D94" s="826"/>
      <c r="E94" s="826"/>
      <c r="F94" s="826"/>
      <c r="G94" s="826"/>
      <c r="H94" s="826"/>
      <c r="I94" s="826"/>
      <c r="J94" s="826"/>
      <c r="K94" s="826"/>
      <c r="L94" s="826"/>
      <c r="M94" s="827"/>
      <c r="N94" s="52">
        <f>L91+L92+L93</f>
        <v>952.27616320385073</v>
      </c>
    </row>
    <row r="95" spans="1:14" ht="15.75" thickBot="1">
      <c r="B95" s="33"/>
      <c r="C95" s="34"/>
      <c r="D95" s="34"/>
      <c r="E95" s="34"/>
      <c r="F95" s="34"/>
      <c r="G95" s="34"/>
      <c r="H95" s="34"/>
      <c r="I95" s="34"/>
      <c r="J95" s="34"/>
      <c r="K95" s="34"/>
      <c r="L95" s="34"/>
      <c r="M95" s="34"/>
      <c r="N95" s="35"/>
    </row>
    <row r="96" spans="1:14" ht="15.75" thickBot="1">
      <c r="A96" t="s">
        <v>2016</v>
      </c>
      <c r="B96" s="825" t="s">
        <v>975</v>
      </c>
      <c r="C96" s="826"/>
      <c r="D96" s="826"/>
      <c r="E96" s="826"/>
      <c r="F96" s="826"/>
      <c r="G96" s="826"/>
      <c r="H96" s="826"/>
      <c r="I96" s="826"/>
      <c r="J96" s="826"/>
      <c r="K96" s="826"/>
      <c r="L96" s="826"/>
      <c r="M96" s="827"/>
      <c r="N96" s="188">
        <f>N86+N94</f>
        <v>4126.5300405500202</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3" t="s">
        <v>2218</v>
      </c>
      <c r="C113" s="864"/>
      <c r="D113" s="864"/>
      <c r="E113" s="864"/>
      <c r="F113" s="864"/>
      <c r="G113" s="864"/>
      <c r="H113" s="864"/>
      <c r="I113" s="864"/>
      <c r="J113" s="864"/>
      <c r="K113" s="864"/>
      <c r="L113" s="864"/>
      <c r="M113" s="864"/>
      <c r="N113" s="865"/>
    </row>
    <row r="114" spans="2:14" ht="15" customHeight="1">
      <c r="B114" s="863"/>
      <c r="C114" s="864"/>
      <c r="D114" s="864"/>
      <c r="E114" s="864"/>
      <c r="F114" s="864"/>
      <c r="G114" s="864"/>
      <c r="H114" s="864"/>
      <c r="I114" s="864"/>
      <c r="J114" s="864"/>
      <c r="K114" s="864"/>
      <c r="L114" s="864"/>
      <c r="M114" s="864"/>
      <c r="N114" s="865"/>
    </row>
    <row r="115" spans="2:14" ht="30" customHeight="1">
      <c r="B115" s="866" t="s">
        <v>2219</v>
      </c>
      <c r="C115" s="867"/>
      <c r="D115" s="867"/>
      <c r="E115" s="867"/>
      <c r="F115" s="867"/>
      <c r="G115" s="867"/>
      <c r="H115" s="867"/>
      <c r="I115" s="867"/>
      <c r="J115" s="867"/>
      <c r="K115" s="867"/>
      <c r="L115" s="867"/>
      <c r="M115" s="867"/>
      <c r="N115" s="868"/>
    </row>
    <row r="116" spans="2:14">
      <c r="B116" s="866"/>
      <c r="C116" s="867"/>
      <c r="D116" s="867"/>
      <c r="E116" s="867"/>
      <c r="F116" s="867"/>
      <c r="G116" s="867"/>
      <c r="H116" s="867"/>
      <c r="I116" s="867"/>
      <c r="J116" s="867"/>
      <c r="K116" s="867"/>
      <c r="L116" s="867"/>
      <c r="M116" s="867"/>
      <c r="N116" s="868"/>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2"/>
      <c r="K126" s="802"/>
      <c r="L126" s="802"/>
      <c r="M126" s="802"/>
      <c r="N126" s="803"/>
    </row>
    <row r="127" spans="2:14" ht="15.75" thickBot="1">
      <c r="B127" s="261" t="s">
        <v>2221</v>
      </c>
      <c r="C127" s="393"/>
      <c r="D127" s="393"/>
      <c r="E127" s="57"/>
      <c r="F127" s="57"/>
      <c r="G127" s="57"/>
      <c r="H127" s="57"/>
      <c r="I127" s="57"/>
      <c r="J127" s="804"/>
      <c r="K127" s="804"/>
      <c r="L127" s="804"/>
      <c r="M127" s="804"/>
      <c r="N127"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VLOOKUP(A36,EQUIPOS!A6:D162,4,FALSE)</f>
        <v>3283.3343737996688</v>
      </c>
      <c r="L36" s="270"/>
      <c r="M36" s="271">
        <v>6.25</v>
      </c>
      <c r="N36" s="272">
        <f t="shared" ref="N36:N41" si="0">K36/M36</f>
        <v>525.33349980794696</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50</v>
      </c>
      <c r="N37" s="272">
        <f t="shared" si="0"/>
        <v>1516.4160027393007</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VLOOKUP(A38,EQUIPOS!A8:D164,4,FALSE)</f>
        <v>22986.486577351883</v>
      </c>
      <c r="L38" s="270"/>
      <c r="M38" s="271">
        <v>3.75</v>
      </c>
      <c r="N38" s="272">
        <f t="shared" si="0"/>
        <v>6129.7297539605024</v>
      </c>
    </row>
    <row r="39" spans="1:14">
      <c r="A39" t="s">
        <v>228</v>
      </c>
      <c r="B39" s="838" t="str">
        <f>VLOOKUP(A39,EQUIPOS!A9:D154,3,FALSE)</f>
        <v xml:space="preserve">Formaleta metálica (concreto hidráulico)
</v>
      </c>
      <c r="C39" s="839"/>
      <c r="D39" s="839"/>
      <c r="E39" s="839"/>
      <c r="F39" s="839"/>
      <c r="G39" s="839"/>
      <c r="H39" s="840"/>
      <c r="I39" s="267"/>
      <c r="J39" s="268"/>
      <c r="K39" s="269">
        <f>VLOOKUP(A39,EQUIPOS!A9:D165,4,FALSE)</f>
        <v>4878.3364761788762</v>
      </c>
      <c r="L39" s="270"/>
      <c r="M39" s="271">
        <v>6.25</v>
      </c>
      <c r="N39" s="272">
        <f t="shared" si="0"/>
        <v>780.53383618862017</v>
      </c>
    </row>
    <row r="40" spans="1:14">
      <c r="A40" t="s">
        <v>301</v>
      </c>
      <c r="B40" s="838" t="str">
        <f>VLOOKUP(A40,EQUIPOS!A10:D154,3,FALSE)</f>
        <v>Regla vibratoria, de longitud de 3 a 5 m, motor de 3600 rpm, potencia 6 HP</v>
      </c>
      <c r="C40" s="839"/>
      <c r="D40" s="839"/>
      <c r="E40" s="839"/>
      <c r="F40" s="839"/>
      <c r="G40" s="839"/>
      <c r="H40" s="840"/>
      <c r="I40" s="267"/>
      <c r="J40" s="268"/>
      <c r="K40" s="269">
        <f>VLOOKUP(A40,EQUIPOS!A10:D166,4,FALSE)</f>
        <v>8595.8134340580909</v>
      </c>
      <c r="L40" s="270"/>
      <c r="M40" s="271">
        <v>6.25</v>
      </c>
      <c r="N40" s="272">
        <f t="shared" si="0"/>
        <v>1375.3301494492946</v>
      </c>
    </row>
    <row r="41" spans="1:14">
      <c r="A41" t="s">
        <v>363</v>
      </c>
      <c r="B41" s="838" t="str">
        <f>VLOOKUP(A41,EQUIPOS!A11:D154,3,FALSE)</f>
        <v>Vibrador de concreto, Motor de 3 hp a 18.000 rpm Mangueras de 4 mt</v>
      </c>
      <c r="C41" s="839"/>
      <c r="D41" s="839"/>
      <c r="E41" s="839"/>
      <c r="F41" s="839"/>
      <c r="G41" s="839"/>
      <c r="H41" s="840"/>
      <c r="I41" s="267"/>
      <c r="J41" s="268"/>
      <c r="K41" s="269">
        <f>VLOOKUP(A41,EQUIPOS!A11:D167,4,FALSE)</f>
        <v>7812.4692062623872</v>
      </c>
      <c r="L41" s="270"/>
      <c r="M41" s="271">
        <v>6.25</v>
      </c>
      <c r="N41" s="272">
        <f t="shared" si="0"/>
        <v>1249.9950730019818</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N83*M46</f>
        <v>1089.639417228816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12666.977732376465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5872.1959152868476</v>
      </c>
      <c r="N53" s="272">
        <f>K53*M53</f>
        <v>36021.572165532743</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3749.1626293521895</v>
      </c>
      <c r="N54" s="272">
        <f>K54*M54</f>
        <v>1388.5787516119221</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1986.496617044817</v>
      </c>
      <c r="N55" s="272">
        <f>K55*M55</f>
        <v>2207.2184633831303</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7000.3021631635665</v>
      </c>
      <c r="N56" s="272">
        <f>K56*M56</f>
        <v>7778.113514626185</v>
      </c>
    </row>
    <row r="57" spans="1:14">
      <c r="A57" s="144" t="s">
        <v>778</v>
      </c>
      <c r="B57" s="820" t="str">
        <f>VLOOKUP(A57,MATERIALES!A7:D373,3,FALSE)</f>
        <v>Antisol blanco (presentación 20 kg)</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1" t="str">
        <f>VLOOKUP(A57,MATERIALES!A11:D649,2,FALSE)</f>
        <v>kg</v>
      </c>
      <c r="K57" s="44">
        <v>1.1200000000000001</v>
      </c>
      <c r="L57" s="829">
        <f>VLOOKUP(A57,MATERIALES!A4:D373,4,FALSE)</f>
        <v>5980.7537585845084</v>
      </c>
      <c r="M57" s="830"/>
      <c r="N57" s="272">
        <f>K57*L57</f>
        <v>6698.4442096146504</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561557.41269553686</v>
      </c>
      <c r="N58" s="272">
        <f>K58*M58</f>
        <v>567172.98682249221</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621266.91392726079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9">
        <f>VLOOKUP(A66,TRANSPORTE!A5:D117,4,FALSE)</f>
        <v>1129.9075439482144</v>
      </c>
      <c r="M66" s="830"/>
      <c r="N66" s="287">
        <f>K66*L66</f>
        <v>1141.2066193876965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1141.2066193876965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127"/>
    </row>
    <row r="83" spans="1:14" ht="15.75" thickBot="1">
      <c r="B83" s="831" t="s">
        <v>953</v>
      </c>
      <c r="C83" s="832"/>
      <c r="D83" s="832"/>
      <c r="E83" s="832"/>
      <c r="F83" s="832"/>
      <c r="G83" s="832"/>
      <c r="H83" s="832"/>
      <c r="I83" s="832"/>
      <c r="J83" s="832"/>
      <c r="K83" s="832"/>
      <c r="L83" s="832"/>
      <c r="M83" s="833"/>
      <c r="N83" s="460">
        <f>SUM(N77:N82)</f>
        <v>10896.394172288159</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645971.49245131307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129194.29849026262</v>
      </c>
      <c r="M90" s="860"/>
      <c r="N90" s="51"/>
    </row>
    <row r="91" spans="1:14">
      <c r="B91" s="89" t="s">
        <v>973</v>
      </c>
      <c r="C91" s="90"/>
      <c r="D91" s="90"/>
      <c r="E91" s="90"/>
      <c r="F91" s="90"/>
      <c r="G91" s="90"/>
      <c r="H91" s="90"/>
      <c r="I91" s="87"/>
      <c r="J91" s="88"/>
      <c r="K91" s="304">
        <v>0.05</v>
      </c>
      <c r="L91" s="859">
        <f>N85*K91</f>
        <v>32298.574622565655</v>
      </c>
      <c r="M91" s="860"/>
      <c r="N91" s="51"/>
    </row>
    <row r="92" spans="1:14" ht="15.75" thickBot="1">
      <c r="B92" s="91" t="s">
        <v>974</v>
      </c>
      <c r="C92" s="92"/>
      <c r="D92" s="92"/>
      <c r="E92" s="92"/>
      <c r="F92" s="92"/>
      <c r="G92" s="92"/>
      <c r="H92" s="92"/>
      <c r="I92" s="93"/>
      <c r="J92" s="94"/>
      <c r="K92" s="305">
        <v>0.05</v>
      </c>
      <c r="L92" s="861">
        <f>N85*K92</f>
        <v>32298.574622565655</v>
      </c>
      <c r="M92" s="862"/>
      <c r="N92" s="51"/>
    </row>
    <row r="93" spans="1:14" ht="15.75" thickBot="1">
      <c r="B93" s="825" t="s">
        <v>953</v>
      </c>
      <c r="C93" s="826"/>
      <c r="D93" s="826"/>
      <c r="E93" s="826"/>
      <c r="F93" s="826"/>
      <c r="G93" s="826"/>
      <c r="H93" s="826"/>
      <c r="I93" s="826"/>
      <c r="J93" s="826"/>
      <c r="K93" s="826"/>
      <c r="L93" s="826"/>
      <c r="M93" s="827"/>
      <c r="N93" s="52">
        <f>L90+L91+L92</f>
        <v>193791.44773539391</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839762.94018670695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2"/>
      <c r="K125" s="802"/>
      <c r="L125" s="802"/>
      <c r="M125" s="802"/>
      <c r="N125" s="803"/>
    </row>
    <row r="126" spans="2:14" ht="15.75" customHeight="1" thickBot="1">
      <c r="B126" s="261" t="s">
        <v>2221</v>
      </c>
      <c r="C126" s="393"/>
      <c r="D126" s="393"/>
      <c r="E126" s="57"/>
      <c r="F126" s="57"/>
      <c r="G126" s="57"/>
      <c r="H126" s="57"/>
      <c r="I126" s="57"/>
      <c r="J126" s="804"/>
      <c r="K126" s="804"/>
      <c r="L126" s="804"/>
      <c r="M126" s="804"/>
      <c r="N126" s="805"/>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VLOOKUP(A36,EQUIPOS!A6:D162,4,FALSE)</f>
        <v>3283.3343737996688</v>
      </c>
      <c r="L36" s="270"/>
      <c r="M36" s="271">
        <v>6.25</v>
      </c>
      <c r="N36" s="272">
        <f t="shared" ref="N36:N41" si="0">K36/M36</f>
        <v>525.33349980794696</v>
      </c>
    </row>
    <row r="37" spans="1:14">
      <c r="A37" s="113" t="s">
        <v>176</v>
      </c>
      <c r="B37" s="838" t="str">
        <f>VLOOKUP(A37,EQUIPOS!A7:D154,3,FALSE)</f>
        <v xml:space="preserve">Compresor (barrido y soplado)
</v>
      </c>
      <c r="C37" s="839"/>
      <c r="D37" s="839"/>
      <c r="E37" s="839"/>
      <c r="F37" s="839"/>
      <c r="G37" s="839"/>
      <c r="H37" s="840"/>
      <c r="I37" s="267"/>
      <c r="J37" s="268"/>
      <c r="K37" s="269">
        <f>VLOOKUP(A37,EQUIPOS!A7:D163,4,FALSE)</f>
        <v>75820.80013696503</v>
      </c>
      <c r="L37" s="270"/>
      <c r="M37" s="271">
        <v>50</v>
      </c>
      <c r="N37" s="272">
        <f t="shared" si="0"/>
        <v>1516.4160027393007</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VLOOKUP(A38,EQUIPOS!A8:D164,4,FALSE)</f>
        <v>22986.486577351883</v>
      </c>
      <c r="L38" s="270"/>
      <c r="M38" s="271">
        <v>3.75</v>
      </c>
      <c r="N38" s="272">
        <f t="shared" si="0"/>
        <v>6129.7297539605024</v>
      </c>
    </row>
    <row r="39" spans="1:14">
      <c r="A39" t="s">
        <v>228</v>
      </c>
      <c r="B39" s="838" t="str">
        <f>VLOOKUP(A39,EQUIPOS!A9:D154,3,FALSE)</f>
        <v xml:space="preserve">Formaleta metálica (concreto hidráulico)
</v>
      </c>
      <c r="C39" s="839"/>
      <c r="D39" s="839"/>
      <c r="E39" s="839"/>
      <c r="F39" s="839"/>
      <c r="G39" s="839"/>
      <c r="H39" s="840"/>
      <c r="I39" s="267"/>
      <c r="J39" s="268"/>
      <c r="K39" s="269">
        <f>VLOOKUP(A39,EQUIPOS!A9:D165,4,FALSE)</f>
        <v>4878.3364761788762</v>
      </c>
      <c r="L39" s="270"/>
      <c r="M39" s="271">
        <v>6.25</v>
      </c>
      <c r="N39" s="272">
        <f t="shared" si="0"/>
        <v>780.53383618862017</v>
      </c>
    </row>
    <row r="40" spans="1:14">
      <c r="A40" t="s">
        <v>301</v>
      </c>
      <c r="B40" s="838" t="str">
        <f>VLOOKUP(A40,EQUIPOS!A10:D154,3,FALSE)</f>
        <v>Regla vibratoria, de longitud de 3 a 5 m, motor de 3600 rpm, potencia 6 HP</v>
      </c>
      <c r="C40" s="839"/>
      <c r="D40" s="839"/>
      <c r="E40" s="839"/>
      <c r="F40" s="839"/>
      <c r="G40" s="839"/>
      <c r="H40" s="840"/>
      <c r="I40" s="267"/>
      <c r="J40" s="268"/>
      <c r="K40" s="269">
        <f>VLOOKUP(A40,EQUIPOS!A10:D166,4,FALSE)</f>
        <v>8595.8134340580909</v>
      </c>
      <c r="L40" s="270"/>
      <c r="M40" s="271">
        <v>6.25</v>
      </c>
      <c r="N40" s="272">
        <f t="shared" si="0"/>
        <v>1375.3301494492946</v>
      </c>
    </row>
    <row r="41" spans="1:14">
      <c r="A41" t="s">
        <v>363</v>
      </c>
      <c r="B41" s="838" t="str">
        <f>VLOOKUP(A41,EQUIPOS!A11:D154,3,FALSE)</f>
        <v>Vibrador de concreto, Motor de 3 hp a 18.000 rpm Mangueras de 4 mt</v>
      </c>
      <c r="C41" s="839"/>
      <c r="D41" s="839"/>
      <c r="E41" s="839"/>
      <c r="F41" s="839"/>
      <c r="G41" s="839"/>
      <c r="H41" s="840"/>
      <c r="I41" s="267"/>
      <c r="J41" s="268"/>
      <c r="K41" s="269">
        <f>VLOOKUP(A41,EQUIPOS!A11:D167,4,FALSE)</f>
        <v>7812.4692062623872</v>
      </c>
      <c r="L41" s="270"/>
      <c r="M41" s="271">
        <v>6.25</v>
      </c>
      <c r="N41" s="272">
        <f t="shared" si="0"/>
        <v>1249.9950730019818</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N83*M46</f>
        <v>1089.639417228816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12666.977732376465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5872.1959152868476</v>
      </c>
      <c r="N53" s="272">
        <f>K53*M53</f>
        <v>36021.572165532743</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9674.2205703273812</v>
      </c>
      <c r="N54" s="272">
        <f>K54*M54</f>
        <v>10835.127038766668</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3749.1626293521895</v>
      </c>
      <c r="N55" s="272">
        <f>K55*M55</f>
        <v>1388.5787516119221</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1986.496617044817</v>
      </c>
      <c r="N56" s="272">
        <f>K56*M56</f>
        <v>2207.2184633831303</v>
      </c>
    </row>
    <row r="57" spans="1:14">
      <c r="A57" s="144" t="s">
        <v>646</v>
      </c>
      <c r="B57" s="820" t="str">
        <f>VLOOKUP(A57,MATERIALES!A7:D373,3,FALSE)</f>
        <v>Sello de silicona o sellador autonivelante</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1" t="s">
        <v>144</v>
      </c>
      <c r="K57" s="44">
        <v>1.1111111111111112</v>
      </c>
      <c r="L57" s="829">
        <f>VLOOKUP(A57,MATERIALES!A4:D373,4,FALSE)</f>
        <v>7000.3021631635665</v>
      </c>
      <c r="M57" s="830"/>
      <c r="N57" s="272">
        <f>K57*L57</f>
        <v>7778.113514626185</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5980.7537585845084</v>
      </c>
      <c r="N58" s="272">
        <f>K58*M58</f>
        <v>6698.4442096146504</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561557.41269553686</v>
      </c>
      <c r="N59" s="272">
        <f>K59*M59</f>
        <v>567172.98682249221</v>
      </c>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632102.04096602753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9">
        <f>VLOOKUP(A66,TRANSPORTE!A5:D117,4,FALSE)</f>
        <v>1129.9075439482144</v>
      </c>
      <c r="M66" s="830"/>
      <c r="N66" s="287">
        <f>K66*L66</f>
        <v>1141.2066193876965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1141.2066193876965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45"/>
    </row>
    <row r="83" spans="1:14" ht="15.75" thickBot="1">
      <c r="B83" s="831" t="s">
        <v>953</v>
      </c>
      <c r="C83" s="832"/>
      <c r="D83" s="832"/>
      <c r="E83" s="832"/>
      <c r="F83" s="832"/>
      <c r="G83" s="832"/>
      <c r="H83" s="832"/>
      <c r="I83" s="832"/>
      <c r="J83" s="832"/>
      <c r="K83" s="832"/>
      <c r="L83" s="832"/>
      <c r="M83" s="833"/>
      <c r="N83" s="301">
        <f>SUM(N77:N82)</f>
        <v>10896.394172288159</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656806.61949007981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131361.32389801598</v>
      </c>
      <c r="M90" s="860"/>
      <c r="N90" s="51"/>
    </row>
    <row r="91" spans="1:14">
      <c r="B91" s="89" t="s">
        <v>973</v>
      </c>
      <c r="C91" s="90"/>
      <c r="D91" s="90"/>
      <c r="E91" s="90"/>
      <c r="F91" s="90"/>
      <c r="G91" s="90"/>
      <c r="H91" s="90"/>
      <c r="I91" s="87"/>
      <c r="J91" s="88"/>
      <c r="K91" s="304">
        <v>0.05</v>
      </c>
      <c r="L91" s="859">
        <f>N85*K91</f>
        <v>32840.330974503995</v>
      </c>
      <c r="M91" s="860"/>
      <c r="N91" s="51"/>
    </row>
    <row r="92" spans="1:14" ht="15.75" thickBot="1">
      <c r="B92" s="91" t="s">
        <v>974</v>
      </c>
      <c r="C92" s="92"/>
      <c r="D92" s="92"/>
      <c r="E92" s="92"/>
      <c r="F92" s="92"/>
      <c r="G92" s="92"/>
      <c r="H92" s="92"/>
      <c r="I92" s="93"/>
      <c r="J92" s="94"/>
      <c r="K92" s="305">
        <v>0.05</v>
      </c>
      <c r="L92" s="861">
        <f>N85*K92</f>
        <v>32840.330974503995</v>
      </c>
      <c r="M92" s="862"/>
      <c r="N92" s="51"/>
    </row>
    <row r="93" spans="1:14" ht="15.75" thickBot="1">
      <c r="B93" s="825" t="s">
        <v>953</v>
      </c>
      <c r="C93" s="826"/>
      <c r="D93" s="826"/>
      <c r="E93" s="826"/>
      <c r="F93" s="826"/>
      <c r="G93" s="826"/>
      <c r="H93" s="826"/>
      <c r="I93" s="826"/>
      <c r="J93" s="826"/>
      <c r="K93" s="826"/>
      <c r="L93" s="826"/>
      <c r="M93" s="827"/>
      <c r="N93" s="52">
        <f>L90+L91+L92</f>
        <v>197041.98584702399</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853848.60533710383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2"/>
      <c r="K125" s="802"/>
      <c r="L125" s="802"/>
      <c r="M125" s="802"/>
      <c r="N125" s="803"/>
    </row>
    <row r="126" spans="2:14" ht="15.75" customHeight="1" thickBot="1">
      <c r="B126" s="261" t="s">
        <v>2221</v>
      </c>
      <c r="C126" s="393"/>
      <c r="D126" s="393"/>
      <c r="E126" s="57"/>
      <c r="F126" s="57"/>
      <c r="G126" s="57"/>
      <c r="H126" s="57"/>
      <c r="I126" s="57"/>
      <c r="J126" s="804"/>
      <c r="K126" s="804"/>
      <c r="L126" s="804"/>
      <c r="M126" s="804"/>
      <c r="N126" s="805"/>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9.25" customHeight="1" thickBot="1">
      <c r="A31" s="157" t="s">
        <v>1845</v>
      </c>
      <c r="B31" s="80" t="s">
        <v>1093</v>
      </c>
      <c r="C31" s="965" t="s">
        <v>1625</v>
      </c>
      <c r="D31" s="966"/>
      <c r="E31" s="966"/>
      <c r="F31" s="966"/>
      <c r="G31" s="966"/>
      <c r="H31" s="966"/>
      <c r="I31" s="966"/>
      <c r="J31" s="966"/>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885.2500417365917</v>
      </c>
      <c r="N49" s="272">
        <f>K49*M49</f>
        <v>885.2500417365917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885.2500417365917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885.2500417365917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177.05000834731834</v>
      </c>
      <c r="M83" s="860"/>
      <c r="N83" s="51"/>
    </row>
    <row r="84" spans="1:14">
      <c r="B84" s="89" t="s">
        <v>973</v>
      </c>
      <c r="C84" s="90"/>
      <c r="D84" s="90"/>
      <c r="E84" s="90"/>
      <c r="F84" s="90"/>
      <c r="G84" s="90"/>
      <c r="H84" s="90"/>
      <c r="I84" s="87"/>
      <c r="J84" s="88"/>
      <c r="K84" s="304">
        <v>0.05</v>
      </c>
      <c r="L84" s="859">
        <f>N78*K84</f>
        <v>44.262502086829585</v>
      </c>
      <c r="M84" s="860"/>
      <c r="N84" s="51"/>
    </row>
    <row r="85" spans="1:14" ht="15.75" thickBot="1">
      <c r="B85" s="91" t="s">
        <v>974</v>
      </c>
      <c r="C85" s="92"/>
      <c r="D85" s="92"/>
      <c r="E85" s="92"/>
      <c r="F85" s="92"/>
      <c r="G85" s="92"/>
      <c r="H85" s="92"/>
      <c r="I85" s="93"/>
      <c r="J85" s="94"/>
      <c r="K85" s="305">
        <v>0.05</v>
      </c>
      <c r="L85" s="861">
        <f>N78*K85</f>
        <v>44.262502086829585</v>
      </c>
      <c r="M85" s="862"/>
      <c r="N85" s="51"/>
    </row>
    <row r="86" spans="1:14" ht="15.75" thickBot="1">
      <c r="B86" s="825" t="s">
        <v>953</v>
      </c>
      <c r="C86" s="826"/>
      <c r="D86" s="826"/>
      <c r="E86" s="826"/>
      <c r="F86" s="826"/>
      <c r="G86" s="826"/>
      <c r="H86" s="826"/>
      <c r="I86" s="826"/>
      <c r="J86" s="826"/>
      <c r="K86" s="826"/>
      <c r="L86" s="826"/>
      <c r="M86" s="827"/>
      <c r="N86" s="52">
        <f>L83+L84+L85</f>
        <v>265.57501252097751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1150.8250542575693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9.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1626</v>
      </c>
      <c r="C31" s="965" t="s">
        <v>2040</v>
      </c>
      <c r="D31" s="966"/>
      <c r="E31" s="966"/>
      <c r="F31" s="966"/>
      <c r="G31" s="966"/>
      <c r="H31" s="966"/>
      <c r="I31" s="966"/>
      <c r="J31" s="966"/>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577.48296022260593</v>
      </c>
      <c r="N49" s="272">
        <f>K49*M49</f>
        <v>577.48296022260593</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577.48296022260593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577.48296022260593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115.49659204452119</v>
      </c>
      <c r="M83" s="860"/>
      <c r="N83" s="51"/>
    </row>
    <row r="84" spans="1:14">
      <c r="B84" s="89" t="s">
        <v>973</v>
      </c>
      <c r="C84" s="90"/>
      <c r="D84" s="90"/>
      <c r="E84" s="90"/>
      <c r="F84" s="90"/>
      <c r="G84" s="90"/>
      <c r="H84" s="90"/>
      <c r="I84" s="87"/>
      <c r="J84" s="88"/>
      <c r="K84" s="304">
        <v>0.05</v>
      </c>
      <c r="L84" s="859">
        <f>N78*K84</f>
        <v>28.874148011130298</v>
      </c>
      <c r="M84" s="860"/>
      <c r="N84" s="51"/>
    </row>
    <row r="85" spans="1:14" ht="15.75" thickBot="1">
      <c r="B85" s="91" t="s">
        <v>974</v>
      </c>
      <c r="C85" s="92"/>
      <c r="D85" s="92"/>
      <c r="E85" s="92"/>
      <c r="F85" s="92"/>
      <c r="G85" s="92"/>
      <c r="H85" s="92"/>
      <c r="I85" s="93"/>
      <c r="J85" s="94"/>
      <c r="K85" s="305">
        <v>0.05</v>
      </c>
      <c r="L85" s="861">
        <f>N78*K85</f>
        <v>28.874148011130298</v>
      </c>
      <c r="M85" s="862"/>
      <c r="N85" s="51"/>
    </row>
    <row r="86" spans="1:14" ht="15.75" thickBot="1">
      <c r="B86" s="825" t="s">
        <v>953</v>
      </c>
      <c r="C86" s="826"/>
      <c r="D86" s="826"/>
      <c r="E86" s="826"/>
      <c r="F86" s="826"/>
      <c r="G86" s="826"/>
      <c r="H86" s="826"/>
      <c r="I86" s="826"/>
      <c r="J86" s="826"/>
      <c r="K86" s="826"/>
      <c r="L86" s="826"/>
      <c r="M86" s="827"/>
      <c r="N86" s="52">
        <f>L83+L84+L85</f>
        <v>173.24488806678178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750.72784828938768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41.25" customHeight="1" thickBot="1">
      <c r="A31" t="s">
        <v>1845</v>
      </c>
      <c r="B31" s="80" t="s">
        <v>1627</v>
      </c>
      <c r="C31" s="965" t="s">
        <v>2041</v>
      </c>
      <c r="D31" s="966"/>
      <c r="E31" s="966"/>
      <c r="F31" s="966"/>
      <c r="G31" s="966"/>
      <c r="H31" s="966"/>
      <c r="I31" s="966"/>
      <c r="J31" s="966"/>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593.64535317918012</v>
      </c>
      <c r="N49" s="272">
        <f>K49*M49</f>
        <v>593.64535317918012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593.64535317918012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593.64535317918012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118.72907063583602</v>
      </c>
      <c r="M83" s="860"/>
      <c r="N83" s="51"/>
    </row>
    <row r="84" spans="1:14">
      <c r="B84" s="89" t="s">
        <v>973</v>
      </c>
      <c r="C84" s="90"/>
      <c r="D84" s="90"/>
      <c r="E84" s="90"/>
      <c r="F84" s="90"/>
      <c r="G84" s="90"/>
      <c r="H84" s="90"/>
      <c r="I84" s="87"/>
      <c r="J84" s="88"/>
      <c r="K84" s="304">
        <v>0.05</v>
      </c>
      <c r="L84" s="859">
        <f>N78*K84</f>
        <v>29.682267658959006</v>
      </c>
      <c r="M84" s="860"/>
      <c r="N84" s="51"/>
    </row>
    <row r="85" spans="1:14" ht="15.75" thickBot="1">
      <c r="B85" s="91" t="s">
        <v>974</v>
      </c>
      <c r="C85" s="92"/>
      <c r="D85" s="92"/>
      <c r="E85" s="92"/>
      <c r="F85" s="92"/>
      <c r="G85" s="92"/>
      <c r="H85" s="92"/>
      <c r="I85" s="93"/>
      <c r="J85" s="94"/>
      <c r="K85" s="305">
        <v>0.05</v>
      </c>
      <c r="L85" s="861">
        <f>N78*K85</f>
        <v>29.682267658959006</v>
      </c>
      <c r="M85" s="862"/>
      <c r="N85" s="51"/>
    </row>
    <row r="86" spans="1:14" ht="15.75" thickBot="1">
      <c r="B86" s="825" t="s">
        <v>953</v>
      </c>
      <c r="C86" s="826"/>
      <c r="D86" s="826"/>
      <c r="E86" s="826"/>
      <c r="F86" s="826"/>
      <c r="G86" s="826"/>
      <c r="H86" s="826"/>
      <c r="I86" s="826"/>
      <c r="J86" s="826"/>
      <c r="K86" s="826"/>
      <c r="L86" s="826"/>
      <c r="M86" s="827"/>
      <c r="N86" s="52">
        <f>L83+L84+L85</f>
        <v>178.09360595375404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771.73895913293416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46"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VLOOKUP(A36,EQUIPOS!A6:D162,4,FALSE)</f>
        <v>3283.3343737996688</v>
      </c>
      <c r="L36" s="270"/>
      <c r="M36" s="271">
        <v>30</v>
      </c>
      <c r="N36" s="272">
        <f>K36/M36</f>
        <v>109.44447912665562</v>
      </c>
    </row>
    <row r="37" spans="1:14">
      <c r="A37" t="s">
        <v>363</v>
      </c>
      <c r="B37" s="838" t="str">
        <f>VLOOKUP(A37,EQUIPOS!A7:D154,3,FALSE)</f>
        <v>Vibrador de concreto, Motor de 3 hp a 18.000 rpm Mangueras de 4 mt</v>
      </c>
      <c r="C37" s="839"/>
      <c r="D37" s="839"/>
      <c r="E37" s="839"/>
      <c r="F37" s="839"/>
      <c r="G37" s="839"/>
      <c r="H37" s="840"/>
      <c r="I37" s="267"/>
      <c r="J37" s="268"/>
      <c r="K37" s="269">
        <f>VLOOKUP(A37,EQUIPOS!A7:D163,4,FALSE)</f>
        <v>7812.4692062623872</v>
      </c>
      <c r="L37" s="270"/>
      <c r="M37" s="271">
        <v>30</v>
      </c>
      <c r="N37" s="272">
        <f>K37/M37</f>
        <v>260.41564020874625</v>
      </c>
    </row>
    <row r="38" spans="1:14">
      <c r="A38" t="s">
        <v>228</v>
      </c>
      <c r="B38" s="838" t="str">
        <f>VLOOKUP(A38,EQUIPOS!A8:D154,3,FALSE)</f>
        <v xml:space="preserve">Formaleta metálica (concreto hidráulico)
</v>
      </c>
      <c r="C38" s="839"/>
      <c r="D38" s="839"/>
      <c r="E38" s="839"/>
      <c r="F38" s="839"/>
      <c r="G38" s="839"/>
      <c r="H38" s="840"/>
      <c r="I38" s="841"/>
      <c r="J38" s="822"/>
      <c r="K38" s="269">
        <f>VLOOKUP(A38,EQUIPOS!A8:D164,4,FALSE)</f>
        <v>4878.3364761788762</v>
      </c>
      <c r="L38" s="842">
        <v>0.33329999999999999</v>
      </c>
      <c r="M38" s="843"/>
      <c r="N38" s="272">
        <f>K38/L38</f>
        <v>14636.473075844213</v>
      </c>
    </row>
    <row r="39" spans="1:14">
      <c r="B39" s="838"/>
      <c r="C39" s="839"/>
      <c r="D39" s="839"/>
      <c r="E39" s="839"/>
      <c r="F39" s="839"/>
      <c r="G39" s="839"/>
      <c r="H39" s="840"/>
      <c r="I39" s="36"/>
      <c r="J39" s="37"/>
      <c r="K39" s="269"/>
      <c r="L39" s="276"/>
      <c r="M39" s="277"/>
      <c r="N39" s="272"/>
    </row>
    <row r="40" spans="1:14">
      <c r="B40" s="320"/>
      <c r="C40" s="321"/>
      <c r="D40" s="321"/>
      <c r="E40" s="323"/>
      <c r="F40" s="323"/>
      <c r="G40" s="323"/>
      <c r="H40" s="125"/>
      <c r="I40" s="36"/>
      <c r="J40" s="37"/>
      <c r="K40" s="274"/>
      <c r="L40" s="276"/>
      <c r="M40" s="277"/>
      <c r="N40" s="278"/>
    </row>
    <row r="41" spans="1:14">
      <c r="B41" s="845" t="s">
        <v>952</v>
      </c>
      <c r="C41" s="846"/>
      <c r="D41" s="846"/>
      <c r="E41" s="38"/>
      <c r="F41" s="39"/>
      <c r="G41" s="39"/>
      <c r="H41" s="40"/>
      <c r="I41" s="36"/>
      <c r="J41" s="37"/>
      <c r="K41" s="279"/>
      <c r="L41" s="276"/>
      <c r="M41" s="401">
        <v>0.1</v>
      </c>
      <c r="N41" s="344">
        <f>N72*M41</f>
        <v>253.08758483933667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15259.420780018952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561557.41269553686</v>
      </c>
      <c r="N48" s="272">
        <f>K48*M48</f>
        <v>567172.98682249221</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0"/>
      <c r="C51" s="821"/>
      <c r="D51" s="821"/>
      <c r="E51" s="821"/>
      <c r="F51" s="821"/>
      <c r="G51" s="821"/>
      <c r="H51" s="821"/>
      <c r="I51" s="822"/>
      <c r="J51" s="42"/>
      <c r="K51" s="44"/>
      <c r="L51" s="823"/>
      <c r="M51" s="824"/>
      <c r="N51" s="45"/>
    </row>
    <row r="52" spans="1:14" ht="15.75" thickBot="1">
      <c r="B52" s="825" t="s">
        <v>953</v>
      </c>
      <c r="C52" s="826"/>
      <c r="D52" s="826"/>
      <c r="E52" s="826"/>
      <c r="F52" s="826"/>
      <c r="G52" s="826"/>
      <c r="H52" s="826"/>
      <c r="I52" s="826"/>
      <c r="J52" s="826"/>
      <c r="K52" s="826"/>
      <c r="L52" s="826"/>
      <c r="M52" s="827"/>
      <c r="N52" s="394">
        <f>SUM(N48:N51)</f>
        <v>567172.98682249221</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8" t="s">
        <v>961</v>
      </c>
      <c r="M56" s="801"/>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9">
        <f>VLOOKUP(A57,TRANSPORTE!A5:D117,4,FALSE)</f>
        <v>1129.9075439482144</v>
      </c>
      <c r="M57" s="830"/>
      <c r="N57" s="287">
        <f>K57*L57</f>
        <v>1141.2066193876965</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4"/>
      <c r="M61" s="815"/>
      <c r="N61" s="127"/>
    </row>
    <row r="62" spans="1:14" ht="15.75" thickBot="1">
      <c r="B62" s="831" t="s">
        <v>953</v>
      </c>
      <c r="C62" s="832"/>
      <c r="D62" s="832"/>
      <c r="E62" s="832"/>
      <c r="F62" s="832"/>
      <c r="G62" s="832"/>
      <c r="H62" s="832"/>
      <c r="I62" s="832"/>
      <c r="J62" s="832"/>
      <c r="K62" s="832"/>
      <c r="L62" s="832"/>
      <c r="M62" s="833"/>
      <c r="N62" s="104">
        <f>SUM(N57:N61)</f>
        <v>1141.2066193876965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1" t="s">
        <v>963</v>
      </c>
      <c r="C66" s="852"/>
      <c r="D66" s="852"/>
      <c r="E66" s="852"/>
      <c r="F66" s="852"/>
      <c r="G66" s="852"/>
      <c r="H66" s="852"/>
      <c r="I66" s="73" t="s">
        <v>964</v>
      </c>
      <c r="J66" s="75" t="s">
        <v>1410</v>
      </c>
      <c r="K66" s="74" t="s">
        <v>966</v>
      </c>
      <c r="L66" s="853" t="s">
        <v>950</v>
      </c>
      <c r="M66" s="854"/>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2"/>
      <c r="C71" s="813"/>
      <c r="D71" s="813"/>
      <c r="E71" s="813"/>
      <c r="F71" s="813"/>
      <c r="G71" s="813"/>
      <c r="H71" s="813"/>
      <c r="I71" s="126"/>
      <c r="J71" s="126"/>
      <c r="K71" s="126"/>
      <c r="L71" s="913"/>
      <c r="M71" s="913"/>
      <c r="N71" s="45"/>
    </row>
    <row r="72" spans="1:15" ht="15.75" thickBot="1">
      <c r="B72" s="831" t="s">
        <v>953</v>
      </c>
      <c r="C72" s="832"/>
      <c r="D72" s="832"/>
      <c r="E72" s="832"/>
      <c r="F72" s="832"/>
      <c r="G72" s="832"/>
      <c r="H72" s="832"/>
      <c r="I72" s="832"/>
      <c r="J72" s="832"/>
      <c r="K72" s="832"/>
      <c r="L72" s="832"/>
      <c r="M72" s="833"/>
      <c r="N72" s="301">
        <f>SUM(N67:N71)</f>
        <v>2530.8758483933666</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N43+N52+N62+N72</f>
        <v>586104.49007029226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6" t="s">
        <v>969</v>
      </c>
      <c r="C78" s="817"/>
      <c r="D78" s="817"/>
      <c r="E78" s="817"/>
      <c r="F78" s="817"/>
      <c r="G78" s="817"/>
      <c r="H78" s="817"/>
      <c r="I78" s="314"/>
      <c r="J78" s="334"/>
      <c r="K78" s="302" t="s">
        <v>970</v>
      </c>
      <c r="L78" s="855" t="s">
        <v>971</v>
      </c>
      <c r="M78" s="856"/>
      <c r="N78" s="303"/>
    </row>
    <row r="79" spans="1:15">
      <c r="B79" s="857" t="s">
        <v>972</v>
      </c>
      <c r="C79" s="858"/>
      <c r="D79" s="858"/>
      <c r="E79" s="858"/>
      <c r="F79" s="858"/>
      <c r="G79" s="858"/>
      <c r="H79" s="858"/>
      <c r="I79" s="87"/>
      <c r="J79" s="88"/>
      <c r="K79" s="304">
        <v>0.2</v>
      </c>
      <c r="L79" s="859">
        <f>N74*K79</f>
        <v>117220.89801405846</v>
      </c>
      <c r="M79" s="860"/>
      <c r="N79" s="51"/>
    </row>
    <row r="80" spans="1:15">
      <c r="B80" s="89" t="s">
        <v>973</v>
      </c>
      <c r="C80" s="90"/>
      <c r="D80" s="90"/>
      <c r="E80" s="90"/>
      <c r="F80" s="90"/>
      <c r="G80" s="90"/>
      <c r="H80" s="90"/>
      <c r="I80" s="87"/>
      <c r="J80" s="88"/>
      <c r="K80" s="304">
        <v>0.05</v>
      </c>
      <c r="L80" s="859">
        <f>N74*K80</f>
        <v>29305.224503514615</v>
      </c>
      <c r="M80" s="860"/>
      <c r="N80" s="51"/>
    </row>
    <row r="81" spans="1:14" ht="15.75" thickBot="1">
      <c r="B81" s="91" t="s">
        <v>974</v>
      </c>
      <c r="C81" s="92"/>
      <c r="D81" s="92"/>
      <c r="E81" s="92"/>
      <c r="F81" s="92"/>
      <c r="G81" s="92"/>
      <c r="H81" s="92"/>
      <c r="I81" s="93"/>
      <c r="J81" s="94"/>
      <c r="K81" s="305">
        <v>0.05</v>
      </c>
      <c r="L81" s="861">
        <f>N74*K81</f>
        <v>29305.224503514615</v>
      </c>
      <c r="M81" s="862"/>
      <c r="N81" s="51"/>
    </row>
    <row r="82" spans="1:14" ht="15.75" thickBot="1">
      <c r="B82" s="825" t="s">
        <v>953</v>
      </c>
      <c r="C82" s="826"/>
      <c r="D82" s="826"/>
      <c r="E82" s="826"/>
      <c r="F82" s="826"/>
      <c r="G82" s="826"/>
      <c r="H82" s="826"/>
      <c r="I82" s="826"/>
      <c r="J82" s="826"/>
      <c r="K82" s="826"/>
      <c r="L82" s="826"/>
      <c r="M82" s="827"/>
      <c r="N82" s="52">
        <f>L79+L80+L81</f>
        <v>175831.34702108768</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761935.83709137992</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VLOOKUP(A36,EQUIPOS!A6:D162,4,FALSE)</f>
        <v>8757.3060861070044</v>
      </c>
      <c r="L36" s="270"/>
      <c r="M36" s="271">
        <v>37.5</v>
      </c>
      <c r="N36" s="272">
        <f>K36/M36</f>
        <v>233.52816229618679</v>
      </c>
    </row>
    <row r="37" spans="1:14">
      <c r="B37" s="838"/>
      <c r="C37" s="839"/>
      <c r="D37" s="839"/>
      <c r="E37" s="844"/>
      <c r="F37" s="839"/>
      <c r="G37" s="839"/>
      <c r="H37" s="840"/>
      <c r="I37" s="36"/>
      <c r="J37" s="37"/>
      <c r="K37" s="274"/>
      <c r="L37" s="276"/>
      <c r="M37" s="277"/>
      <c r="N37" s="278"/>
    </row>
    <row r="38" spans="1:14">
      <c r="B38" s="845" t="s">
        <v>952</v>
      </c>
      <c r="C38" s="846"/>
      <c r="D38" s="846"/>
      <c r="E38" s="38"/>
      <c r="F38" s="39"/>
      <c r="G38" s="39"/>
      <c r="H38" s="40"/>
      <c r="I38" s="36"/>
      <c r="J38" s="37"/>
      <c r="K38" s="279"/>
      <c r="L38" s="276"/>
      <c r="M38" s="469">
        <v>0.1</v>
      </c>
      <c r="N38" s="344">
        <f>N72*M38</f>
        <v>1214.8204072288161</v>
      </c>
    </row>
    <row r="39" spans="1:14" ht="15.75" thickBot="1">
      <c r="B39" s="838"/>
      <c r="C39" s="839"/>
      <c r="D39" s="839"/>
      <c r="E39" s="839"/>
      <c r="F39" s="839"/>
      <c r="G39" s="839"/>
      <c r="H39" s="840"/>
      <c r="I39" s="847"/>
      <c r="J39" s="848"/>
      <c r="K39" s="41"/>
      <c r="L39" s="849"/>
      <c r="M39" s="850"/>
      <c r="N39" s="105"/>
    </row>
    <row r="40" spans="1:14" ht="15.75" thickBot="1">
      <c r="B40" s="825" t="s">
        <v>953</v>
      </c>
      <c r="C40" s="826"/>
      <c r="D40" s="826"/>
      <c r="E40" s="826"/>
      <c r="F40" s="826"/>
      <c r="G40" s="826"/>
      <c r="H40" s="826"/>
      <c r="I40" s="826"/>
      <c r="J40" s="826"/>
      <c r="K40" s="826"/>
      <c r="L40" s="826"/>
      <c r="M40" s="827"/>
      <c r="N40" s="394">
        <f>SUM(N36:N39)</f>
        <v>1448.3485695250029</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6" t="s">
        <v>944</v>
      </c>
      <c r="C44" s="817"/>
      <c r="D44" s="817"/>
      <c r="E44" s="817"/>
      <c r="F44" s="817"/>
      <c r="G44" s="817"/>
      <c r="H44" s="817"/>
      <c r="I44" s="818"/>
      <c r="J44" s="315" t="s">
        <v>945</v>
      </c>
      <c r="K44" s="85" t="s">
        <v>946</v>
      </c>
      <c r="L44" s="819" t="s">
        <v>955</v>
      </c>
      <c r="M44" s="818"/>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64891.849772456124</v>
      </c>
      <c r="N45" s="272">
        <f>K45*M45</f>
        <v>66838.605265629812</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39466.422553949204</v>
      </c>
      <c r="N46" s="272">
        <f>K46*M46</f>
        <v>394.66422553949207</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55956.571253370872</v>
      </c>
      <c r="N47" s="272">
        <f>K47*M47</f>
        <v>2797.8285626685438</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424288.81772820442</v>
      </c>
      <c r="N48" s="272">
        <f>K48*M48</f>
        <v>4242.8881772820441</v>
      </c>
    </row>
    <row r="49" spans="1:14" ht="15.75" thickBot="1">
      <c r="B49" s="309"/>
      <c r="C49" s="310"/>
      <c r="D49" s="310"/>
      <c r="E49" s="310"/>
      <c r="F49" s="310"/>
      <c r="G49" s="310"/>
      <c r="H49" s="310"/>
      <c r="I49" s="310"/>
      <c r="J49" s="126"/>
      <c r="K49" s="126"/>
      <c r="L49" s="325"/>
      <c r="M49" s="324"/>
      <c r="N49" s="127"/>
    </row>
    <row r="50" spans="1:14" ht="15.75" thickBot="1">
      <c r="B50" s="825" t="s">
        <v>953</v>
      </c>
      <c r="C50" s="826"/>
      <c r="D50" s="826"/>
      <c r="E50" s="826"/>
      <c r="F50" s="826"/>
      <c r="G50" s="826"/>
      <c r="H50" s="826"/>
      <c r="I50" s="826"/>
      <c r="J50" s="826"/>
      <c r="K50" s="826"/>
      <c r="L50" s="826"/>
      <c r="M50" s="827"/>
      <c r="N50" s="394">
        <f>SUM(N45:N49)</f>
        <v>74273.986231119896</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8" t="s">
        <v>961</v>
      </c>
      <c r="M54" s="801"/>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9">
        <f>VLOOKUP(A55,TRANSPORTE!A5:D117,4,FALSE)</f>
        <v>1404.3536195239083</v>
      </c>
      <c r="M55" s="830"/>
      <c r="N55" s="287">
        <f>K55*L55</f>
        <v>1292.0053299619956</v>
      </c>
    </row>
    <row r="56" spans="1:14">
      <c r="A56" t="s">
        <v>1227</v>
      </c>
      <c r="B56" s="46" t="str">
        <f>VLOOKUP(A56,TRANSPORTE!A6:D117,3,FALSE)</f>
        <v>Transporte de Arena</v>
      </c>
      <c r="C56" s="47"/>
      <c r="D56" s="47"/>
      <c r="E56" s="47"/>
      <c r="F56" s="47"/>
      <c r="G56" s="47"/>
      <c r="H56" s="311" t="s">
        <v>1468</v>
      </c>
      <c r="I56" s="279">
        <v>0.01</v>
      </c>
      <c r="J56" s="286">
        <v>1</v>
      </c>
      <c r="K56" s="279">
        <f>I56*J56</f>
        <v>0.01</v>
      </c>
      <c r="L56" s="829">
        <f>VLOOKUP(A56,TRANSPORTE!A6:D117,4,FALSE)</f>
        <v>1129.9075439482144</v>
      </c>
      <c r="M56" s="830"/>
      <c r="N56" s="287">
        <f>K56*L56</f>
        <v>11.299075439482145</v>
      </c>
    </row>
    <row r="57" spans="1:14">
      <c r="A57" t="s">
        <v>1227</v>
      </c>
      <c r="B57" s="46" t="str">
        <f>VLOOKUP(A57,TRANSPORTE!A6:D117,3,FALSE)</f>
        <v>Transporte de Arena</v>
      </c>
      <c r="C57" s="47"/>
      <c r="D57" s="47"/>
      <c r="E57" s="47"/>
      <c r="F57" s="47"/>
      <c r="G57" s="47"/>
      <c r="H57" s="311" t="s">
        <v>1468</v>
      </c>
      <c r="I57" s="279">
        <v>0.05</v>
      </c>
      <c r="J57" s="286">
        <v>1</v>
      </c>
      <c r="K57" s="279">
        <f>I57*J57</f>
        <v>0.05</v>
      </c>
      <c r="L57" s="829">
        <f>VLOOKUP(A57,TRANSPORTE!A6:D118,4,FALSE)</f>
        <v>1129.9075439482144</v>
      </c>
      <c r="M57" s="830"/>
      <c r="N57" s="287">
        <f>K57*L57</f>
        <v>56.495377197410726</v>
      </c>
    </row>
    <row r="58" spans="1:14">
      <c r="B58" s="46"/>
      <c r="C58" s="47"/>
      <c r="D58" s="47"/>
      <c r="E58" s="47"/>
      <c r="F58" s="47"/>
      <c r="G58" s="47"/>
      <c r="H58" s="311"/>
      <c r="I58" s="279"/>
      <c r="J58" s="286"/>
      <c r="K58" s="279"/>
      <c r="L58" s="829"/>
      <c r="M58" s="830"/>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4"/>
      <c r="M60" s="815"/>
      <c r="N60" s="127"/>
    </row>
    <row r="61" spans="1:14" ht="15.75" thickBot="1">
      <c r="B61" s="831" t="s">
        <v>953</v>
      </c>
      <c r="C61" s="832"/>
      <c r="D61" s="832"/>
      <c r="E61" s="832"/>
      <c r="F61" s="832"/>
      <c r="G61" s="832"/>
      <c r="H61" s="832"/>
      <c r="I61" s="832"/>
      <c r="J61" s="832"/>
      <c r="K61" s="832"/>
      <c r="L61" s="832"/>
      <c r="M61" s="833"/>
      <c r="N61" s="104">
        <f>N55+N56+N57+N58+N59</f>
        <v>1359.7997825988884</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1" t="s">
        <v>963</v>
      </c>
      <c r="C65" s="852"/>
      <c r="D65" s="852"/>
      <c r="E65" s="852"/>
      <c r="F65" s="852"/>
      <c r="G65" s="852"/>
      <c r="H65" s="852"/>
      <c r="I65" s="73" t="s">
        <v>964</v>
      </c>
      <c r="J65" s="75" t="s">
        <v>1410</v>
      </c>
      <c r="K65" s="74" t="s">
        <v>966</v>
      </c>
      <c r="L65" s="853" t="s">
        <v>950</v>
      </c>
      <c r="M65" s="854"/>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2"/>
      <c r="C71" s="813"/>
      <c r="D71" s="813"/>
      <c r="E71" s="813"/>
      <c r="F71" s="813"/>
      <c r="G71" s="813"/>
      <c r="H71" s="813"/>
      <c r="I71" s="126"/>
      <c r="J71" s="126"/>
      <c r="K71" s="126"/>
      <c r="L71" s="913"/>
      <c r="M71" s="913"/>
      <c r="N71" s="45"/>
    </row>
    <row r="72" spans="1:15" ht="15.75" thickBot="1">
      <c r="B72" s="831" t="s">
        <v>953</v>
      </c>
      <c r="C72" s="832"/>
      <c r="D72" s="832"/>
      <c r="E72" s="832"/>
      <c r="F72" s="832"/>
      <c r="G72" s="832"/>
      <c r="H72" s="832"/>
      <c r="I72" s="832"/>
      <c r="J72" s="832"/>
      <c r="K72" s="832"/>
      <c r="L72" s="832"/>
      <c r="M72" s="833"/>
      <c r="N72" s="301">
        <f>SUM(N66:N71)</f>
        <v>12148.204072288159</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N40+N50+N61+N72</f>
        <v>89230.338655531945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6" t="s">
        <v>969</v>
      </c>
      <c r="C78" s="817"/>
      <c r="D78" s="817"/>
      <c r="E78" s="817"/>
      <c r="F78" s="817"/>
      <c r="G78" s="817"/>
      <c r="H78" s="817"/>
      <c r="I78" s="314"/>
      <c r="J78" s="334"/>
      <c r="K78" s="302" t="s">
        <v>970</v>
      </c>
      <c r="L78" s="855" t="s">
        <v>971</v>
      </c>
      <c r="M78" s="856"/>
      <c r="N78" s="303"/>
    </row>
    <row r="79" spans="1:15">
      <c r="B79" s="857" t="s">
        <v>972</v>
      </c>
      <c r="C79" s="858"/>
      <c r="D79" s="858"/>
      <c r="E79" s="858"/>
      <c r="F79" s="858"/>
      <c r="G79" s="858"/>
      <c r="H79" s="858"/>
      <c r="I79" s="87"/>
      <c r="J79" s="88"/>
      <c r="K79" s="304">
        <v>0.2</v>
      </c>
      <c r="L79" s="859">
        <f>N74*K79</f>
        <v>17846.067731106388</v>
      </c>
      <c r="M79" s="860"/>
      <c r="N79" s="51"/>
    </row>
    <row r="80" spans="1:15">
      <c r="B80" s="89" t="s">
        <v>973</v>
      </c>
      <c r="C80" s="90"/>
      <c r="D80" s="90"/>
      <c r="E80" s="90"/>
      <c r="F80" s="90"/>
      <c r="G80" s="90"/>
      <c r="H80" s="90"/>
      <c r="I80" s="87"/>
      <c r="J80" s="88"/>
      <c r="K80" s="304">
        <v>0.05</v>
      </c>
      <c r="L80" s="859">
        <f>N74*K80</f>
        <v>4461.5169327765971</v>
      </c>
      <c r="M80" s="860"/>
      <c r="N80" s="51"/>
    </row>
    <row r="81" spans="1:14" ht="15.75" thickBot="1">
      <c r="B81" s="91" t="s">
        <v>974</v>
      </c>
      <c r="C81" s="92"/>
      <c r="D81" s="92"/>
      <c r="E81" s="92"/>
      <c r="F81" s="92"/>
      <c r="G81" s="92"/>
      <c r="H81" s="92"/>
      <c r="I81" s="93"/>
      <c r="J81" s="94"/>
      <c r="K81" s="305">
        <v>0.05</v>
      </c>
      <c r="L81" s="861">
        <f>N74*K81</f>
        <v>4461.5169327765971</v>
      </c>
      <c r="M81" s="862"/>
      <c r="N81" s="51"/>
    </row>
    <row r="82" spans="1:14" ht="15.75" thickBot="1">
      <c r="B82" s="825" t="s">
        <v>953</v>
      </c>
      <c r="C82" s="826"/>
      <c r="D82" s="826"/>
      <c r="E82" s="826"/>
      <c r="F82" s="826"/>
      <c r="G82" s="826"/>
      <c r="H82" s="826"/>
      <c r="I82" s="826"/>
      <c r="J82" s="826"/>
      <c r="K82" s="826"/>
      <c r="L82" s="826"/>
      <c r="M82" s="827"/>
      <c r="N82" s="52">
        <f>L79+L80+L81</f>
        <v>26769.101596659584</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115999.44025219153</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VLOOKUP(A36,EQUIPOS!A6:D162,4,FALSE)</f>
        <v>98513.663710591602</v>
      </c>
      <c r="L36" s="270"/>
      <c r="M36" s="271">
        <v>35</v>
      </c>
      <c r="N36" s="272">
        <f>K36/M36</f>
        <v>2814.6761060169028</v>
      </c>
    </row>
    <row r="37" spans="1:14">
      <c r="A37" s="113" t="s">
        <v>312</v>
      </c>
      <c r="B37" s="838" t="str">
        <f>VLOOKUP(A37,EQUIPOS!A7:D154,3,FALSE)</f>
        <v>Retroexcavadora sobre oruga, potencia 138 HP, balde de 1,5 m3.</v>
      </c>
      <c r="C37" s="839"/>
      <c r="D37" s="839"/>
      <c r="E37" s="839"/>
      <c r="F37" s="839"/>
      <c r="G37" s="839"/>
      <c r="H37" s="840"/>
      <c r="I37" s="421"/>
      <c r="J37" s="422"/>
      <c r="K37" s="269">
        <f>VLOOKUP(A37,EQUIPOS!A7:D163,4,FALSE)</f>
        <v>156068.88725691455</v>
      </c>
      <c r="L37" s="335"/>
      <c r="M37" s="336">
        <v>35</v>
      </c>
      <c r="N37" s="272">
        <f>K37/M37</f>
        <v>4459.1110644832725</v>
      </c>
    </row>
    <row r="38" spans="1:14">
      <c r="A38" s="113"/>
      <c r="B38" s="320"/>
      <c r="C38" s="321"/>
      <c r="D38" s="321"/>
      <c r="E38" s="323"/>
      <c r="F38" s="321"/>
      <c r="G38" s="321"/>
      <c r="H38" s="322"/>
      <c r="I38" s="328"/>
      <c r="J38" s="330"/>
      <c r="K38" s="269"/>
      <c r="L38" s="423"/>
      <c r="M38" s="424"/>
      <c r="N38" s="272"/>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0.01</v>
      </c>
      <c r="N40" s="344">
        <f>N73*M40</f>
        <v>8.2809726290859995</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7282.0681431292614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4125.1980453110955</v>
      </c>
      <c r="N47" s="272">
        <f>K47*M47</f>
        <v>5362.7574589044243</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5" t="s">
        <v>953</v>
      </c>
      <c r="C51" s="826"/>
      <c r="D51" s="826"/>
      <c r="E51" s="826"/>
      <c r="F51" s="826"/>
      <c r="G51" s="826"/>
      <c r="H51" s="826"/>
      <c r="I51" s="826"/>
      <c r="J51" s="826"/>
      <c r="K51" s="826"/>
      <c r="L51" s="826"/>
      <c r="M51" s="827"/>
      <c r="N51" s="394">
        <f>SUM(N47:N50)</f>
        <v>5362.7574589044243</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8" t="s">
        <v>961</v>
      </c>
      <c r="M55" s="801"/>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9">
        <f>VLOOKUP(A56,TRANSPORTE!A5:D117,4,FALSE)</f>
        <v>1129.9075439482144</v>
      </c>
      <c r="M56" s="830"/>
      <c r="N56" s="287">
        <f>K56*L56</f>
        <v>1468.8798071326787</v>
      </c>
    </row>
    <row r="57" spans="1:14">
      <c r="B57" s="46"/>
      <c r="C57" s="47"/>
      <c r="D57" s="47"/>
      <c r="E57" s="47"/>
      <c r="F57" s="47"/>
      <c r="G57" s="47"/>
      <c r="H57" s="311"/>
      <c r="I57" s="279"/>
      <c r="J57" s="286"/>
      <c r="K57" s="279"/>
      <c r="L57" s="829"/>
      <c r="M57" s="830"/>
      <c r="N57" s="287"/>
    </row>
    <row r="58" spans="1:14">
      <c r="B58" s="46"/>
      <c r="C58" s="47"/>
      <c r="D58" s="47"/>
      <c r="E58" s="47"/>
      <c r="F58" s="47"/>
      <c r="G58" s="4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4"/>
      <c r="M61" s="815"/>
      <c r="N61" s="127"/>
    </row>
    <row r="62" spans="1:14" ht="15.75" thickBot="1">
      <c r="B62" s="831" t="s">
        <v>953</v>
      </c>
      <c r="C62" s="832"/>
      <c r="D62" s="832"/>
      <c r="E62" s="832"/>
      <c r="F62" s="832"/>
      <c r="G62" s="832"/>
      <c r="H62" s="832"/>
      <c r="I62" s="832"/>
      <c r="J62" s="832"/>
      <c r="K62" s="832"/>
      <c r="L62" s="832"/>
      <c r="M62" s="833"/>
      <c r="N62" s="104">
        <f>N56+N57+N58+N59+N60</f>
        <v>1468.8798071326787</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1" t="s">
        <v>963</v>
      </c>
      <c r="C66" s="852"/>
      <c r="D66" s="852"/>
      <c r="E66" s="852"/>
      <c r="F66" s="852"/>
      <c r="G66" s="852"/>
      <c r="H66" s="852"/>
      <c r="I66" s="73" t="s">
        <v>964</v>
      </c>
      <c r="J66" s="75" t="s">
        <v>1410</v>
      </c>
      <c r="K66" s="74" t="s">
        <v>966</v>
      </c>
      <c r="L66" s="853" t="s">
        <v>950</v>
      </c>
      <c r="M66" s="854"/>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2"/>
      <c r="C72" s="813"/>
      <c r="D72" s="813"/>
      <c r="E72" s="813"/>
      <c r="F72" s="813"/>
      <c r="G72" s="813"/>
      <c r="H72" s="813"/>
      <c r="I72" s="126"/>
      <c r="J72" s="126"/>
      <c r="K72" s="126"/>
      <c r="L72" s="913"/>
      <c r="M72" s="913"/>
      <c r="N72" s="45"/>
    </row>
    <row r="73" spans="1:15" ht="15.75" thickBot="1">
      <c r="B73" s="831" t="s">
        <v>953</v>
      </c>
      <c r="C73" s="832"/>
      <c r="D73" s="832"/>
      <c r="E73" s="832"/>
      <c r="F73" s="832"/>
      <c r="G73" s="832"/>
      <c r="H73" s="832"/>
      <c r="I73" s="832"/>
      <c r="J73" s="832"/>
      <c r="K73" s="832"/>
      <c r="L73" s="832"/>
      <c r="M73" s="833"/>
      <c r="N73" s="301">
        <f>SUM(N67:N72)</f>
        <v>828.09726290859999</v>
      </c>
    </row>
    <row r="74" spans="1:15" ht="15.75" thickBot="1">
      <c r="B74" s="33"/>
      <c r="C74" s="34"/>
      <c r="D74" s="34"/>
      <c r="E74" s="34"/>
      <c r="F74" s="34"/>
      <c r="G74" s="34"/>
      <c r="H74" s="34"/>
      <c r="I74" s="34"/>
      <c r="J74" s="34"/>
      <c r="K74" s="34"/>
      <c r="L74" s="34"/>
      <c r="M74" s="34"/>
      <c r="N74" s="35"/>
    </row>
    <row r="75" spans="1:15" ht="15.75" thickBot="1">
      <c r="B75" s="825" t="s">
        <v>967</v>
      </c>
      <c r="C75" s="826"/>
      <c r="D75" s="826"/>
      <c r="E75" s="826"/>
      <c r="F75" s="826"/>
      <c r="G75" s="826"/>
      <c r="H75" s="826"/>
      <c r="I75" s="826"/>
      <c r="J75" s="826"/>
      <c r="K75" s="826"/>
      <c r="L75" s="826"/>
      <c r="M75" s="827"/>
      <c r="N75" s="99">
        <f>N42+N51+N62+N73</f>
        <v>14941.802672074962</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6" t="s">
        <v>969</v>
      </c>
      <c r="C79" s="817"/>
      <c r="D79" s="817"/>
      <c r="E79" s="817"/>
      <c r="F79" s="817"/>
      <c r="G79" s="817"/>
      <c r="H79" s="817"/>
      <c r="I79" s="314"/>
      <c r="J79" s="334"/>
      <c r="K79" s="302" t="s">
        <v>970</v>
      </c>
      <c r="L79" s="855" t="s">
        <v>971</v>
      </c>
      <c r="M79" s="856"/>
      <c r="N79" s="303"/>
    </row>
    <row r="80" spans="1:15">
      <c r="B80" s="857" t="s">
        <v>972</v>
      </c>
      <c r="C80" s="858"/>
      <c r="D80" s="858"/>
      <c r="E80" s="858"/>
      <c r="F80" s="858"/>
      <c r="G80" s="858"/>
      <c r="H80" s="858"/>
      <c r="I80" s="87"/>
      <c r="J80" s="88"/>
      <c r="K80" s="304">
        <v>0.2</v>
      </c>
      <c r="L80" s="859">
        <f>N75*K80</f>
        <v>2988.3605344149928</v>
      </c>
      <c r="M80" s="860"/>
      <c r="N80" s="51"/>
    </row>
    <row r="81" spans="1:14">
      <c r="B81" s="89" t="s">
        <v>973</v>
      </c>
      <c r="C81" s="90"/>
      <c r="D81" s="90"/>
      <c r="E81" s="90"/>
      <c r="F81" s="90"/>
      <c r="G81" s="90"/>
      <c r="H81" s="90"/>
      <c r="I81" s="87"/>
      <c r="J81" s="88"/>
      <c r="K81" s="304">
        <v>0.05</v>
      </c>
      <c r="L81" s="859">
        <f>N75*K81</f>
        <v>747.0901336037482</v>
      </c>
      <c r="M81" s="860"/>
      <c r="N81" s="51"/>
    </row>
    <row r="82" spans="1:14" ht="15.75" thickBot="1">
      <c r="B82" s="91" t="s">
        <v>974</v>
      </c>
      <c r="C82" s="92"/>
      <c r="D82" s="92"/>
      <c r="E82" s="92"/>
      <c r="F82" s="92"/>
      <c r="G82" s="92"/>
      <c r="H82" s="92"/>
      <c r="I82" s="93"/>
      <c r="J82" s="94"/>
      <c r="K82" s="305">
        <v>0.05</v>
      </c>
      <c r="L82" s="861">
        <f>N75*K82</f>
        <v>747.0901336037482</v>
      </c>
      <c r="M82" s="862"/>
      <c r="N82" s="51"/>
    </row>
    <row r="83" spans="1:14" ht="15.75" thickBot="1">
      <c r="B83" s="825" t="s">
        <v>953</v>
      </c>
      <c r="C83" s="826"/>
      <c r="D83" s="826"/>
      <c r="E83" s="826"/>
      <c r="F83" s="826"/>
      <c r="G83" s="826"/>
      <c r="H83" s="826"/>
      <c r="I83" s="826"/>
      <c r="J83" s="826"/>
      <c r="K83" s="826"/>
      <c r="L83" s="826"/>
      <c r="M83" s="827"/>
      <c r="N83" s="52">
        <f>L80+L81+L82</f>
        <v>4482.5408016224892</v>
      </c>
    </row>
    <row r="84" spans="1:14" ht="15.75" thickBot="1">
      <c r="B84" s="33"/>
      <c r="C84" s="34"/>
      <c r="D84" s="34"/>
      <c r="E84" s="34"/>
      <c r="F84" s="34"/>
      <c r="G84" s="34"/>
      <c r="H84" s="34"/>
      <c r="I84" s="34"/>
      <c r="J84" s="34"/>
      <c r="K84" s="34"/>
      <c r="L84" s="34"/>
      <c r="M84" s="34"/>
      <c r="N84" s="35"/>
    </row>
    <row r="85" spans="1:14" ht="15.75" thickBot="1">
      <c r="A85" t="s">
        <v>2016</v>
      </c>
      <c r="B85" s="825" t="s">
        <v>975</v>
      </c>
      <c r="C85" s="826"/>
      <c r="D85" s="826"/>
      <c r="E85" s="826"/>
      <c r="F85" s="826"/>
      <c r="G85" s="826"/>
      <c r="H85" s="826"/>
      <c r="I85" s="826"/>
      <c r="J85" s="826"/>
      <c r="K85" s="826"/>
      <c r="L85" s="826"/>
      <c r="M85" s="827"/>
      <c r="N85" s="188">
        <f>N75+N83</f>
        <v>19424.343473697452</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3"/>
      <c r="K115" s="973"/>
      <c r="L115" s="973"/>
      <c r="M115" s="973"/>
      <c r="N115" s="974"/>
    </row>
    <row r="116" spans="2:14" ht="15.75" thickBot="1">
      <c r="B116" s="419" t="s">
        <v>2221</v>
      </c>
      <c r="C116" s="420"/>
      <c r="D116" s="420"/>
      <c r="E116" s="259"/>
      <c r="F116" s="259"/>
      <c r="G116" s="259"/>
      <c r="H116" s="259"/>
      <c r="I116" s="259"/>
      <c r="J116" s="975"/>
      <c r="K116" s="975"/>
      <c r="L116" s="975"/>
      <c r="M116" s="975"/>
      <c r="N116" s="976"/>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VLOOKUP(A36,EQUIPOS!A6:D162,4,FALSE)</f>
        <v>98513.663710591602</v>
      </c>
      <c r="L36" s="270"/>
      <c r="M36" s="271">
        <v>2.5</v>
      </c>
      <c r="N36" s="272">
        <f>K36/M36</f>
        <v>39405.465484236644</v>
      </c>
    </row>
    <row r="37" spans="1:14">
      <c r="A37" s="113" t="s">
        <v>129</v>
      </c>
      <c r="B37" s="838" t="str">
        <f>VLOOKUP(A37,EQUIPOS!A7:D154,3,FALSE)</f>
        <v xml:space="preserve">Buldozer, Potencia al volante de 140 HP, motor de 2200 RPM, longitud de hoja 4,80m. </v>
      </c>
      <c r="C37" s="839"/>
      <c r="D37" s="839"/>
      <c r="E37" s="839"/>
      <c r="F37" s="839"/>
      <c r="G37" s="839"/>
      <c r="H37" s="840"/>
      <c r="I37" s="421"/>
      <c r="J37" s="422"/>
      <c r="K37" s="269">
        <f>VLOOKUP(A37,EQUIPOS!A7:D163,4,FALSE)</f>
        <v>194967.77178076719</v>
      </c>
      <c r="L37" s="335"/>
      <c r="M37" s="336">
        <v>100</v>
      </c>
      <c r="N37" s="272">
        <f>K37/M37</f>
        <v>1949.6777178076718</v>
      </c>
    </row>
    <row r="38" spans="1:14">
      <c r="A38" s="113" t="s">
        <v>312</v>
      </c>
      <c r="B38" s="838" t="str">
        <f>VLOOKUP(A38,EQUIPOS!A8:D154,3,FALSE)</f>
        <v>Retroexcavadora sobre oruga, potencia 138 HP, balde de 1,5 m3.</v>
      </c>
      <c r="C38" s="839"/>
      <c r="D38" s="839"/>
      <c r="E38" s="839"/>
      <c r="F38" s="839"/>
      <c r="G38" s="839"/>
      <c r="H38" s="840"/>
      <c r="I38" s="328"/>
      <c r="J38" s="330"/>
      <c r="K38" s="269">
        <f>VLOOKUP(A38,EQUIPOS!A8:D164,4,FALSE)</f>
        <v>156068.88725691455</v>
      </c>
      <c r="L38" s="423"/>
      <c r="M38" s="424">
        <v>16</v>
      </c>
      <c r="N38" s="272">
        <f>K38/M38</f>
        <v>9754.3054535571591</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0.01</v>
      </c>
      <c r="N40" s="344">
        <f>N76*M40</f>
        <v>27.894392469875619</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51137.34304807135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5253.3042931878144</v>
      </c>
      <c r="N47" s="272">
        <f>K47*M47</f>
        <v>1575.9912879563442</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2237.1868943507543</v>
      </c>
      <c r="N48" s="272">
        <f t="shared" ref="N48:N53" si="0">K48*M48</f>
        <v>6711.5606830522629</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10991.201845632198</v>
      </c>
      <c r="N49" s="272">
        <f t="shared" si="0"/>
        <v>2747.8004614080496</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1322.8388739982954</v>
      </c>
      <c r="N50" s="272">
        <f t="shared" si="0"/>
        <v>1322.8388739982954</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800.19441193636294</v>
      </c>
      <c r="N51" s="272">
        <f t="shared" si="0"/>
        <v>800.19441193636294</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8478.703307454387</v>
      </c>
      <c r="N52" s="272">
        <f t="shared" si="0"/>
        <v>3883.2461148141092</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4125.1980453110955</v>
      </c>
      <c r="N53" s="272">
        <f t="shared" si="0"/>
        <v>5362.7574589044243</v>
      </c>
    </row>
    <row r="54" spans="1:14" ht="15.75" thickBot="1">
      <c r="B54" s="825" t="s">
        <v>953</v>
      </c>
      <c r="C54" s="826"/>
      <c r="D54" s="826"/>
      <c r="E54" s="826"/>
      <c r="F54" s="826"/>
      <c r="G54" s="826"/>
      <c r="H54" s="826"/>
      <c r="I54" s="826"/>
      <c r="J54" s="826"/>
      <c r="K54" s="826"/>
      <c r="L54" s="826"/>
      <c r="M54" s="827"/>
      <c r="N54" s="394">
        <f>SUM(N47:N53)</f>
        <v>22404.389292069845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9">
        <f>VLOOKUP(A59,TRANSPORTE!A5:D117,4,FALSE)</f>
        <v>1129.9075439482144</v>
      </c>
      <c r="M59" s="830"/>
      <c r="N59" s="287">
        <f>K59*L59</f>
        <v>1468.8798071326787</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2789.439246987562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77800.051394261434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15560.010278852287</v>
      </c>
      <c r="M83" s="860"/>
      <c r="N83" s="51"/>
    </row>
    <row r="84" spans="1:14">
      <c r="B84" s="89" t="s">
        <v>973</v>
      </c>
      <c r="C84" s="90"/>
      <c r="D84" s="90"/>
      <c r="E84" s="90"/>
      <c r="F84" s="90"/>
      <c r="G84" s="90"/>
      <c r="H84" s="90"/>
      <c r="I84" s="87"/>
      <c r="J84" s="88"/>
      <c r="K84" s="304">
        <v>0.05</v>
      </c>
      <c r="L84" s="859">
        <f>N78*K84</f>
        <v>3890.0025697130718</v>
      </c>
      <c r="M84" s="860"/>
      <c r="N84" s="51"/>
    </row>
    <row r="85" spans="1:14" ht="15.75" thickBot="1">
      <c r="B85" s="91" t="s">
        <v>974</v>
      </c>
      <c r="C85" s="92"/>
      <c r="D85" s="92"/>
      <c r="E85" s="92"/>
      <c r="F85" s="92"/>
      <c r="G85" s="92"/>
      <c r="H85" s="92"/>
      <c r="I85" s="93"/>
      <c r="J85" s="94"/>
      <c r="K85" s="305">
        <v>0.05</v>
      </c>
      <c r="L85" s="861">
        <f>N78*K85</f>
        <v>3890.0025697130718</v>
      </c>
      <c r="M85" s="862"/>
      <c r="N85" s="51"/>
    </row>
    <row r="86" spans="1:14" ht="15.75" thickBot="1">
      <c r="B86" s="825" t="s">
        <v>953</v>
      </c>
      <c r="C86" s="826"/>
      <c r="D86" s="826"/>
      <c r="E86" s="826"/>
      <c r="F86" s="826"/>
      <c r="G86" s="826"/>
      <c r="H86" s="826"/>
      <c r="I86" s="826"/>
      <c r="J86" s="826"/>
      <c r="K86" s="826"/>
      <c r="L86" s="826"/>
      <c r="M86" s="827"/>
      <c r="N86" s="52">
        <f>L83+L84+L85</f>
        <v>23340.015418278432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101140.06681253987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VLOOKUP(A36,EQUIPOS!A6:D162,4,FALSE)</f>
        <v>98513.663710591602</v>
      </c>
      <c r="L36" s="270"/>
      <c r="M36" s="336">
        <v>2.5</v>
      </c>
      <c r="N36" s="272">
        <f>K36/M36</f>
        <v>39405.465484236644</v>
      </c>
    </row>
    <row r="37" spans="1:14">
      <c r="A37" s="113" t="s">
        <v>129</v>
      </c>
      <c r="B37" s="838" t="str">
        <f>VLOOKUP(A37,EQUIPOS!A7:D154,3,FALSE)</f>
        <v xml:space="preserve">Buldozer, Potencia al volante de 140 HP, motor de 2200 RPM, longitud de hoja 4,80m. </v>
      </c>
      <c r="C37" s="839"/>
      <c r="D37" s="839"/>
      <c r="E37" s="839"/>
      <c r="F37" s="839"/>
      <c r="G37" s="839"/>
      <c r="H37" s="840"/>
      <c r="I37" s="421"/>
      <c r="J37" s="422"/>
      <c r="K37" s="269">
        <f>VLOOKUP(A37,EQUIPOS!A7:D163,4,FALSE)</f>
        <v>194967.77178076719</v>
      </c>
      <c r="L37" s="335"/>
      <c r="M37" s="336">
        <v>100</v>
      </c>
      <c r="N37" s="272">
        <f>K37/M37</f>
        <v>1949.6777178076718</v>
      </c>
    </row>
    <row r="38" spans="1:14">
      <c r="A38" s="113" t="s">
        <v>261</v>
      </c>
      <c r="B38" s="838" t="str">
        <f>VLOOKUP(A38,EQUIPOS!A8:D154,3,FALSE)</f>
        <v xml:space="preserve">Motobomba 3 PULGADAS (incluye operario)
</v>
      </c>
      <c r="C38" s="839"/>
      <c r="D38" s="839"/>
      <c r="E38" s="839"/>
      <c r="F38" s="839"/>
      <c r="G38" s="839"/>
      <c r="H38" s="840"/>
      <c r="I38" s="328"/>
      <c r="J38" s="330"/>
      <c r="K38" s="269">
        <f>VLOOKUP(A38,EQUIPOS!A8:D164,4,FALSE)</f>
        <v>3119.7444145812892</v>
      </c>
      <c r="L38" s="423"/>
      <c r="M38" s="424">
        <v>8</v>
      </c>
      <c r="N38" s="272">
        <f>K38/M38</f>
        <v>389.96805182266115</v>
      </c>
    </row>
    <row r="39" spans="1:14">
      <c r="A39" t="s">
        <v>312</v>
      </c>
      <c r="B39" s="838" t="str">
        <f>VLOOKUP(A39,EQUIPOS!A9:D154,3,FALSE)</f>
        <v>Retroexcavadora sobre oruga, potencia 138 HP, balde de 1,5 m3.</v>
      </c>
      <c r="C39" s="839"/>
      <c r="D39" s="839"/>
      <c r="E39" s="839"/>
      <c r="F39" s="839"/>
      <c r="G39" s="839"/>
      <c r="H39" s="840"/>
      <c r="I39" s="36"/>
      <c r="J39" s="37"/>
      <c r="K39" s="269">
        <f>VLOOKUP(A39,EQUIPOS!A9:D165,4,FALSE)</f>
        <v>156068.88725691455</v>
      </c>
      <c r="L39" s="276"/>
      <c r="M39" s="336">
        <v>8</v>
      </c>
      <c r="N39" s="272">
        <f>K39/M39</f>
        <v>19508.610907114318</v>
      </c>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N78*M41</f>
        <v>241.11460680720396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61494.836767788503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5253.3042931878144</v>
      </c>
      <c r="N48" s="272">
        <f>K48*M48</f>
        <v>1575.9912879563442</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2237.1868943507543</v>
      </c>
      <c r="N49" s="272">
        <f t="shared" ref="N49:N54" si="0">K49*M49</f>
        <v>6711.5606830522629</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10991.201845632198</v>
      </c>
      <c r="N50" s="272">
        <f t="shared" si="0"/>
        <v>2747.8004614080496</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1322.8388739982954</v>
      </c>
      <c r="N51" s="272">
        <f t="shared" si="0"/>
        <v>1322.8388739982954</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800.19441193636294</v>
      </c>
      <c r="N52" s="272">
        <f t="shared" si="0"/>
        <v>800.19441193636294</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8478.703307454387</v>
      </c>
      <c r="N53" s="272">
        <f>K53*M53</f>
        <v>3883.2461148141092</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4125.1980453110955</v>
      </c>
      <c r="N54" s="272">
        <f t="shared" si="0"/>
        <v>5362.7574589044243</v>
      </c>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22404.389292069845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9">
        <f>VLOOKUP(A61,TRANSPORTE!A5:D117,4,FALSE)</f>
        <v>1129.9075439482144</v>
      </c>
      <c r="M61" s="830"/>
      <c r="N61" s="287">
        <f>K61*L61</f>
        <v>1468.8798071326787</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1468.8798071326787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24111.460680720396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109479.56654771142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21895.913309542288</v>
      </c>
      <c r="M85" s="860"/>
      <c r="N85" s="51"/>
    </row>
    <row r="86" spans="1:14">
      <c r="B86" s="89" t="s">
        <v>973</v>
      </c>
      <c r="C86" s="90"/>
      <c r="D86" s="90"/>
      <c r="E86" s="90"/>
      <c r="F86" s="90"/>
      <c r="G86" s="90"/>
      <c r="H86" s="90"/>
      <c r="I86" s="87"/>
      <c r="J86" s="88"/>
      <c r="K86" s="304">
        <v>0.05</v>
      </c>
      <c r="L86" s="859">
        <f>N80*K86</f>
        <v>5473.9783273855719</v>
      </c>
      <c r="M86" s="860"/>
      <c r="N86" s="51"/>
    </row>
    <row r="87" spans="1:14" ht="15.75" thickBot="1">
      <c r="B87" s="91" t="s">
        <v>974</v>
      </c>
      <c r="C87" s="92"/>
      <c r="D87" s="92"/>
      <c r="E87" s="92"/>
      <c r="F87" s="92"/>
      <c r="G87" s="92"/>
      <c r="H87" s="92"/>
      <c r="I87" s="93"/>
      <c r="J87" s="94"/>
      <c r="K87" s="305">
        <v>0.05</v>
      </c>
      <c r="L87" s="861">
        <f>N80*K87</f>
        <v>5473.9783273855719</v>
      </c>
      <c r="M87" s="862"/>
      <c r="N87" s="51"/>
    </row>
    <row r="88" spans="1:14" ht="15.75" thickBot="1">
      <c r="B88" s="825" t="s">
        <v>953</v>
      </c>
      <c r="C88" s="826"/>
      <c r="D88" s="826"/>
      <c r="E88" s="826"/>
      <c r="F88" s="826"/>
      <c r="G88" s="826"/>
      <c r="H88" s="826"/>
      <c r="I88" s="826"/>
      <c r="J88" s="826"/>
      <c r="K88" s="826"/>
      <c r="L88" s="826"/>
      <c r="M88" s="827"/>
      <c r="N88" s="52">
        <f>L85+L86+L87</f>
        <v>32843.869964313431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142323.43651202484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2.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VLOOKUP(A36,EQUIPOS!A6:D162,4,FALSE)</f>
        <v>194967.77178076719</v>
      </c>
      <c r="L36" s="270"/>
      <c r="M36" s="336">
        <v>100</v>
      </c>
      <c r="N36" s="272">
        <f>K36/M36</f>
        <v>1949.6777178076718</v>
      </c>
    </row>
    <row r="37" spans="1:14">
      <c r="A37" s="113" t="s">
        <v>312</v>
      </c>
      <c r="B37" s="838" t="str">
        <f>VLOOKUP(A37,EQUIPOS!A7:D154,3,FALSE)</f>
        <v>Retroexcavadora sobre oruga, potencia 138 HP, balde de 1,5 m3.</v>
      </c>
      <c r="C37" s="839"/>
      <c r="D37" s="839"/>
      <c r="E37" s="839"/>
      <c r="F37" s="839"/>
      <c r="G37" s="839"/>
      <c r="H37" s="840"/>
      <c r="I37" s="421"/>
      <c r="J37" s="422"/>
      <c r="K37" s="269">
        <f>VLOOKUP(A37,EQUIPOS!A7:D163,4,FALSE)</f>
        <v>156068.88725691455</v>
      </c>
      <c r="L37" s="335"/>
      <c r="M37" s="336">
        <v>35</v>
      </c>
      <c r="N37" s="272">
        <f>K37/M37</f>
        <v>4459.1110644832725</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8.2809726290859995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6417.0697549200304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4125.1980453110955</v>
      </c>
      <c r="N48" s="272">
        <f>K48*M48</f>
        <v>5362.7574589044243</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5" t="s">
        <v>953</v>
      </c>
      <c r="C55" s="826"/>
      <c r="D55" s="826"/>
      <c r="E55" s="826"/>
      <c r="F55" s="826"/>
      <c r="G55" s="826"/>
      <c r="H55" s="826"/>
      <c r="I55" s="826"/>
      <c r="J55" s="826"/>
      <c r="K55" s="826"/>
      <c r="L55" s="826"/>
      <c r="M55" s="827"/>
      <c r="N55" s="394">
        <f>SUM(N48:N54)</f>
        <v>5362.7574589044243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9">
        <f>VLOOKUP(A60,TRANSPORTE!A5:D117,4,FALSE)</f>
        <v>1129.9075439482144</v>
      </c>
      <c r="M60" s="830"/>
      <c r="N60" s="287">
        <f>K60*L60</f>
        <v>1468.8798071326787</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1468.8798071326787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828.09726290859999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14076.804283865731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2815.3608567731462</v>
      </c>
      <c r="M84" s="860"/>
      <c r="N84" s="51"/>
    </row>
    <row r="85" spans="1:14">
      <c r="B85" s="89" t="s">
        <v>973</v>
      </c>
      <c r="C85" s="90"/>
      <c r="D85" s="90"/>
      <c r="E85" s="90"/>
      <c r="F85" s="90"/>
      <c r="G85" s="90"/>
      <c r="H85" s="90"/>
      <c r="I85" s="87"/>
      <c r="J85" s="88"/>
      <c r="K85" s="304">
        <v>0.05</v>
      </c>
      <c r="L85" s="859">
        <f>N79*K85</f>
        <v>703.84021419328656</v>
      </c>
      <c r="M85" s="860"/>
      <c r="N85" s="51"/>
    </row>
    <row r="86" spans="1:14" ht="15.75" thickBot="1">
      <c r="B86" s="91" t="s">
        <v>974</v>
      </c>
      <c r="C86" s="92"/>
      <c r="D86" s="92"/>
      <c r="E86" s="92"/>
      <c r="F86" s="92"/>
      <c r="G86" s="92"/>
      <c r="H86" s="92"/>
      <c r="I86" s="93"/>
      <c r="J86" s="94"/>
      <c r="K86" s="305">
        <v>0.05</v>
      </c>
      <c r="L86" s="861">
        <f>N79*K86</f>
        <v>703.84021419328656</v>
      </c>
      <c r="M86" s="862"/>
      <c r="N86" s="51"/>
    </row>
    <row r="87" spans="1:14" ht="15.75" thickBot="1">
      <c r="B87" s="825" t="s">
        <v>953</v>
      </c>
      <c r="C87" s="826"/>
      <c r="D87" s="826"/>
      <c r="E87" s="826"/>
      <c r="F87" s="826"/>
      <c r="G87" s="826"/>
      <c r="H87" s="826"/>
      <c r="I87" s="826"/>
      <c r="J87" s="826"/>
      <c r="K87" s="826"/>
      <c r="L87" s="826"/>
      <c r="M87" s="827"/>
      <c r="N87" s="52">
        <f>L84+L85+L86</f>
        <v>4223.0412851597193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18299.845569025449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7.75" customHeight="1" thickBot="1">
      <c r="B29" s="71" t="s">
        <v>943</v>
      </c>
      <c r="C29" s="834" t="s">
        <v>944</v>
      </c>
      <c r="D29" s="835"/>
      <c r="E29" s="835"/>
      <c r="F29" s="835"/>
      <c r="G29" s="835"/>
      <c r="H29" s="835"/>
      <c r="I29" s="835"/>
      <c r="J29" s="72"/>
      <c r="K29" s="342" t="s">
        <v>2215</v>
      </c>
      <c r="L29" s="836" t="s">
        <v>945</v>
      </c>
      <c r="M29" s="837"/>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6" t="s">
        <v>944</v>
      </c>
      <c r="C34" s="807"/>
      <c r="D34" s="807"/>
      <c r="E34" s="807"/>
      <c r="F34" s="807"/>
      <c r="G34" s="807"/>
      <c r="H34" s="808"/>
      <c r="I34" s="809" t="s">
        <v>948</v>
      </c>
      <c r="J34" s="810"/>
      <c r="K34" s="69" t="s">
        <v>949</v>
      </c>
      <c r="L34" s="811" t="s">
        <v>950</v>
      </c>
      <c r="M34" s="808"/>
      <c r="N34" s="70" t="s">
        <v>951</v>
      </c>
    </row>
    <row r="35" spans="1:14">
      <c r="A35" s="113" t="s">
        <v>263</v>
      </c>
      <c r="B35" s="838" t="str">
        <f>VLOOKUP(A35,EQUIPOS!A6:D154,3,FALSE)</f>
        <v xml:space="preserve">Motobomba 4 pulgadas
</v>
      </c>
      <c r="C35" s="839"/>
      <c r="D35" s="839"/>
      <c r="E35" s="839"/>
      <c r="F35" s="839"/>
      <c r="G35" s="839"/>
      <c r="H35" s="840"/>
      <c r="I35" s="267"/>
      <c r="J35" s="268"/>
      <c r="K35" s="269">
        <f>VLOOKUP(A35,EQUIPOS!A6:D162,4,FALSE)</f>
        <v>10016.739041371586</v>
      </c>
      <c r="L35" s="270"/>
      <c r="M35" s="336">
        <v>21</v>
      </c>
      <c r="N35" s="272">
        <f>K35/M35</f>
        <v>476.98757339864693</v>
      </c>
    </row>
    <row r="36" spans="1:14">
      <c r="A36" s="113" t="s">
        <v>129</v>
      </c>
      <c r="B36" s="838" t="str">
        <f>VLOOKUP(A36,EQUIPOS!A7:D154,3,FALSE)</f>
        <v xml:space="preserve">Buldozer, Potencia al volante de 140 HP, motor de 2200 RPM, longitud de hoja 4,80m. </v>
      </c>
      <c r="C36" s="839"/>
      <c r="D36" s="839"/>
      <c r="E36" s="839"/>
      <c r="F36" s="839"/>
      <c r="G36" s="839"/>
      <c r="H36" s="840"/>
      <c r="I36" s="421"/>
      <c r="J36" s="422"/>
      <c r="K36" s="269">
        <f>VLOOKUP(A36,EQUIPOS!A7:D163,4,FALSE)</f>
        <v>194967.77178076719</v>
      </c>
      <c r="L36" s="335"/>
      <c r="M36" s="336">
        <v>100</v>
      </c>
      <c r="N36" s="272">
        <f>K36/M36</f>
        <v>1949.6777178076718</v>
      </c>
    </row>
    <row r="37" spans="1:14">
      <c r="A37" s="113" t="s">
        <v>312</v>
      </c>
      <c r="B37" s="838" t="str">
        <f>VLOOKUP(A37,EQUIPOS!A8:D154,3,FALSE)</f>
        <v>Retroexcavadora sobre oruga, potencia 138 HP, balde de 1,5 m3.</v>
      </c>
      <c r="C37" s="839"/>
      <c r="D37" s="839"/>
      <c r="E37" s="839"/>
      <c r="F37" s="839"/>
      <c r="G37" s="839"/>
      <c r="H37" s="840"/>
      <c r="I37" s="328"/>
      <c r="J37" s="330"/>
      <c r="K37" s="269">
        <f>VLOOKUP(A37,EQUIPOS!A8:D164,4,FALSE)</f>
        <v>156068.88725691455</v>
      </c>
      <c r="L37" s="423"/>
      <c r="M37" s="424">
        <v>21</v>
      </c>
      <c r="N37" s="272">
        <f>K37/M37</f>
        <v>7431.8517741387877</v>
      </c>
    </row>
    <row r="38" spans="1:14">
      <c r="B38" s="838"/>
      <c r="C38" s="839"/>
      <c r="D38" s="839"/>
      <c r="E38" s="839"/>
      <c r="F38" s="839"/>
      <c r="G38" s="839"/>
      <c r="H38" s="840"/>
      <c r="I38" s="36"/>
      <c r="J38" s="37"/>
      <c r="K38" s="269"/>
      <c r="L38" s="276"/>
      <c r="M38" s="336"/>
      <c r="N38" s="272"/>
    </row>
    <row r="39" spans="1:14">
      <c r="B39" s="320"/>
      <c r="C39" s="321"/>
      <c r="D39" s="321"/>
      <c r="E39" s="321"/>
      <c r="F39" s="323"/>
      <c r="G39" s="323"/>
      <c r="H39" s="125"/>
      <c r="I39" s="36"/>
      <c r="J39" s="37"/>
      <c r="K39" s="269"/>
      <c r="L39" s="276"/>
      <c r="M39" s="277"/>
      <c r="N39" s="273"/>
    </row>
    <row r="40" spans="1:14">
      <c r="B40" s="845" t="s">
        <v>952</v>
      </c>
      <c r="C40" s="846"/>
      <c r="D40" s="846"/>
      <c r="E40" s="38"/>
      <c r="F40" s="39"/>
      <c r="G40" s="39"/>
      <c r="H40" s="40"/>
      <c r="I40" s="36"/>
      <c r="J40" s="37"/>
      <c r="K40" s="279"/>
      <c r="L40" s="276"/>
      <c r="M40" s="401">
        <v>0.01</v>
      </c>
      <c r="N40" s="344">
        <f>N76*M40</f>
        <v>13.801621048476665</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SUM(N35:N41)</f>
        <v>9872.3186863935825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4125.1980453110955</v>
      </c>
      <c r="N47" s="272">
        <f>K47*M47</f>
        <v>5362.7574589044243</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5362.7574589044243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9">
        <f>VLOOKUP(A59,TRANSPORTE!A5:D117,4,FALSE)</f>
        <v>1129.9075439482144</v>
      </c>
      <c r="M59" s="830"/>
      <c r="N59" s="287">
        <f>K59*L59</f>
        <v>1468.8798071326787</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1380.1621048476666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18084.118057278352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3616.8236114556707</v>
      </c>
      <c r="M83" s="860"/>
      <c r="N83" s="51"/>
    </row>
    <row r="84" spans="1:14">
      <c r="B84" s="89" t="s">
        <v>973</v>
      </c>
      <c r="C84" s="90"/>
      <c r="D84" s="90"/>
      <c r="E84" s="90"/>
      <c r="F84" s="90"/>
      <c r="G84" s="90"/>
      <c r="H84" s="90"/>
      <c r="I84" s="87"/>
      <c r="J84" s="88"/>
      <c r="K84" s="304">
        <v>0.05</v>
      </c>
      <c r="L84" s="859">
        <f>N78*K84</f>
        <v>904.20590286391769</v>
      </c>
      <c r="M84" s="860"/>
      <c r="N84" s="51"/>
    </row>
    <row r="85" spans="1:14" ht="15.75" thickBot="1">
      <c r="B85" s="91" t="s">
        <v>974</v>
      </c>
      <c r="C85" s="92"/>
      <c r="D85" s="92"/>
      <c r="E85" s="92"/>
      <c r="F85" s="92"/>
      <c r="G85" s="92"/>
      <c r="H85" s="92"/>
      <c r="I85" s="93"/>
      <c r="J85" s="94"/>
      <c r="K85" s="305">
        <v>0.05</v>
      </c>
      <c r="L85" s="861">
        <f>N78*K85</f>
        <v>904.20590286391769</v>
      </c>
      <c r="M85" s="862"/>
      <c r="N85" s="51"/>
    </row>
    <row r="86" spans="1:14" ht="15.75" thickBot="1">
      <c r="B86" s="825" t="s">
        <v>953</v>
      </c>
      <c r="C86" s="826"/>
      <c r="D86" s="826"/>
      <c r="E86" s="826"/>
      <c r="F86" s="826"/>
      <c r="G86" s="826"/>
      <c r="H86" s="826"/>
      <c r="I86" s="826"/>
      <c r="J86" s="826"/>
      <c r="K86" s="826"/>
      <c r="L86" s="826"/>
      <c r="M86" s="827"/>
      <c r="N86" s="52">
        <f>L83+L84+L85</f>
        <v>5425.2354171835059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23509.353474461859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61"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VLOOKUP(A36,EQUIPOS!A6:D162,4,FALSE)</f>
        <v>12478.977658325157</v>
      </c>
      <c r="L36" s="270"/>
      <c r="M36" s="336">
        <v>2.5</v>
      </c>
      <c r="N36" s="272">
        <f>K36/M36</f>
        <v>4991.5910633300628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469.42871250000002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5461.0197758300628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25572.646591252997</v>
      </c>
      <c r="N48" s="272">
        <f>K48*M48</f>
        <v>33244.440568628896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72.744946539669343</v>
      </c>
      <c r="N49" s="272">
        <f>K49*M49</f>
        <v>2182.3483961900802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35426.788964818974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1129.9075439482144</v>
      </c>
      <c r="M60" s="830"/>
      <c r="N60" s="287">
        <f>K60*L60</f>
        <v>1468.8798071326787</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1468.8798071326787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51745.262797781717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10349.052559556345</v>
      </c>
      <c r="M84" s="860"/>
      <c r="N84" s="51"/>
    </row>
    <row r="85" spans="1:14">
      <c r="B85" s="89" t="s">
        <v>973</v>
      </c>
      <c r="C85" s="90"/>
      <c r="D85" s="90"/>
      <c r="E85" s="90"/>
      <c r="F85" s="90"/>
      <c r="G85" s="90"/>
      <c r="H85" s="90"/>
      <c r="I85" s="87"/>
      <c r="J85" s="88"/>
      <c r="K85" s="304">
        <v>0.05</v>
      </c>
      <c r="L85" s="859">
        <f>N79*K85</f>
        <v>2587.2631398890862</v>
      </c>
      <c r="M85" s="860"/>
      <c r="N85" s="51"/>
    </row>
    <row r="86" spans="1:14" ht="15.75" thickBot="1">
      <c r="B86" s="91" t="s">
        <v>974</v>
      </c>
      <c r="C86" s="92"/>
      <c r="D86" s="92"/>
      <c r="E86" s="92"/>
      <c r="F86" s="92"/>
      <c r="G86" s="92"/>
      <c r="H86" s="92"/>
      <c r="I86" s="93"/>
      <c r="J86" s="94"/>
      <c r="K86" s="305">
        <v>0.05</v>
      </c>
      <c r="L86" s="861">
        <f>N79*K86</f>
        <v>2587.2631398890862</v>
      </c>
      <c r="M86" s="862"/>
      <c r="N86" s="51"/>
    </row>
    <row r="87" spans="1:14" ht="15.75" thickBot="1">
      <c r="B87" s="825" t="s">
        <v>953</v>
      </c>
      <c r="C87" s="826"/>
      <c r="D87" s="826"/>
      <c r="E87" s="826"/>
      <c r="F87" s="826"/>
      <c r="G87" s="826"/>
      <c r="H87" s="826"/>
      <c r="I87" s="826"/>
      <c r="J87" s="826"/>
      <c r="K87" s="826"/>
      <c r="L87" s="826"/>
      <c r="M87" s="827"/>
      <c r="N87" s="52">
        <f>L84+L85+L86</f>
        <v>15523.578839334517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67268.841637116231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VLOOKUP(A36,EQUIPOS!A6:D162,4,FALSE)</f>
        <v>12478.977658325157</v>
      </c>
      <c r="L36" s="270"/>
      <c r="M36" s="336">
        <v>2.5</v>
      </c>
      <c r="N36" s="272">
        <f>K36/M36</f>
        <v>4991.5910633300628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469.42871250000002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5461.0197758300628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21077.00889510143</v>
      </c>
      <c r="N48" s="272">
        <f>K48*M48</f>
        <v>27400.111563631861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72.744946539669343</v>
      </c>
      <c r="N49" s="272">
        <f>K49*M49</f>
        <v>2182.3483961900802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29582.459959821943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1129.9075439482144</v>
      </c>
      <c r="M60" s="830"/>
      <c r="N60" s="287">
        <f>K60*L60</f>
        <v>1468.8798071326787</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45"/>
    </row>
    <row r="66" spans="1:15" ht="15.75" thickBot="1">
      <c r="B66" s="831" t="s">
        <v>953</v>
      </c>
      <c r="C66" s="832"/>
      <c r="D66" s="832"/>
      <c r="E66" s="832"/>
      <c r="F66" s="832"/>
      <c r="G66" s="832"/>
      <c r="H66" s="832"/>
      <c r="I66" s="832"/>
      <c r="J66" s="832"/>
      <c r="K66" s="832"/>
      <c r="L66" s="832"/>
      <c r="M66" s="833"/>
      <c r="N66" s="104">
        <f>N60+N61+N62+N63+N64</f>
        <v>1468.8798071326787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45900.933792784686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9180.186758556938</v>
      </c>
      <c r="M84" s="860"/>
      <c r="N84" s="51"/>
    </row>
    <row r="85" spans="1:14">
      <c r="B85" s="89" t="s">
        <v>973</v>
      </c>
      <c r="C85" s="90"/>
      <c r="D85" s="90"/>
      <c r="E85" s="90"/>
      <c r="F85" s="90"/>
      <c r="G85" s="90"/>
      <c r="H85" s="90"/>
      <c r="I85" s="87"/>
      <c r="J85" s="88"/>
      <c r="K85" s="304">
        <v>0.05</v>
      </c>
      <c r="L85" s="859">
        <f>N79*K85</f>
        <v>2295.0466896392345</v>
      </c>
      <c r="M85" s="860"/>
      <c r="N85" s="51"/>
    </row>
    <row r="86" spans="1:14" ht="15.75" thickBot="1">
      <c r="B86" s="91" t="s">
        <v>974</v>
      </c>
      <c r="C86" s="92"/>
      <c r="D86" s="92"/>
      <c r="E86" s="92"/>
      <c r="F86" s="92"/>
      <c r="G86" s="92"/>
      <c r="H86" s="92"/>
      <c r="I86" s="93"/>
      <c r="J86" s="94"/>
      <c r="K86" s="305">
        <v>0.05</v>
      </c>
      <c r="L86" s="861">
        <f>N79*K86</f>
        <v>2295.0466896392345</v>
      </c>
      <c r="M86" s="862"/>
      <c r="N86" s="51"/>
    </row>
    <row r="87" spans="1:14" ht="15.75" thickBot="1">
      <c r="B87" s="825" t="s">
        <v>953</v>
      </c>
      <c r="C87" s="826"/>
      <c r="D87" s="826"/>
      <c r="E87" s="826"/>
      <c r="F87" s="826"/>
      <c r="G87" s="826"/>
      <c r="H87" s="826"/>
      <c r="I87" s="826"/>
      <c r="J87" s="826"/>
      <c r="K87" s="826"/>
      <c r="L87" s="826"/>
      <c r="M87" s="827"/>
      <c r="N87" s="52">
        <f>L84+L85+L86</f>
        <v>13770.280137835409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59671.213930620099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VLOOKUP(A36,EQUIPOS!A6:D162,4,FALSE)</f>
        <v>12478.977658325157</v>
      </c>
      <c r="L36" s="270"/>
      <c r="M36" s="336">
        <v>2.5</v>
      </c>
      <c r="N36" s="272">
        <f>K36/M36</f>
        <v>4991.5910633300628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469.42871250000002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5461.0197758300628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35570.040551850943</v>
      </c>
      <c r="N48" s="272">
        <f>K48*M48</f>
        <v>46241.05271740623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72.744946539669343</v>
      </c>
      <c r="N49" s="272">
        <f>K49*M49</f>
        <v>2182.3483961900802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48423.401113596308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1129.9075439482144</v>
      </c>
      <c r="M60" s="830"/>
      <c r="N60" s="287">
        <f>K60*L60</f>
        <v>1468.8798071326787</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1468.8798071326787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64741.874946559052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12948.374989311811</v>
      </c>
      <c r="M84" s="860"/>
      <c r="N84" s="51"/>
    </row>
    <row r="85" spans="1:14">
      <c r="B85" s="89" t="s">
        <v>973</v>
      </c>
      <c r="C85" s="90"/>
      <c r="D85" s="90"/>
      <c r="E85" s="90"/>
      <c r="F85" s="90"/>
      <c r="G85" s="90"/>
      <c r="H85" s="90"/>
      <c r="I85" s="87"/>
      <c r="J85" s="88"/>
      <c r="K85" s="304">
        <v>0.05</v>
      </c>
      <c r="L85" s="859">
        <f>N79*K85</f>
        <v>3237.0937473279528</v>
      </c>
      <c r="M85" s="860"/>
      <c r="N85" s="51"/>
    </row>
    <row r="86" spans="1:14" ht="15.75" thickBot="1">
      <c r="B86" s="91" t="s">
        <v>974</v>
      </c>
      <c r="C86" s="92"/>
      <c r="D86" s="92"/>
      <c r="E86" s="92"/>
      <c r="F86" s="92"/>
      <c r="G86" s="92"/>
      <c r="H86" s="92"/>
      <c r="I86" s="93"/>
      <c r="J86" s="94"/>
      <c r="K86" s="305">
        <v>0.05</v>
      </c>
      <c r="L86" s="861">
        <f>N79*K86</f>
        <v>3237.0937473279528</v>
      </c>
      <c r="M86" s="862"/>
      <c r="N86" s="51"/>
    </row>
    <row r="87" spans="1:14" ht="15.75" thickBot="1">
      <c r="B87" s="825" t="s">
        <v>953</v>
      </c>
      <c r="C87" s="826"/>
      <c r="D87" s="826"/>
      <c r="E87" s="826"/>
      <c r="F87" s="826"/>
      <c r="G87" s="826"/>
      <c r="H87" s="826"/>
      <c r="I87" s="826"/>
      <c r="J87" s="826"/>
      <c r="K87" s="826"/>
      <c r="L87" s="826"/>
      <c r="M87" s="827"/>
      <c r="N87" s="52">
        <f>L84+L85+L86</f>
        <v>19422.562483967715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84164.43743052677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VLOOKUP(A36,EQUIPOS!A6:D162,4,FALSE)</f>
        <v>12478.977658325157</v>
      </c>
      <c r="L36" s="270"/>
      <c r="M36" s="336">
        <v>2.5</v>
      </c>
      <c r="N36" s="272">
        <f>K36/M36</f>
        <v>4991.5910633300628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469.42871250000002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5461.0197758300628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52420.008476485746</v>
      </c>
      <c r="N48" s="272">
        <f>K48*M48</f>
        <v>68146.011019431477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72.744946539669343</v>
      </c>
      <c r="N49" s="272">
        <f>K49*M49</f>
        <v>2182.3483961900802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70328.359415621555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1129.9075439482144</v>
      </c>
      <c r="M60" s="830"/>
      <c r="N60" s="287">
        <f>K60*L60</f>
        <v>1468.8798071326787</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1468.8798071326787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86646.833248584298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17329.36664971686</v>
      </c>
      <c r="M84" s="860"/>
      <c r="N84" s="51"/>
    </row>
    <row r="85" spans="1:14">
      <c r="B85" s="89" t="s">
        <v>973</v>
      </c>
      <c r="C85" s="90"/>
      <c r="D85" s="90"/>
      <c r="E85" s="90"/>
      <c r="F85" s="90"/>
      <c r="G85" s="90"/>
      <c r="H85" s="90"/>
      <c r="I85" s="87"/>
      <c r="J85" s="88"/>
      <c r="K85" s="304">
        <v>0.05</v>
      </c>
      <c r="L85" s="859">
        <f>N79*K85</f>
        <v>4332.3416624292149</v>
      </c>
      <c r="M85" s="860"/>
      <c r="N85" s="51"/>
    </row>
    <row r="86" spans="1:14" ht="15.75" thickBot="1">
      <c r="B86" s="91" t="s">
        <v>974</v>
      </c>
      <c r="C86" s="92"/>
      <c r="D86" s="92"/>
      <c r="E86" s="92"/>
      <c r="F86" s="92"/>
      <c r="G86" s="92"/>
      <c r="H86" s="92"/>
      <c r="I86" s="93"/>
      <c r="J86" s="94"/>
      <c r="K86" s="305">
        <v>0.05</v>
      </c>
      <c r="L86" s="861">
        <f>N79*K86</f>
        <v>4332.3416624292149</v>
      </c>
      <c r="M86" s="862"/>
      <c r="N86" s="51"/>
    </row>
    <row r="87" spans="1:14" ht="15.75" thickBot="1">
      <c r="B87" s="825" t="s">
        <v>953</v>
      </c>
      <c r="C87" s="826"/>
      <c r="D87" s="826"/>
      <c r="E87" s="826"/>
      <c r="F87" s="826"/>
      <c r="G87" s="826"/>
      <c r="H87" s="826"/>
      <c r="I87" s="826"/>
      <c r="J87" s="826"/>
      <c r="K87" s="826"/>
      <c r="L87" s="826"/>
      <c r="M87" s="827"/>
      <c r="N87" s="52">
        <f>L84+L85+L86</f>
        <v>25994.04997457529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112640.88322315959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469.42871250000002</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38050.083652341826</v>
      </c>
      <c r="N48" s="272">
        <f>K48*M48</f>
        <v>49465.108748044375</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49465.108748044375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1129.9075439482144</v>
      </c>
      <c r="M60" s="830"/>
      <c r="N60" s="287">
        <f>K60*L60</f>
        <v>1468.8798071326787</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1468.8798071326787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60791.991517677052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12158.39830353541</v>
      </c>
      <c r="M84" s="860"/>
      <c r="N84" s="51"/>
    </row>
    <row r="85" spans="1:14">
      <c r="B85" s="89" t="s">
        <v>973</v>
      </c>
      <c r="C85" s="90"/>
      <c r="D85" s="90"/>
      <c r="E85" s="90"/>
      <c r="F85" s="90"/>
      <c r="G85" s="90"/>
      <c r="H85" s="90"/>
      <c r="I85" s="87"/>
      <c r="J85" s="88"/>
      <c r="K85" s="304">
        <v>0.05</v>
      </c>
      <c r="L85" s="859">
        <f>N79*K85</f>
        <v>3039.5995758838526</v>
      </c>
      <c r="M85" s="860"/>
      <c r="N85" s="51"/>
    </row>
    <row r="86" spans="1:14" ht="15.75" thickBot="1">
      <c r="B86" s="91" t="s">
        <v>974</v>
      </c>
      <c r="C86" s="92"/>
      <c r="D86" s="92"/>
      <c r="E86" s="92"/>
      <c r="F86" s="92"/>
      <c r="G86" s="92"/>
      <c r="H86" s="92"/>
      <c r="I86" s="93"/>
      <c r="J86" s="94"/>
      <c r="K86" s="305">
        <v>0.05</v>
      </c>
      <c r="L86" s="861">
        <f>N79*K86</f>
        <v>3039.5995758838526</v>
      </c>
      <c r="M86" s="862"/>
      <c r="N86" s="51"/>
    </row>
    <row r="87" spans="1:14" ht="15.75" thickBot="1">
      <c r="B87" s="825" t="s">
        <v>953</v>
      </c>
      <c r="C87" s="826"/>
      <c r="D87" s="826"/>
      <c r="E87" s="826"/>
      <c r="F87" s="826"/>
      <c r="G87" s="826"/>
      <c r="H87" s="826"/>
      <c r="I87" s="826"/>
      <c r="J87" s="826"/>
      <c r="K87" s="826"/>
      <c r="L87" s="826"/>
      <c r="M87" s="827"/>
      <c r="N87" s="52">
        <f>L84+L85+L86</f>
        <v>18237.597455303116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79029.588972980171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469.42871250000002</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105427.01735163589</v>
      </c>
      <c r="N48" s="272">
        <f>K48*M48</f>
        <v>137055.12255712666</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137055.12255712666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1129.9075439482144</v>
      </c>
      <c r="M60" s="830"/>
      <c r="N60" s="287">
        <f>K60*L60</f>
        <v>1468.8798071326787</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1468.8798071326787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148382.00532675933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29676.401065351867</v>
      </c>
      <c r="M84" s="860"/>
      <c r="N84" s="51"/>
    </row>
    <row r="85" spans="1:14">
      <c r="B85" s="89" t="s">
        <v>973</v>
      </c>
      <c r="C85" s="90"/>
      <c r="D85" s="90"/>
      <c r="E85" s="90"/>
      <c r="F85" s="90"/>
      <c r="G85" s="90"/>
      <c r="H85" s="90"/>
      <c r="I85" s="87"/>
      <c r="J85" s="88"/>
      <c r="K85" s="304">
        <v>0.05</v>
      </c>
      <c r="L85" s="859">
        <f>N79*K85</f>
        <v>7419.1002663379668</v>
      </c>
      <c r="M85" s="860"/>
      <c r="N85" s="51"/>
    </row>
    <row r="86" spans="1:14" ht="15.75" thickBot="1">
      <c r="B86" s="91" t="s">
        <v>974</v>
      </c>
      <c r="C86" s="92"/>
      <c r="D86" s="92"/>
      <c r="E86" s="92"/>
      <c r="F86" s="92"/>
      <c r="G86" s="92"/>
      <c r="H86" s="92"/>
      <c r="I86" s="93"/>
      <c r="J86" s="94"/>
      <c r="K86" s="305">
        <v>0.05</v>
      </c>
      <c r="L86" s="861">
        <f>N79*K86</f>
        <v>7419.1002663379668</v>
      </c>
      <c r="M86" s="862"/>
      <c r="N86" s="51"/>
    </row>
    <row r="87" spans="1:14" ht="15.75" thickBot="1">
      <c r="B87" s="825" t="s">
        <v>953</v>
      </c>
      <c r="C87" s="826"/>
      <c r="D87" s="826"/>
      <c r="E87" s="826"/>
      <c r="F87" s="826"/>
      <c r="G87" s="826"/>
      <c r="H87" s="826"/>
      <c r="I87" s="826"/>
      <c r="J87" s="826"/>
      <c r="K87" s="826"/>
      <c r="L87" s="826"/>
      <c r="M87" s="827"/>
      <c r="N87" s="52">
        <f>L84+L85+L86</f>
        <v>44514.601598027803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192896.60692478713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312.95247499999999</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55956.571253370872</v>
      </c>
      <c r="N48" s="272">
        <f>K48*M48</f>
        <v>72743.542629382137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72743.542629382137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1129.9075439482144</v>
      </c>
      <c r="M60" s="830"/>
      <c r="N60" s="287">
        <f>K60*L60</f>
        <v>1468.8798071326787</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1468.8798071326787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6259.0494999999992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80784.424411514803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16156.884882302962</v>
      </c>
      <c r="M84" s="860"/>
      <c r="N84" s="51"/>
    </row>
    <row r="85" spans="1:14">
      <c r="B85" s="89" t="s">
        <v>973</v>
      </c>
      <c r="C85" s="90"/>
      <c r="D85" s="90"/>
      <c r="E85" s="90"/>
      <c r="F85" s="90"/>
      <c r="G85" s="90"/>
      <c r="H85" s="90"/>
      <c r="I85" s="87"/>
      <c r="J85" s="88"/>
      <c r="K85" s="304">
        <v>0.05</v>
      </c>
      <c r="L85" s="859">
        <f>N79*K85</f>
        <v>4039.2212205757405</v>
      </c>
      <c r="M85" s="860"/>
      <c r="N85" s="51"/>
    </row>
    <row r="86" spans="1:14" ht="15.75" thickBot="1">
      <c r="B86" s="91" t="s">
        <v>974</v>
      </c>
      <c r="C86" s="92"/>
      <c r="D86" s="92"/>
      <c r="E86" s="92"/>
      <c r="F86" s="92"/>
      <c r="G86" s="92"/>
      <c r="H86" s="92"/>
      <c r="I86" s="93"/>
      <c r="J86" s="94"/>
      <c r="K86" s="305">
        <v>0.05</v>
      </c>
      <c r="L86" s="861">
        <f>N79*K86</f>
        <v>4039.2212205757405</v>
      </c>
      <c r="M86" s="862"/>
      <c r="N86" s="51"/>
    </row>
    <row r="87" spans="1:14" ht="15.75" thickBot="1">
      <c r="B87" s="825" t="s">
        <v>953</v>
      </c>
      <c r="C87" s="826"/>
      <c r="D87" s="826"/>
      <c r="E87" s="826"/>
      <c r="F87" s="826"/>
      <c r="G87" s="826"/>
      <c r="H87" s="826"/>
      <c r="I87" s="826"/>
      <c r="J87" s="826"/>
      <c r="K87" s="826"/>
      <c r="L87" s="826"/>
      <c r="M87" s="827"/>
      <c r="N87" s="52">
        <f>L84+L85+L86</f>
        <v>24235.327323454439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105019.75173496924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228</v>
      </c>
      <c r="B36" s="838" t="str">
        <f>VLOOKUP(A36,EQUIPOS!A6:D154,3,FALSE)</f>
        <v xml:space="preserve">Formaleta metálica (concreto hidráulico)
</v>
      </c>
      <c r="C36" s="839"/>
      <c r="D36" s="839"/>
      <c r="E36" s="839"/>
      <c r="F36" s="839"/>
      <c r="G36" s="839"/>
      <c r="H36" s="840"/>
      <c r="I36" s="267"/>
      <c r="J36" s="268"/>
      <c r="K36" s="269">
        <f>VLOOKUP(A36,EQUIPOS!A6:D162,4,FALSE)</f>
        <v>4878.3364761788762</v>
      </c>
      <c r="L36" s="270"/>
      <c r="M36" s="271">
        <v>2</v>
      </c>
      <c r="N36" s="272">
        <f>K36/M36</f>
        <v>2439.1682380894381</v>
      </c>
    </row>
    <row r="37" spans="1:14">
      <c r="A37" s="113" t="s">
        <v>282</v>
      </c>
      <c r="B37" s="838" t="str">
        <f>VLOOKUP(A37,EQUIPOS!A7:D154,3,FALSE)</f>
        <v>Piloteadora potencia 250KW, RPM 1800, fuerza elevadora 200KN</v>
      </c>
      <c r="C37" s="839"/>
      <c r="D37" s="839"/>
      <c r="E37" s="839"/>
      <c r="F37" s="839"/>
      <c r="G37" s="839"/>
      <c r="H37" s="840"/>
      <c r="I37" s="421"/>
      <c r="J37" s="422"/>
      <c r="K37" s="269">
        <f>VLOOKUP(A37,EQUIPOS!A7:D163,4,FALSE)</f>
        <v>426894.29050187155</v>
      </c>
      <c r="L37" s="335"/>
      <c r="M37" s="336">
        <v>4</v>
      </c>
      <c r="N37" s="272">
        <f>K37/M37</f>
        <v>106723.57262546789</v>
      </c>
    </row>
    <row r="38" spans="1:14">
      <c r="A38" s="113" t="s">
        <v>363</v>
      </c>
      <c r="B38" s="838" t="str">
        <f>VLOOKUP(A38,EQUIPOS!A8:D154,3,FALSE)</f>
        <v>Vibrador de concreto, Motor de 3 hp a 18.000 rpm Mangueras de 4 mt</v>
      </c>
      <c r="C38" s="839"/>
      <c r="D38" s="839"/>
      <c r="E38" s="839"/>
      <c r="F38" s="839"/>
      <c r="G38" s="839"/>
      <c r="H38" s="840"/>
      <c r="I38" s="328"/>
      <c r="J38" s="330"/>
      <c r="K38" s="269">
        <f>VLOOKUP(A38,EQUIPOS!A8:D164,4,FALSE)</f>
        <v>7812.4692062623872</v>
      </c>
      <c r="L38" s="423"/>
      <c r="M38" s="424">
        <v>2</v>
      </c>
      <c r="N38" s="272">
        <f>K38/M38</f>
        <v>3906.2346031311936</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0.1</v>
      </c>
      <c r="N40" s="344">
        <f>N76*M40</f>
        <v>1381.7853224957469</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114450.76078918426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3098.3157167468944</v>
      </c>
      <c r="N47" s="272">
        <f>K47*M47</f>
        <v>36793.181480203908</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11828.93333371848</v>
      </c>
      <c r="N48" s="272">
        <f>K48*M48</f>
        <v>5914.4666668592399</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5496.7162331405571</v>
      </c>
      <c r="N49" s="272">
        <f>K49*M49</f>
        <v>2748.3581165702785</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464225.79337848292</v>
      </c>
      <c r="N50" s="272">
        <f>K50*M50</f>
        <v>61253.150367558883</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106709.15663119231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9">
        <f>VLOOKUP(A59,TRANSPORTE!A5:D117,4,FALSE)</f>
        <v>26645.572018343777</v>
      </c>
      <c r="M59" s="830"/>
      <c r="N59" s="287">
        <f>K59*L59</f>
        <v>1332.2786009171889</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1332.2786009171889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13817.853224957467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236310.04924625123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47262.009849250251</v>
      </c>
      <c r="M83" s="860"/>
      <c r="N83" s="51"/>
    </row>
    <row r="84" spans="1:14">
      <c r="B84" s="89" t="s">
        <v>973</v>
      </c>
      <c r="C84" s="90"/>
      <c r="D84" s="90"/>
      <c r="E84" s="90"/>
      <c r="F84" s="90"/>
      <c r="G84" s="90"/>
      <c r="H84" s="90"/>
      <c r="I84" s="87"/>
      <c r="J84" s="88"/>
      <c r="K84" s="304">
        <v>0.05</v>
      </c>
      <c r="L84" s="859">
        <f>N78*K84</f>
        <v>11815.502462312563</v>
      </c>
      <c r="M84" s="860"/>
      <c r="N84" s="51"/>
    </row>
    <row r="85" spans="1:14" ht="15.75" thickBot="1">
      <c r="B85" s="91" t="s">
        <v>974</v>
      </c>
      <c r="C85" s="92"/>
      <c r="D85" s="92"/>
      <c r="E85" s="92"/>
      <c r="F85" s="92"/>
      <c r="G85" s="92"/>
      <c r="H85" s="92"/>
      <c r="I85" s="93"/>
      <c r="J85" s="94"/>
      <c r="K85" s="305">
        <v>0.05</v>
      </c>
      <c r="L85" s="861">
        <f>N78*K85</f>
        <v>11815.502462312563</v>
      </c>
      <c r="M85" s="862"/>
      <c r="N85" s="51"/>
    </row>
    <row r="86" spans="1:14" ht="15.75" thickBot="1">
      <c r="B86" s="825" t="s">
        <v>953</v>
      </c>
      <c r="C86" s="826"/>
      <c r="D86" s="826"/>
      <c r="E86" s="826"/>
      <c r="F86" s="826"/>
      <c r="G86" s="826"/>
      <c r="H86" s="826"/>
      <c r="I86" s="826"/>
      <c r="J86" s="826"/>
      <c r="K86" s="826"/>
      <c r="L86" s="826"/>
      <c r="M86" s="827"/>
      <c r="N86" s="52">
        <f>L83+L84+L85</f>
        <v>70893.014773875373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307203.06402012659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228</v>
      </c>
      <c r="B36" s="838" t="str">
        <f>VLOOKUP(A36,EQUIPOS!A6:D154,3,FALSE)</f>
        <v xml:space="preserve">Formaleta metálica (concreto hidráulico)
</v>
      </c>
      <c r="C36" s="839"/>
      <c r="D36" s="839"/>
      <c r="E36" s="839"/>
      <c r="F36" s="839"/>
      <c r="G36" s="839"/>
      <c r="H36" s="840"/>
      <c r="I36" s="267"/>
      <c r="J36" s="268"/>
      <c r="K36" s="269">
        <f>VLOOKUP(A36,EQUIPOS!A6:D162,4,FALSE)</f>
        <v>4878.3364761788762</v>
      </c>
      <c r="L36" s="270"/>
      <c r="M36" s="271">
        <v>2</v>
      </c>
      <c r="N36" s="272">
        <f>K36/M36</f>
        <v>2439.1682380894381</v>
      </c>
    </row>
    <row r="37" spans="1:14">
      <c r="A37" s="113" t="s">
        <v>282</v>
      </c>
      <c r="B37" s="838" t="str">
        <f>VLOOKUP(A37,EQUIPOS!A7:D154,3,FALSE)</f>
        <v>Piloteadora potencia 250KW, RPM 1800, fuerza elevadora 200KN</v>
      </c>
      <c r="C37" s="839"/>
      <c r="D37" s="839"/>
      <c r="E37" s="839"/>
      <c r="F37" s="839"/>
      <c r="G37" s="839"/>
      <c r="H37" s="840"/>
      <c r="I37" s="421"/>
      <c r="J37" s="422"/>
      <c r="K37" s="269">
        <f>VLOOKUP(A37,EQUIPOS!A7:D163,4,FALSE)</f>
        <v>426894.29050187155</v>
      </c>
      <c r="L37" s="335"/>
      <c r="M37" s="336">
        <v>4</v>
      </c>
      <c r="N37" s="272">
        <f>K37/M37</f>
        <v>106723.57262546789</v>
      </c>
    </row>
    <row r="38" spans="1:14">
      <c r="A38" s="113" t="s">
        <v>363</v>
      </c>
      <c r="B38" s="838" t="str">
        <f>VLOOKUP(A38,EQUIPOS!A8:D154,3,FALSE)</f>
        <v>Vibrador de concreto, Motor de 3 hp a 18.000 rpm Mangueras de 4 mt</v>
      </c>
      <c r="C38" s="839"/>
      <c r="D38" s="839"/>
      <c r="E38" s="839"/>
      <c r="F38" s="839"/>
      <c r="G38" s="839"/>
      <c r="H38" s="840"/>
      <c r="I38" s="328"/>
      <c r="J38" s="330"/>
      <c r="K38" s="269">
        <f>VLOOKUP(A38,EQUIPOS!A8:D164,4,FALSE)</f>
        <v>7812.4692062623872</v>
      </c>
      <c r="L38" s="423"/>
      <c r="M38" s="424">
        <v>2</v>
      </c>
      <c r="N38" s="272">
        <f>K38/M38</f>
        <v>3906.2346031311936</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0.1</v>
      </c>
      <c r="N40" s="344">
        <f>N76*M40</f>
        <v>1381.7853224957469</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114450.76078918426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3098.3157167468944</v>
      </c>
      <c r="N47" s="272">
        <f>K47*M47</f>
        <v>36793.181480203908</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11828.93333371848</v>
      </c>
      <c r="N48" s="272">
        <f>K48*M48</f>
        <v>5914.4666668592399</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5496.7162331405571</v>
      </c>
      <c r="N49" s="272">
        <f>K49*M49</f>
        <v>2748.3581165702785</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464225.79337848292</v>
      </c>
      <c r="N50" s="272">
        <f>K50*M50</f>
        <v>61253.150367558883</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106709.15663119231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9">
        <f>VLOOKUP(A59,TRANSPORTE!A5:D117,4,FALSE)</f>
        <v>26645.572018343777</v>
      </c>
      <c r="M59" s="830"/>
      <c r="N59" s="287">
        <f>K59*L59</f>
        <v>1332.2786009171889</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1332.2786009171889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13817.853224957467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236310.04924625123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47262.009849250251</v>
      </c>
      <c r="M83" s="860"/>
      <c r="N83" s="51"/>
    </row>
    <row r="84" spans="1:14">
      <c r="B84" s="89" t="s">
        <v>973</v>
      </c>
      <c r="C84" s="90"/>
      <c r="D84" s="90"/>
      <c r="E84" s="90"/>
      <c r="F84" s="90"/>
      <c r="G84" s="90"/>
      <c r="H84" s="90"/>
      <c r="I84" s="87"/>
      <c r="J84" s="88"/>
      <c r="K84" s="304">
        <v>0.05</v>
      </c>
      <c r="L84" s="859">
        <f>N78*K84</f>
        <v>11815.502462312563</v>
      </c>
      <c r="M84" s="860"/>
      <c r="N84" s="51"/>
    </row>
    <row r="85" spans="1:14" ht="15.75" thickBot="1">
      <c r="B85" s="91" t="s">
        <v>974</v>
      </c>
      <c r="C85" s="92"/>
      <c r="D85" s="92"/>
      <c r="E85" s="92"/>
      <c r="F85" s="92"/>
      <c r="G85" s="92"/>
      <c r="H85" s="92"/>
      <c r="I85" s="93"/>
      <c r="J85" s="94"/>
      <c r="K85" s="305">
        <v>0.05</v>
      </c>
      <c r="L85" s="861">
        <f>N78*K85</f>
        <v>11815.502462312563</v>
      </c>
      <c r="M85" s="862"/>
      <c r="N85" s="51"/>
    </row>
    <row r="86" spans="1:14" ht="15.75" thickBot="1">
      <c r="B86" s="825" t="s">
        <v>953</v>
      </c>
      <c r="C86" s="826"/>
      <c r="D86" s="826"/>
      <c r="E86" s="826"/>
      <c r="F86" s="826"/>
      <c r="G86" s="826"/>
      <c r="H86" s="826"/>
      <c r="I86" s="826"/>
      <c r="J86" s="826"/>
      <c r="K86" s="826"/>
      <c r="L86" s="826"/>
      <c r="M86" s="827"/>
      <c r="N86" s="52">
        <f>L83+L84+L85</f>
        <v>70893.014773875373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307203.06402012659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8" zoomScale="77" zoomScaleNormal="77" workbookViewId="0">
      <selection activeCell="A81" sqref="A81"/>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243</v>
      </c>
      <c r="B36" s="838" t="str">
        <f>VLOOKUP(A36,EQUIPOS!A6:D154,3,FALSE)</f>
        <v>Grúa 10 ton</v>
      </c>
      <c r="C36" s="839"/>
      <c r="D36" s="839"/>
      <c r="E36" s="839"/>
      <c r="F36" s="839"/>
      <c r="G36" s="839"/>
      <c r="H36" s="840"/>
      <c r="I36" s="267"/>
      <c r="J36" s="268"/>
      <c r="K36" s="269">
        <f>VLOOKUP(A36,EQUIPOS!A6:D162,4,FALSE)</f>
        <v>197062.98164306415</v>
      </c>
      <c r="L36" s="270"/>
      <c r="M36" s="271">
        <v>0.158</v>
      </c>
      <c r="N36" s="272">
        <f t="shared" ref="N36:N44" si="0">K36/M36</f>
        <v>1247234.0610320517</v>
      </c>
    </row>
    <row r="37" spans="1:14">
      <c r="A37" s="113" t="s">
        <v>121</v>
      </c>
      <c r="B37" s="838" t="str">
        <f>VLOOKUP(A37,EQUIPOS!A7:D154,3,FALSE)</f>
        <v>Bomba eléctrica para accionar la celda</v>
      </c>
      <c r="C37" s="839"/>
      <c r="D37" s="839"/>
      <c r="E37" s="839"/>
      <c r="F37" s="839"/>
      <c r="G37" s="839"/>
      <c r="H37" s="840"/>
      <c r="I37" s="421"/>
      <c r="J37" s="422"/>
      <c r="K37" s="269">
        <f>VLOOKUP(A37,EQUIPOS!A7:D163,4,FALSE)</f>
        <v>67865.714043178916</v>
      </c>
      <c r="L37" s="335"/>
      <c r="M37" s="336">
        <v>0.158</v>
      </c>
      <c r="N37" s="272">
        <f t="shared" si="0"/>
        <v>429529.83571632224</v>
      </c>
    </row>
    <row r="38" spans="1:14">
      <c r="A38" s="113" t="s">
        <v>217</v>
      </c>
      <c r="B38" s="838" t="str">
        <f>VLOOKUP(A38,EQUIPOS!A8:D154,3,FALSE)</f>
        <v>Equipo de soldadura y de acetileno (incluye soldadura)</v>
      </c>
      <c r="C38" s="839"/>
      <c r="D38" s="839"/>
      <c r="E38" s="839"/>
      <c r="F38" s="839"/>
      <c r="G38" s="839"/>
      <c r="H38" s="840"/>
      <c r="I38" s="421"/>
      <c r="J38" s="422"/>
      <c r="K38" s="438">
        <f>VLOOKUP(A38,EQUIPOS!A8:D164,4,FALSE)</f>
        <v>33932.332694797093</v>
      </c>
      <c r="L38" s="335"/>
      <c r="M38" s="336">
        <v>0.158</v>
      </c>
      <c r="N38" s="272">
        <f t="shared" si="0"/>
        <v>214761.59933415882</v>
      </c>
    </row>
    <row r="39" spans="1:14">
      <c r="A39" s="113" t="s">
        <v>255</v>
      </c>
      <c r="B39" s="838" t="str">
        <f>VLOOKUP(A39,EQUIPOS!A9:D154,3,FALSE)</f>
        <v>Manómetro cable de acero para bajar la celda</v>
      </c>
      <c r="C39" s="839"/>
      <c r="D39" s="839"/>
      <c r="E39" s="839"/>
      <c r="F39" s="839"/>
      <c r="G39" s="839"/>
      <c r="H39" s="840"/>
      <c r="I39" s="421"/>
      <c r="J39" s="422"/>
      <c r="K39" s="438">
        <f>VLOOKUP(A39,EQUIPOS!A9:D165,4,FALSE)</f>
        <v>1407065.5528840758</v>
      </c>
      <c r="L39" s="335"/>
      <c r="M39" s="336">
        <v>0.158</v>
      </c>
      <c r="N39" s="272">
        <f t="shared" si="0"/>
        <v>8905478.1828106064</v>
      </c>
    </row>
    <row r="40" spans="1:14">
      <c r="A40" s="113" t="s">
        <v>1648</v>
      </c>
      <c r="B40" s="838" t="str">
        <f>VLOOKUP(A40,EQUIPOS!A10:D154,3,FALSE)</f>
        <v xml:space="preserve">Retroexcavadora sobre llantas 
</v>
      </c>
      <c r="C40" s="839"/>
      <c r="D40" s="839"/>
      <c r="E40" s="839"/>
      <c r="F40" s="839"/>
      <c r="G40" s="839"/>
      <c r="H40" s="840"/>
      <c r="I40" s="421"/>
      <c r="J40" s="422"/>
      <c r="K40" s="438">
        <f>VLOOKUP(A40,EQUIPOS!A10:D166,4,FALSE)</f>
        <v>125618.80689384215</v>
      </c>
      <c r="L40" s="335"/>
      <c r="M40" s="336">
        <v>0.158</v>
      </c>
      <c r="N40" s="272">
        <f t="shared" si="0"/>
        <v>795055.73983444402</v>
      </c>
    </row>
    <row r="41" spans="1:14">
      <c r="A41" s="113" t="s">
        <v>115</v>
      </c>
      <c r="B41" s="838" t="str">
        <f>VLOOKUP(A41,EQUIPOS!A6:D154,3,FALSE)</f>
        <v>Andamiaje para Aplicar la Carga (Equipos Sustituto de la Tara)</v>
      </c>
      <c r="C41" s="839"/>
      <c r="D41" s="839"/>
      <c r="E41" s="839"/>
      <c r="F41" s="839"/>
      <c r="G41" s="839"/>
      <c r="H41" s="840"/>
      <c r="I41" s="421"/>
      <c r="J41" s="422"/>
      <c r="K41" s="438">
        <f>VLOOKUP(A41,EQUIPOS!A6:D154,4,FALSE)</f>
        <v>72463.011358649295</v>
      </c>
      <c r="L41" s="335"/>
      <c r="M41" s="336">
        <v>0.158</v>
      </c>
      <c r="N41" s="272">
        <f t="shared" si="0"/>
        <v>458626.6541686664</v>
      </c>
    </row>
    <row r="42" spans="1:14">
      <c r="A42" s="113" t="s">
        <v>224</v>
      </c>
      <c r="B42" s="838" t="str">
        <f>VLOOKUP(A42,EQUIPOS!A12:D155,3,FALSE)</f>
        <v>Equipo de Medición (Deformimetros Eléctricos, Mecánicos, Celdas de Carga,  Etc.)</v>
      </c>
      <c r="C42" s="839"/>
      <c r="D42" s="839"/>
      <c r="E42" s="839"/>
      <c r="F42" s="839"/>
      <c r="G42" s="839"/>
      <c r="H42" s="840"/>
      <c r="I42" s="328"/>
      <c r="J42" s="330"/>
      <c r="K42" s="438">
        <f>VLOOKUP(A42,EQUIPOS!A12:D168,4,FALSE)</f>
        <v>181977.05117309224</v>
      </c>
      <c r="L42" s="423"/>
      <c r="M42" s="424">
        <v>0.158</v>
      </c>
      <c r="N42" s="272">
        <f t="shared" si="0"/>
        <v>1151753.4884372926</v>
      </c>
    </row>
    <row r="43" spans="1:14">
      <c r="A43" t="s">
        <v>335</v>
      </c>
      <c r="B43" s="838" t="str">
        <f>VLOOKUP(A43,EQUIPOS!A13:D156,3,FALSE)</f>
        <v>Tara (Recebo, Agua, Etc.)</v>
      </c>
      <c r="C43" s="839"/>
      <c r="D43" s="839"/>
      <c r="E43" s="839"/>
      <c r="F43" s="839"/>
      <c r="G43" s="839"/>
      <c r="H43" s="840"/>
      <c r="I43" s="36"/>
      <c r="J43" s="37"/>
      <c r="K43" s="438">
        <f>VLOOKUP(A43,EQUIPOS!A13:D169,4,FALSE)</f>
        <v>373039.63700431294</v>
      </c>
      <c r="L43" s="276"/>
      <c r="M43" s="277">
        <v>2.8000000000000001E-2</v>
      </c>
      <c r="N43" s="272">
        <f t="shared" si="0"/>
        <v>13322844.178725462</v>
      </c>
    </row>
    <row r="44" spans="1:14">
      <c r="A44" t="s">
        <v>216</v>
      </c>
      <c r="B44" s="838" t="str">
        <f>VLOOKUP(A44,EQUIPOS!A14:D157,3,FALSE)</f>
        <v xml:space="preserve">Equipo de topografía Teodolito electrónico con abertura de anteojo de 42 mm. Aumento del anteojo: 30x.Distancia mínima de enfoque: 1.0 m. Precisión: 5´´. Compensador con rango de trabajo ±3´. </v>
      </c>
      <c r="C44" s="839"/>
      <c r="D44" s="839"/>
      <c r="E44" s="839"/>
      <c r="F44" s="839"/>
      <c r="G44" s="839"/>
      <c r="H44" s="840"/>
      <c r="I44" s="36"/>
      <c r="J44" s="37"/>
      <c r="K44" s="438">
        <f>VLOOKUP(A44,EQUIPOS!A14:D170,4,FALSE)</f>
        <v>20797.946546013682</v>
      </c>
      <c r="L44" s="276"/>
      <c r="M44" s="277">
        <v>0.158</v>
      </c>
      <c r="N44" s="273">
        <f t="shared" si="0"/>
        <v>131632.57307603597</v>
      </c>
    </row>
    <row r="45" spans="1:14">
      <c r="B45" s="845" t="s">
        <v>952</v>
      </c>
      <c r="C45" s="846"/>
      <c r="D45" s="846"/>
      <c r="E45" s="38"/>
      <c r="F45" s="39"/>
      <c r="G45" s="39"/>
      <c r="H45" s="40"/>
      <c r="I45" s="36"/>
      <c r="J45" s="37"/>
      <c r="K45" s="279"/>
      <c r="L45" s="276"/>
      <c r="M45" s="401">
        <v>0.02</v>
      </c>
      <c r="N45" s="344">
        <f>N79*M45</f>
        <v>8647.9318827683801</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26665564.245017812</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22462043.57923812</v>
      </c>
      <c r="N52" s="272">
        <f t="shared" ref="N52:N58" si="1">K52*M52</f>
        <v>22462043.57923812</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149751.62779353964</v>
      </c>
      <c r="N53" s="272">
        <f t="shared" si="1"/>
        <v>4492548.8338061888</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94225.969676321853</v>
      </c>
      <c r="N54" s="272">
        <f t="shared" si="1"/>
        <v>5653558.1805793112</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1681.9951673410103</v>
      </c>
      <c r="N55" s="272">
        <f t="shared" si="1"/>
        <v>20183.942008092123</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2433396.8024635976</v>
      </c>
      <c r="N56" s="272">
        <f t="shared" si="1"/>
        <v>4866793.6049271952</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1183147.31273468</v>
      </c>
      <c r="N57" s="272">
        <f t="shared" si="1"/>
        <v>5915736.5636734003</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25572.646591252997</v>
      </c>
      <c r="N58" s="272">
        <f t="shared" si="1"/>
        <v>1790085.2613877098</v>
      </c>
    </row>
    <row r="59" spans="1:14" ht="15.75" thickBot="1">
      <c r="B59" s="825" t="s">
        <v>953</v>
      </c>
      <c r="C59" s="826"/>
      <c r="D59" s="826"/>
      <c r="E59" s="826"/>
      <c r="F59" s="826"/>
      <c r="G59" s="826"/>
      <c r="H59" s="826"/>
      <c r="I59" s="826"/>
      <c r="J59" s="826"/>
      <c r="K59" s="826"/>
      <c r="L59" s="826"/>
      <c r="M59" s="827"/>
      <c r="N59" s="394">
        <f>SUM(N52:N58)</f>
        <v>45200949.965620026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9">
        <f>VLOOKUP(A64,TRANSPORTE!A5:D117,4,FALSE)</f>
        <v>135052.17838658905</v>
      </c>
      <c r="M64" s="830"/>
      <c r="N64" s="287">
        <f>K64*L64</f>
        <v>6752.6089193294529</v>
      </c>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6752.6089193294529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812"/>
      <c r="C78" s="813"/>
      <c r="D78" s="813"/>
      <c r="E78" s="813"/>
      <c r="F78" s="813"/>
      <c r="G78" s="813"/>
      <c r="H78" s="813"/>
      <c r="I78" s="126"/>
      <c r="J78" s="126"/>
      <c r="K78" s="126"/>
      <c r="L78" s="913"/>
      <c r="M78" s="913"/>
      <c r="N78" s="45"/>
    </row>
    <row r="79" spans="1:15" ht="15.75" thickBot="1">
      <c r="B79" s="831" t="s">
        <v>953</v>
      </c>
      <c r="C79" s="832"/>
      <c r="D79" s="832"/>
      <c r="E79" s="832"/>
      <c r="F79" s="832"/>
      <c r="G79" s="832"/>
      <c r="H79" s="832"/>
      <c r="I79" s="832"/>
      <c r="J79" s="832"/>
      <c r="K79" s="832"/>
      <c r="L79" s="832"/>
      <c r="M79" s="833"/>
      <c r="N79" s="301">
        <f>SUM(N75:N78)</f>
        <v>432396.59413841902</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N47+N59+N70+N79</f>
        <v>72305663.413695574</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6" t="s">
        <v>969</v>
      </c>
      <c r="C85" s="817"/>
      <c r="D85" s="817"/>
      <c r="E85" s="817"/>
      <c r="F85" s="817"/>
      <c r="G85" s="817"/>
      <c r="H85" s="817"/>
      <c r="I85" s="314"/>
      <c r="J85" s="334"/>
      <c r="K85" s="302" t="s">
        <v>970</v>
      </c>
      <c r="L85" s="855" t="s">
        <v>971</v>
      </c>
      <c r="M85" s="856"/>
      <c r="N85" s="303"/>
    </row>
    <row r="86" spans="1:14">
      <c r="B86" s="857" t="s">
        <v>972</v>
      </c>
      <c r="C86" s="858"/>
      <c r="D86" s="858"/>
      <c r="E86" s="858"/>
      <c r="F86" s="858"/>
      <c r="G86" s="858"/>
      <c r="H86" s="858"/>
      <c r="I86" s="87"/>
      <c r="J86" s="88"/>
      <c r="K86" s="304">
        <v>0.2</v>
      </c>
      <c r="L86" s="859">
        <f>N81*K86</f>
        <v>14461132.682739116</v>
      </c>
      <c r="M86" s="860"/>
      <c r="N86" s="51"/>
    </row>
    <row r="87" spans="1:14">
      <c r="B87" s="89" t="s">
        <v>973</v>
      </c>
      <c r="C87" s="90"/>
      <c r="D87" s="90"/>
      <c r="E87" s="90"/>
      <c r="F87" s="90"/>
      <c r="G87" s="90"/>
      <c r="H87" s="90"/>
      <c r="I87" s="87"/>
      <c r="J87" s="88"/>
      <c r="K87" s="304">
        <v>0.05</v>
      </c>
      <c r="L87" s="859">
        <f>N81*K87</f>
        <v>3615283.1706847791</v>
      </c>
      <c r="M87" s="860"/>
      <c r="N87" s="51"/>
    </row>
    <row r="88" spans="1:14" ht="15.75" thickBot="1">
      <c r="B88" s="91" t="s">
        <v>974</v>
      </c>
      <c r="C88" s="92"/>
      <c r="D88" s="92"/>
      <c r="E88" s="92"/>
      <c r="F88" s="92"/>
      <c r="G88" s="92"/>
      <c r="H88" s="92"/>
      <c r="I88" s="93"/>
      <c r="J88" s="94"/>
      <c r="K88" s="305">
        <v>0.05</v>
      </c>
      <c r="L88" s="861">
        <f>N81*K88</f>
        <v>3615283.1706847791</v>
      </c>
      <c r="M88" s="862"/>
      <c r="N88" s="51"/>
    </row>
    <row r="89" spans="1:14" ht="15.75" thickBot="1">
      <c r="B89" s="825" t="s">
        <v>953</v>
      </c>
      <c r="C89" s="826"/>
      <c r="D89" s="826"/>
      <c r="E89" s="826"/>
      <c r="F89" s="826"/>
      <c r="G89" s="826"/>
      <c r="H89" s="826"/>
      <c r="I89" s="826"/>
      <c r="J89" s="826"/>
      <c r="K89" s="826"/>
      <c r="L89" s="826"/>
      <c r="M89" s="827"/>
      <c r="N89" s="52">
        <f>L86+L87+L88</f>
        <v>21691699.024108671</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93997362.437804252</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3"/>
      <c r="K121" s="973"/>
      <c r="L121" s="973"/>
      <c r="M121" s="973"/>
      <c r="N121" s="974"/>
    </row>
    <row r="122" spans="2:14" ht="15.75" thickBot="1">
      <c r="B122" s="419" t="s">
        <v>2221</v>
      </c>
      <c r="C122" s="420"/>
      <c r="D122" s="420"/>
      <c r="E122" s="259"/>
      <c r="F122" s="259"/>
      <c r="G122" s="259"/>
      <c r="H122" s="259"/>
      <c r="I122" s="259"/>
      <c r="J122" s="975"/>
      <c r="K122" s="975"/>
      <c r="L122" s="975"/>
      <c r="M122" s="975"/>
      <c r="N122"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140</v>
      </c>
      <c r="B36" s="838" t="str">
        <f>VLOOKUP(A36,EQUIPOS!A6:D154,3,FALSE)</f>
        <v>Camisa para Pilote D=1.20m</v>
      </c>
      <c r="C36" s="839"/>
      <c r="D36" s="839"/>
      <c r="E36" s="839"/>
      <c r="F36" s="839"/>
      <c r="G36" s="839"/>
      <c r="H36" s="840"/>
      <c r="I36" s="267"/>
      <c r="J36" s="268"/>
      <c r="K36" s="269">
        <f>VLOOKUP(A36,EQUIPOS!A6:D162,4,FALSE)</f>
        <v>45972.973154703766</v>
      </c>
      <c r="L36" s="270"/>
      <c r="M36" s="271">
        <v>1</v>
      </c>
      <c r="N36" s="272">
        <f t="shared" ref="N36:N42" si="0">K36/M36</f>
        <v>45972.973154703766</v>
      </c>
    </row>
    <row r="37" spans="1:14">
      <c r="A37" s="113" t="s">
        <v>206</v>
      </c>
      <c r="B37" s="838" t="str">
        <f>VLOOKUP(A37,EQUIPOS!A7:D154,3,FALSE)</f>
        <v>Equipo de Soldadura</v>
      </c>
      <c r="C37" s="839"/>
      <c r="D37" s="839"/>
      <c r="E37" s="839"/>
      <c r="F37" s="839"/>
      <c r="G37" s="839"/>
      <c r="H37" s="840"/>
      <c r="I37" s="421"/>
      <c r="J37" s="422"/>
      <c r="K37" s="269">
        <f>VLOOKUP(A37,EQUIPOS!A7:D163,4,FALSE)</f>
        <v>8741.9386048839733</v>
      </c>
      <c r="L37" s="335"/>
      <c r="M37" s="336">
        <v>1</v>
      </c>
      <c r="N37" s="272">
        <f t="shared" si="0"/>
        <v>8741.9386048839733</v>
      </c>
    </row>
    <row r="38" spans="1:14">
      <c r="A38" s="113" t="s">
        <v>242</v>
      </c>
      <c r="B38" s="838" t="str">
        <f>VLOOKUP(A38,EQUIPOS!A8:D154,3,FALSE)</f>
        <v>Grúa con torre capacidad 1 ton en la punta.</v>
      </c>
      <c r="C38" s="839"/>
      <c r="D38" s="839"/>
      <c r="E38" s="839"/>
      <c r="F38" s="839"/>
      <c r="G38" s="839"/>
      <c r="H38" s="840"/>
      <c r="I38" s="421"/>
      <c r="J38" s="422"/>
      <c r="K38" s="438">
        <f>VLOOKUP(A38,EQUIPOS!A8:D164,4,FALSE)</f>
        <v>185876.99385471505</v>
      </c>
      <c r="L38" s="335"/>
      <c r="M38" s="336">
        <v>2.5</v>
      </c>
      <c r="N38" s="272">
        <f t="shared" si="0"/>
        <v>74350.797541886015</v>
      </c>
    </row>
    <row r="39" spans="1:14">
      <c r="A39" s="113" t="s">
        <v>267</v>
      </c>
      <c r="B39" s="838" t="str">
        <f>VLOOKUP(A39,EQUIPOS!A9:D154,3,FALSE)</f>
        <v>Motobomba de concreto</v>
      </c>
      <c r="C39" s="839"/>
      <c r="D39" s="839"/>
      <c r="E39" s="839"/>
      <c r="F39" s="839"/>
      <c r="G39" s="839"/>
      <c r="H39" s="840"/>
      <c r="I39" s="421"/>
      <c r="J39" s="422"/>
      <c r="K39" s="438">
        <f>VLOOKUP(A39,EQUIPOS!A9:D165,4,FALSE)</f>
        <v>73338.637101901521</v>
      </c>
      <c r="L39" s="335"/>
      <c r="M39" s="336">
        <v>2.5499800000000001</v>
      </c>
      <c r="N39" s="272">
        <f t="shared" si="0"/>
        <v>28760.475416239155</v>
      </c>
    </row>
    <row r="40" spans="1:14">
      <c r="A40" s="113" t="s">
        <v>277</v>
      </c>
      <c r="B40" s="838" t="str">
        <f>VLOOKUP(A40,EQUIPOS!A10:D154,3,FALSE)</f>
        <v>Pala auxiliar de piloteadora</v>
      </c>
      <c r="C40" s="839"/>
      <c r="D40" s="839"/>
      <c r="E40" s="839"/>
      <c r="F40" s="839"/>
      <c r="G40" s="839"/>
      <c r="H40" s="840"/>
      <c r="I40" s="421"/>
      <c r="J40" s="422"/>
      <c r="K40" s="438">
        <f>VLOOKUP(A40,EQUIPOS!A10:D166,4,FALSE)</f>
        <v>284596.19366791431</v>
      </c>
      <c r="L40" s="335"/>
      <c r="M40" s="336">
        <v>2.5</v>
      </c>
      <c r="N40" s="272">
        <f t="shared" si="0"/>
        <v>113838.47746716572</v>
      </c>
    </row>
    <row r="41" spans="1:14">
      <c r="A41" s="113" t="s">
        <v>282</v>
      </c>
      <c r="B41" s="838" t="str">
        <f>VLOOKUP(A41,EQUIPOS!A6:D154,3,FALSE)</f>
        <v>Piloteadora potencia 250KW, RPM 1800, fuerza elevadora 200KN</v>
      </c>
      <c r="C41" s="839"/>
      <c r="D41" s="839"/>
      <c r="E41" s="839"/>
      <c r="F41" s="839"/>
      <c r="G41" s="839"/>
      <c r="H41" s="840"/>
      <c r="I41" s="421"/>
      <c r="J41" s="422"/>
      <c r="K41" s="438">
        <f>VLOOKUP(A41,EQUIPOS!A6:D154,4,FALSE)</f>
        <v>426894.29050187155</v>
      </c>
      <c r="L41" s="335"/>
      <c r="M41" s="336">
        <v>1</v>
      </c>
      <c r="N41" s="272">
        <f t="shared" si="0"/>
        <v>426894.29050187155</v>
      </c>
    </row>
    <row r="42" spans="1:14">
      <c r="A42" s="113" t="s">
        <v>310</v>
      </c>
      <c r="B42" s="838" t="str">
        <f>VLOOKUP(A42,EQUIPOS!A12:D155,3,FALSE)</f>
        <v>Retroexcavadora A25C</v>
      </c>
      <c r="C42" s="839"/>
      <c r="D42" s="839"/>
      <c r="E42" s="839"/>
      <c r="F42" s="839"/>
      <c r="G42" s="839"/>
      <c r="H42" s="840"/>
      <c r="I42" s="328"/>
      <c r="J42" s="330"/>
      <c r="K42" s="438">
        <f>VLOOKUP(A42,EQUIPOS!A12:D168,4,FALSE)</f>
        <v>181969.71059799907</v>
      </c>
      <c r="L42" s="423"/>
      <c r="M42" s="424">
        <v>2.5</v>
      </c>
      <c r="N42" s="272">
        <f t="shared" si="0"/>
        <v>72787.88423919963</v>
      </c>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N83*M45</f>
        <v>10046.441950300166</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781393.27887624979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9620.2393916153524</v>
      </c>
      <c r="N52" s="272">
        <f>K52*M52</f>
        <v>22655.663767254155</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3098.3157167468944</v>
      </c>
      <c r="N53" s="272">
        <f>K53*M53</f>
        <v>383262.30708545737</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464225.79337848292</v>
      </c>
      <c r="N54" s="272">
        <f>K54*M54</f>
        <v>382832.18979724299</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SUM(N52:N58)</f>
        <v>788750.16064995457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9">
        <f>VLOOKUP(A64,TRANSPORTE!A5:D117,4,FALSE)</f>
        <v>1129.9075439482144</v>
      </c>
      <c r="M64" s="830"/>
      <c r="N64" s="287">
        <f>K64*L64</f>
        <v>1468.8798071326787</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9">
        <f>VLOOKUP(A65,TRANSPORTE!A6:D117,4,FALSE)</f>
        <v>26645.572018343777</v>
      </c>
      <c r="M65" s="830"/>
      <c r="N65" s="287">
        <f>K65*L65</f>
        <v>1332.2786009171889</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2801.1584080498678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977"/>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127"/>
    </row>
    <row r="83" spans="1:14" ht="15.75" thickBot="1">
      <c r="B83" s="831" t="s">
        <v>953</v>
      </c>
      <c r="C83" s="832"/>
      <c r="D83" s="832"/>
      <c r="E83" s="832"/>
      <c r="F83" s="832"/>
      <c r="G83" s="832"/>
      <c r="H83" s="832"/>
      <c r="I83" s="832"/>
      <c r="J83" s="832"/>
      <c r="K83" s="832"/>
      <c r="L83" s="832"/>
      <c r="M83" s="833"/>
      <c r="N83" s="460">
        <f>SUM(N76:N82)</f>
        <v>100464.41950300166</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N47+N59+N70+N83</f>
        <v>1673409.0174372562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334681.80348745128</v>
      </c>
      <c r="M90" s="860"/>
      <c r="N90" s="51"/>
    </row>
    <row r="91" spans="1:14">
      <c r="B91" s="89" t="s">
        <v>973</v>
      </c>
      <c r="C91" s="90"/>
      <c r="D91" s="90"/>
      <c r="E91" s="90"/>
      <c r="F91" s="90"/>
      <c r="G91" s="90"/>
      <c r="H91" s="90"/>
      <c r="I91" s="87"/>
      <c r="J91" s="88"/>
      <c r="K91" s="304">
        <v>0.05</v>
      </c>
      <c r="L91" s="859">
        <f>N85*K91</f>
        <v>83670.45087186282</v>
      </c>
      <c r="M91" s="860"/>
      <c r="N91" s="51"/>
    </row>
    <row r="92" spans="1:14" ht="15.75" thickBot="1">
      <c r="B92" s="91" t="s">
        <v>974</v>
      </c>
      <c r="C92" s="92"/>
      <c r="D92" s="92"/>
      <c r="E92" s="92"/>
      <c r="F92" s="92"/>
      <c r="G92" s="92"/>
      <c r="H92" s="92"/>
      <c r="I92" s="93"/>
      <c r="J92" s="94"/>
      <c r="K92" s="305">
        <v>0.05</v>
      </c>
      <c r="L92" s="861">
        <f>N85*K92</f>
        <v>83670.45087186282</v>
      </c>
      <c r="M92" s="862"/>
      <c r="N92" s="51"/>
    </row>
    <row r="93" spans="1:14" ht="15.75" thickBot="1">
      <c r="B93" s="825" t="s">
        <v>953</v>
      </c>
      <c r="C93" s="826"/>
      <c r="D93" s="826"/>
      <c r="E93" s="826"/>
      <c r="F93" s="826"/>
      <c r="G93" s="826"/>
      <c r="H93" s="826"/>
      <c r="I93" s="826"/>
      <c r="J93" s="826"/>
      <c r="K93" s="826"/>
      <c r="L93" s="826"/>
      <c r="M93" s="827"/>
      <c r="N93" s="52">
        <f>L90+L91+L92</f>
        <v>502022.70523117692</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2175431.7226684331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182</v>
      </c>
      <c r="B36" s="838" t="str">
        <f>VLOOKUP(A36,EQUIPOS!A6:D154,3,FALSE)</f>
        <v xml:space="preserve">Compresor para penetrar roca
</v>
      </c>
      <c r="C36" s="839"/>
      <c r="D36" s="839"/>
      <c r="E36" s="839"/>
      <c r="F36" s="839"/>
      <c r="G36" s="839"/>
      <c r="H36" s="840"/>
      <c r="I36" s="267"/>
      <c r="J36" s="268"/>
      <c r="K36" s="269">
        <f>VLOOKUP(A36,EQUIPOS!A6:D162,4,FALSE)</f>
        <v>83189.688876885251</v>
      </c>
      <c r="L36" s="270"/>
      <c r="M36" s="271">
        <v>0.125</v>
      </c>
      <c r="N36" s="272">
        <f>K36/M36</f>
        <v>665517.51101508201</v>
      </c>
    </row>
    <row r="37" spans="1:14">
      <c r="A37" s="113" t="s">
        <v>242</v>
      </c>
      <c r="B37" s="838" t="str">
        <f>VLOOKUP(A37,EQUIPOS!A7:D154,3,FALSE)</f>
        <v>Grúa con torre capacidad 1 ton en la punta.</v>
      </c>
      <c r="C37" s="839"/>
      <c r="D37" s="839"/>
      <c r="E37" s="839"/>
      <c r="F37" s="839"/>
      <c r="G37" s="839"/>
      <c r="H37" s="840"/>
      <c r="I37" s="421"/>
      <c r="J37" s="422"/>
      <c r="K37" s="269">
        <f>VLOOKUP(A37,EQUIPOS!A7:D163,4,FALSE)</f>
        <v>185876.99385471505</v>
      </c>
      <c r="L37" s="335"/>
      <c r="M37" s="336">
        <v>2.5</v>
      </c>
      <c r="N37" s="272">
        <f>K37/M37</f>
        <v>74350.797541886015</v>
      </c>
    </row>
    <row r="38" spans="1:14">
      <c r="A38" s="113" t="s">
        <v>267</v>
      </c>
      <c r="B38" s="838" t="str">
        <f>VLOOKUP(A38,EQUIPOS!A8:D154,3,FALSE)</f>
        <v>Motobomba de concreto</v>
      </c>
      <c r="C38" s="839"/>
      <c r="D38" s="839"/>
      <c r="E38" s="839"/>
      <c r="F38" s="839"/>
      <c r="G38" s="839"/>
      <c r="H38" s="840"/>
      <c r="I38" s="421"/>
      <c r="J38" s="422"/>
      <c r="K38" s="438">
        <f>VLOOKUP(A38,EQUIPOS!A8:D164,4,FALSE)</f>
        <v>73338.637101901521</v>
      </c>
      <c r="L38" s="335"/>
      <c r="M38" s="336">
        <v>0.65</v>
      </c>
      <c r="N38" s="272">
        <f>K38/M38</f>
        <v>112828.67246446387</v>
      </c>
    </row>
    <row r="39" spans="1:14">
      <c r="A39" s="113" t="s">
        <v>310</v>
      </c>
      <c r="B39" s="838" t="str">
        <f>VLOOKUP(A39,EQUIPOS!A9:D154,3,FALSE)</f>
        <v>Retroexcavadora A25C</v>
      </c>
      <c r="C39" s="839"/>
      <c r="D39" s="839"/>
      <c r="E39" s="839"/>
      <c r="F39" s="839"/>
      <c r="G39" s="839"/>
      <c r="H39" s="840"/>
      <c r="I39" s="421"/>
      <c r="J39" s="422"/>
      <c r="K39" s="438">
        <f>VLOOKUP(A39,EQUIPOS!A9:D165,4,FALSE)</f>
        <v>181969.71059799907</v>
      </c>
      <c r="L39" s="335"/>
      <c r="M39" s="336">
        <v>0.65</v>
      </c>
      <c r="N39" s="272">
        <f>K39/M39</f>
        <v>279953.40091999859</v>
      </c>
    </row>
    <row r="40" spans="1:14">
      <c r="A40" s="113"/>
      <c r="B40" s="838"/>
      <c r="C40" s="839"/>
      <c r="D40" s="839"/>
      <c r="E40" s="839"/>
      <c r="F40" s="839"/>
      <c r="G40" s="839"/>
      <c r="H40" s="840"/>
      <c r="I40" s="421"/>
      <c r="J40" s="422"/>
      <c r="K40" s="438"/>
      <c r="L40" s="335"/>
      <c r="M40" s="336"/>
      <c r="N40" s="272"/>
    </row>
    <row r="41" spans="1:14">
      <c r="A41" s="113"/>
      <c r="B41" s="838"/>
      <c r="C41" s="839"/>
      <c r="D41" s="839"/>
      <c r="E41" s="839"/>
      <c r="F41" s="839"/>
      <c r="G41" s="839"/>
      <c r="H41" s="840"/>
      <c r="I41" s="421"/>
      <c r="J41" s="422"/>
      <c r="K41" s="438"/>
      <c r="L41" s="335"/>
      <c r="M41" s="336"/>
      <c r="N41" s="272"/>
    </row>
    <row r="42" spans="1:14">
      <c r="A42" s="113"/>
      <c r="B42" s="838"/>
      <c r="C42" s="839"/>
      <c r="D42" s="839"/>
      <c r="E42" s="839"/>
      <c r="F42" s="839"/>
      <c r="G42" s="839"/>
      <c r="H42" s="840"/>
      <c r="I42" s="328"/>
      <c r="J42" s="330"/>
      <c r="K42" s="438"/>
      <c r="L42" s="423"/>
      <c r="M42" s="424"/>
      <c r="N42" s="272"/>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N87*M45</f>
        <v>52241.498141560864</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1184891.8800829914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3098.3157167468944</v>
      </c>
      <c r="N52" s="272">
        <f>K52*M52</f>
        <v>551897.72220305854</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464225.79337848292</v>
      </c>
      <c r="N53" s="272">
        <f t="shared" ref="N53:N59" si="0">K53*M53</f>
        <v>551278.35330802994</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5253.3042931878144</v>
      </c>
      <c r="N54" s="272">
        <f t="shared" si="0"/>
        <v>1575.9912879563442</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2237.1868943507543</v>
      </c>
      <c r="N55" s="272">
        <f t="shared" si="0"/>
        <v>6711.5606830522629</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10991.201845632198</v>
      </c>
      <c r="N56" s="272">
        <f t="shared" si="0"/>
        <v>2747.8004614080496</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1322.8388739982954</v>
      </c>
      <c r="N57" s="272">
        <f t="shared" si="0"/>
        <v>1322.8388739982954</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800.19441193636294</v>
      </c>
      <c r="N58" s="272">
        <f t="shared" si="0"/>
        <v>800.19441193636294</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8478.703307454387</v>
      </c>
      <c r="N59" s="272">
        <f t="shared" si="0"/>
        <v>3883.2461148141092</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5" t="s">
        <v>953</v>
      </c>
      <c r="C63" s="826"/>
      <c r="D63" s="826"/>
      <c r="E63" s="826"/>
      <c r="F63" s="826"/>
      <c r="G63" s="826"/>
      <c r="H63" s="826"/>
      <c r="I63" s="826"/>
      <c r="J63" s="826"/>
      <c r="K63" s="826"/>
      <c r="L63" s="826"/>
      <c r="M63" s="827"/>
      <c r="N63" s="394">
        <f>SUM(N52:N62)</f>
        <v>1120217.707344254</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8" t="s">
        <v>961</v>
      </c>
      <c r="M67" s="801"/>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9">
        <f>VLOOKUP(A68,TRANSPORTE!A5:D117,4,FALSE)</f>
        <v>1129.9075439482144</v>
      </c>
      <c r="M68" s="830"/>
      <c r="N68" s="287">
        <f>K68*L68</f>
        <v>1468.8798071326787</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9">
        <f>VLOOKUP(A69,TRANSPORTE!A6:D117,4,FALSE)</f>
        <v>26645.572018343777</v>
      </c>
      <c r="M69" s="830"/>
      <c r="N69" s="287">
        <f>K69*L69</f>
        <v>1332.2786009171889</v>
      </c>
    </row>
    <row r="70" spans="1:15">
      <c r="B70" s="46"/>
      <c r="C70" s="47"/>
      <c r="D70" s="47"/>
      <c r="E70" s="47"/>
      <c r="F70" s="47"/>
      <c r="G70" s="47"/>
      <c r="H70" s="311"/>
      <c r="I70" s="279"/>
      <c r="J70" s="286"/>
      <c r="K70" s="279"/>
      <c r="L70" s="829"/>
      <c r="M70" s="830"/>
      <c r="N70" s="287"/>
    </row>
    <row r="71" spans="1:15">
      <c r="B71" s="46"/>
      <c r="C71" s="47"/>
      <c r="D71" s="47"/>
      <c r="E71" s="47"/>
      <c r="F71" s="47"/>
      <c r="G71" s="47"/>
      <c r="H71" s="311"/>
      <c r="I71" s="279"/>
      <c r="J71" s="286"/>
      <c r="K71" s="279"/>
      <c r="L71" s="829"/>
      <c r="M71" s="83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4"/>
      <c r="M73" s="815"/>
      <c r="N73" s="127"/>
    </row>
    <row r="74" spans="1:15" ht="15.75" thickBot="1">
      <c r="B74" s="831" t="s">
        <v>953</v>
      </c>
      <c r="C74" s="832"/>
      <c r="D74" s="832"/>
      <c r="E74" s="832"/>
      <c r="F74" s="832"/>
      <c r="G74" s="832"/>
      <c r="H74" s="832"/>
      <c r="I74" s="832"/>
      <c r="J74" s="832"/>
      <c r="K74" s="832"/>
      <c r="L74" s="832"/>
      <c r="M74" s="833"/>
      <c r="N74" s="104">
        <f>N68+N69+N70+N71+N72</f>
        <v>2801.1584080498678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1" t="s">
        <v>963</v>
      </c>
      <c r="C78" s="852"/>
      <c r="D78" s="852"/>
      <c r="E78" s="852"/>
      <c r="F78" s="852"/>
      <c r="G78" s="852"/>
      <c r="H78" s="852"/>
      <c r="I78" s="73" t="s">
        <v>964</v>
      </c>
      <c r="J78" s="75" t="s">
        <v>1410</v>
      </c>
      <c r="K78" s="74" t="s">
        <v>966</v>
      </c>
      <c r="L78" s="853" t="s">
        <v>950</v>
      </c>
      <c r="M78" s="977"/>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2"/>
      <c r="C86" s="813"/>
      <c r="D86" s="813"/>
      <c r="E86" s="813"/>
      <c r="F86" s="813"/>
      <c r="G86" s="813"/>
      <c r="H86" s="813"/>
      <c r="I86" s="126"/>
      <c r="J86" s="126"/>
      <c r="K86" s="126"/>
      <c r="L86" s="913"/>
      <c r="M86" s="913"/>
      <c r="N86" s="45"/>
    </row>
    <row r="87" spans="1:14" ht="15.75" thickBot="1">
      <c r="B87" s="831" t="s">
        <v>953</v>
      </c>
      <c r="C87" s="832"/>
      <c r="D87" s="832"/>
      <c r="E87" s="832"/>
      <c r="F87" s="832"/>
      <c r="G87" s="832"/>
      <c r="H87" s="832"/>
      <c r="I87" s="832"/>
      <c r="J87" s="832"/>
      <c r="K87" s="832"/>
      <c r="L87" s="832"/>
      <c r="M87" s="833"/>
      <c r="N87" s="301">
        <f>SUM(N80:N86)</f>
        <v>522414.98141560861</v>
      </c>
    </row>
    <row r="88" spans="1:14" ht="15.75" thickBot="1">
      <c r="B88" s="33"/>
      <c r="C88" s="34"/>
      <c r="D88" s="34"/>
      <c r="E88" s="34"/>
      <c r="F88" s="34"/>
      <c r="G88" s="34"/>
      <c r="H88" s="34"/>
      <c r="I88" s="34"/>
      <c r="J88" s="34"/>
      <c r="K88" s="34"/>
      <c r="L88" s="34"/>
      <c r="M88" s="34"/>
      <c r="N88" s="35"/>
    </row>
    <row r="89" spans="1:14" ht="15.75" thickBot="1">
      <c r="B89" s="825" t="s">
        <v>967</v>
      </c>
      <c r="C89" s="826"/>
      <c r="D89" s="826"/>
      <c r="E89" s="826"/>
      <c r="F89" s="826"/>
      <c r="G89" s="826"/>
      <c r="H89" s="826"/>
      <c r="I89" s="826"/>
      <c r="J89" s="826"/>
      <c r="K89" s="826"/>
      <c r="L89" s="826"/>
      <c r="M89" s="827"/>
      <c r="N89" s="99">
        <f>N47+N63+N74+N87</f>
        <v>2830325.7272509038</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6" t="s">
        <v>969</v>
      </c>
      <c r="C93" s="817"/>
      <c r="D93" s="817"/>
      <c r="E93" s="817"/>
      <c r="F93" s="817"/>
      <c r="G93" s="817"/>
      <c r="H93" s="817"/>
      <c r="I93" s="314"/>
      <c r="J93" s="334"/>
      <c r="K93" s="302" t="s">
        <v>970</v>
      </c>
      <c r="L93" s="855" t="s">
        <v>971</v>
      </c>
      <c r="M93" s="856"/>
      <c r="N93" s="303"/>
    </row>
    <row r="94" spans="1:14">
      <c r="B94" s="857" t="s">
        <v>972</v>
      </c>
      <c r="C94" s="858"/>
      <c r="D94" s="858"/>
      <c r="E94" s="858"/>
      <c r="F94" s="858"/>
      <c r="G94" s="858"/>
      <c r="H94" s="858"/>
      <c r="I94" s="87"/>
      <c r="J94" s="88"/>
      <c r="K94" s="304">
        <v>0.2</v>
      </c>
      <c r="L94" s="859">
        <f>N89*K94</f>
        <v>566065.14545018075</v>
      </c>
      <c r="M94" s="860"/>
      <c r="N94" s="51"/>
    </row>
    <row r="95" spans="1:14">
      <c r="B95" s="89" t="s">
        <v>973</v>
      </c>
      <c r="C95" s="90"/>
      <c r="D95" s="90"/>
      <c r="E95" s="90"/>
      <c r="F95" s="90"/>
      <c r="G95" s="90"/>
      <c r="H95" s="90"/>
      <c r="I95" s="87"/>
      <c r="J95" s="88"/>
      <c r="K95" s="304">
        <v>0.05</v>
      </c>
      <c r="L95" s="859">
        <f>N89*K95</f>
        <v>141516.28636254519</v>
      </c>
      <c r="M95" s="860"/>
      <c r="N95" s="51"/>
    </row>
    <row r="96" spans="1:14" ht="15.75" thickBot="1">
      <c r="B96" s="91" t="s">
        <v>974</v>
      </c>
      <c r="C96" s="92"/>
      <c r="D96" s="92"/>
      <c r="E96" s="92"/>
      <c r="F96" s="92"/>
      <c r="G96" s="92"/>
      <c r="H96" s="92"/>
      <c r="I96" s="93"/>
      <c r="J96" s="94"/>
      <c r="K96" s="305">
        <v>0.05</v>
      </c>
      <c r="L96" s="861">
        <f>N89*K96</f>
        <v>141516.28636254519</v>
      </c>
      <c r="M96" s="862"/>
      <c r="N96" s="51"/>
    </row>
    <row r="97" spans="1:14" ht="15.75" thickBot="1">
      <c r="B97" s="825" t="s">
        <v>953</v>
      </c>
      <c r="C97" s="826"/>
      <c r="D97" s="826"/>
      <c r="E97" s="826"/>
      <c r="F97" s="826"/>
      <c r="G97" s="826"/>
      <c r="H97" s="826"/>
      <c r="I97" s="826"/>
      <c r="J97" s="826"/>
      <c r="K97" s="826"/>
      <c r="L97" s="826"/>
      <c r="M97" s="827"/>
      <c r="N97" s="52">
        <f>L94+L95+L96</f>
        <v>849097.71817527118</v>
      </c>
    </row>
    <row r="98" spans="1:14" ht="15.75" thickBot="1">
      <c r="B98" s="33"/>
      <c r="C98" s="34"/>
      <c r="D98" s="34"/>
      <c r="E98" s="34"/>
      <c r="F98" s="34"/>
      <c r="G98" s="34"/>
      <c r="H98" s="34"/>
      <c r="I98" s="34"/>
      <c r="J98" s="34"/>
      <c r="K98" s="34"/>
      <c r="L98" s="34"/>
      <c r="M98" s="34"/>
      <c r="N98" s="35"/>
    </row>
    <row r="99" spans="1:14" ht="15.75" thickBot="1">
      <c r="A99" t="s">
        <v>2016</v>
      </c>
      <c r="B99" s="825" t="s">
        <v>975</v>
      </c>
      <c r="C99" s="826"/>
      <c r="D99" s="826"/>
      <c r="E99" s="826"/>
      <c r="F99" s="826"/>
      <c r="G99" s="826"/>
      <c r="H99" s="826"/>
      <c r="I99" s="826"/>
      <c r="J99" s="826"/>
      <c r="K99" s="826"/>
      <c r="L99" s="826"/>
      <c r="M99" s="827"/>
      <c r="N99" s="188">
        <f>N89+N97</f>
        <v>3679423.4454261749</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3"/>
      <c r="K129" s="973"/>
      <c r="L129" s="973"/>
      <c r="M129" s="973"/>
      <c r="N129" s="974"/>
    </row>
    <row r="130" spans="2:14" ht="15.75" thickBot="1">
      <c r="B130" s="419" t="s">
        <v>2221</v>
      </c>
      <c r="C130" s="420"/>
      <c r="D130" s="420"/>
      <c r="E130" s="259"/>
      <c r="F130" s="259"/>
      <c r="G130" s="259"/>
      <c r="H130" s="259"/>
      <c r="I130" s="259"/>
      <c r="J130" s="975"/>
      <c r="K130" s="975"/>
      <c r="L130" s="975"/>
      <c r="M130" s="975"/>
      <c r="N130"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40.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2"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VLOOKUP(A36,EQUIPOS!A6:D162,4,FALSE)</f>
        <v>98513.663710591602</v>
      </c>
      <c r="L36" s="270"/>
      <c r="M36" s="271">
        <v>0.16</v>
      </c>
      <c r="N36" s="272">
        <f>K36/M36</f>
        <v>615710.39819119754</v>
      </c>
    </row>
    <row r="37" spans="1:14">
      <c r="A37" s="113" t="s">
        <v>261</v>
      </c>
      <c r="B37" s="838" t="str">
        <f>VLOOKUP(A37,EQUIPOS!A7:D154,3,FALSE)</f>
        <v xml:space="preserve">Motobomba 3 PULGADAS (incluye operario)
</v>
      </c>
      <c r="C37" s="839"/>
      <c r="D37" s="839"/>
      <c r="E37" s="839"/>
      <c r="F37" s="839"/>
      <c r="G37" s="839"/>
      <c r="H37" s="840"/>
      <c r="I37" s="421"/>
      <c r="J37" s="422"/>
      <c r="K37" s="269">
        <f>VLOOKUP(A37,EQUIPOS!A7:D163,4,FALSE)</f>
        <v>3119.7444145812892</v>
      </c>
      <c r="L37" s="335"/>
      <c r="M37" s="336">
        <v>0.16</v>
      </c>
      <c r="N37" s="272">
        <f>K37/M37</f>
        <v>19498.402591133057</v>
      </c>
    </row>
    <row r="38" spans="1:14">
      <c r="A38" s="113"/>
      <c r="B38" s="838"/>
      <c r="C38" s="839"/>
      <c r="D38" s="839"/>
      <c r="E38" s="839"/>
      <c r="F38" s="839"/>
      <c r="G38" s="839"/>
      <c r="H38" s="840"/>
      <c r="I38" s="421"/>
      <c r="J38" s="422"/>
      <c r="K38" s="438"/>
      <c r="L38" s="335"/>
      <c r="M38" s="336"/>
      <c r="N38" s="272"/>
    </row>
    <row r="39" spans="1:14">
      <c r="A39" s="113"/>
      <c r="B39" s="838"/>
      <c r="C39" s="839"/>
      <c r="D39" s="839"/>
      <c r="E39" s="839"/>
      <c r="F39" s="839"/>
      <c r="G39" s="839"/>
      <c r="H39" s="840"/>
      <c r="I39" s="421"/>
      <c r="J39" s="422"/>
      <c r="K39" s="438"/>
      <c r="L39" s="335"/>
      <c r="M39" s="336"/>
      <c r="N39" s="272"/>
    </row>
    <row r="40" spans="1:14">
      <c r="A40" s="113"/>
      <c r="B40" s="838"/>
      <c r="C40" s="839"/>
      <c r="D40" s="839"/>
      <c r="E40" s="839"/>
      <c r="F40" s="839"/>
      <c r="G40" s="839"/>
      <c r="H40" s="840"/>
      <c r="I40" s="328"/>
      <c r="J40" s="330"/>
      <c r="K40" s="438"/>
      <c r="L40" s="423"/>
      <c r="M40" s="424"/>
      <c r="N40" s="272"/>
    </row>
    <row r="41" spans="1:14">
      <c r="B41" s="838"/>
      <c r="C41" s="839"/>
      <c r="D41" s="839"/>
      <c r="E41" s="839"/>
      <c r="F41" s="839"/>
      <c r="G41" s="839"/>
      <c r="H41" s="840"/>
      <c r="I41" s="36"/>
      <c r="J41" s="37"/>
      <c r="K41" s="438"/>
      <c r="L41" s="276"/>
      <c r="M41" s="277"/>
      <c r="N41" s="272"/>
    </row>
    <row r="42" spans="1:14">
      <c r="B42" s="320"/>
      <c r="C42" s="321"/>
      <c r="D42" s="321"/>
      <c r="E42" s="321"/>
      <c r="F42" s="323"/>
      <c r="G42" s="323"/>
      <c r="H42" s="125"/>
      <c r="I42" s="36"/>
      <c r="J42" s="37"/>
      <c r="K42" s="438"/>
      <c r="L42" s="276"/>
      <c r="M42" s="277"/>
      <c r="N42" s="273"/>
    </row>
    <row r="43" spans="1:14">
      <c r="B43" s="845" t="s">
        <v>952</v>
      </c>
      <c r="C43" s="846"/>
      <c r="D43" s="846"/>
      <c r="E43" s="38"/>
      <c r="F43" s="39"/>
      <c r="G43" s="39"/>
      <c r="H43" s="40"/>
      <c r="I43" s="36"/>
      <c r="J43" s="37"/>
      <c r="K43" s="279"/>
      <c r="L43" s="276"/>
      <c r="M43" s="401">
        <v>0.05</v>
      </c>
      <c r="N43" s="344">
        <f>N77*M43</f>
        <v>13947.19623493781</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649155.99701726832</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10991.201845632198</v>
      </c>
      <c r="N50" s="272">
        <f>K50*M50</f>
        <v>2198.2403691264399</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1322.8388739982954</v>
      </c>
      <c r="N51" s="272">
        <f>K51*M51</f>
        <v>1322.8388739982954</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800.19441193636294</v>
      </c>
      <c r="N52" s="272">
        <f>K52*M52</f>
        <v>400.09720596818147</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3609.2685013912874</v>
      </c>
      <c r="N53" s="272">
        <f>K53*M53</f>
        <v>541390.27520869311</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484182.53009687341</v>
      </c>
      <c r="N54" s="272">
        <f>K54*M54</f>
        <v>484182.53009687341</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1029493.9817546594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9">
        <f>VLOOKUP(A63,TRANSPORTE!A5:D117,4,FALSE)</f>
        <v>1129.9075439482144</v>
      </c>
      <c r="M63" s="830"/>
      <c r="N63" s="287">
        <f>K63*L63</f>
        <v>1129.9075439482144</v>
      </c>
    </row>
    <row r="64" spans="1:14">
      <c r="B64" s="46"/>
      <c r="C64" s="47"/>
      <c r="D64" s="47"/>
      <c r="E64" s="47"/>
      <c r="F64" s="47"/>
      <c r="G64" s="4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1129.9075439482144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SUM(N73:N76)</f>
        <v>278943.92469875619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N45+N58+N68+N77</f>
        <v>1958723.8110146322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391744.76220292645</v>
      </c>
      <c r="M84" s="860"/>
      <c r="N84" s="51"/>
    </row>
    <row r="85" spans="1:14">
      <c r="B85" s="89" t="s">
        <v>973</v>
      </c>
      <c r="C85" s="90"/>
      <c r="D85" s="90"/>
      <c r="E85" s="90"/>
      <c r="F85" s="90"/>
      <c r="G85" s="90"/>
      <c r="H85" s="90"/>
      <c r="I85" s="87"/>
      <c r="J85" s="88"/>
      <c r="K85" s="304">
        <v>0.05</v>
      </c>
      <c r="L85" s="859">
        <f>N79*K85</f>
        <v>97936.190550731611</v>
      </c>
      <c r="M85" s="860"/>
      <c r="N85" s="51"/>
    </row>
    <row r="86" spans="1:14" ht="15.75" thickBot="1">
      <c r="B86" s="91" t="s">
        <v>974</v>
      </c>
      <c r="C86" s="92"/>
      <c r="D86" s="92"/>
      <c r="E86" s="92"/>
      <c r="F86" s="92"/>
      <c r="G86" s="92"/>
      <c r="H86" s="92"/>
      <c r="I86" s="93"/>
      <c r="J86" s="94"/>
      <c r="K86" s="305">
        <v>0.05</v>
      </c>
      <c r="L86" s="861">
        <f>N79*K86</f>
        <v>97936.190550731611</v>
      </c>
      <c r="M86" s="862"/>
      <c r="N86" s="51"/>
    </row>
    <row r="87" spans="1:14" ht="15.75" thickBot="1">
      <c r="B87" s="825" t="s">
        <v>953</v>
      </c>
      <c r="C87" s="826"/>
      <c r="D87" s="826"/>
      <c r="E87" s="826"/>
      <c r="F87" s="826"/>
      <c r="G87" s="826"/>
      <c r="H87" s="826"/>
      <c r="I87" s="826"/>
      <c r="J87" s="826"/>
      <c r="K87" s="826"/>
      <c r="L87" s="826"/>
      <c r="M87" s="827"/>
      <c r="N87" s="52">
        <f>L84+L85+L86</f>
        <v>587617.14330438967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2546340.9543190217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7"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38.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452"/>
      <c r="L30" s="836" t="s">
        <v>945</v>
      </c>
      <c r="M30" s="837"/>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121</v>
      </c>
      <c r="B36" s="838" t="str">
        <f>VLOOKUP(A36,EQUIPOS!A6:D154,3,FALSE)</f>
        <v>Bomba eléctrica para accionar la celda</v>
      </c>
      <c r="C36" s="839"/>
      <c r="D36" s="839"/>
      <c r="E36" s="839"/>
      <c r="F36" s="839"/>
      <c r="G36" s="839"/>
      <c r="H36" s="840"/>
      <c r="I36" s="267"/>
      <c r="J36" s="268"/>
      <c r="K36" s="269">
        <f>VLOOKUP(A36,EQUIPOS!A6:D162,4,FALSE)</f>
        <v>67865.714043178916</v>
      </c>
      <c r="L36" s="270"/>
      <c r="M36" s="271">
        <v>0.01</v>
      </c>
      <c r="N36" s="272">
        <f t="shared" ref="N36:N41" si="0">K36/M36</f>
        <v>6786571.4043178912</v>
      </c>
    </row>
    <row r="37" spans="1:14">
      <c r="A37" s="113" t="s">
        <v>192</v>
      </c>
      <c r="B37" s="838" t="str">
        <f>VLOOKUP(A37,EQUIPOS!A7:D154,3,FALSE)</f>
        <v>Equipo de acarreo interno</v>
      </c>
      <c r="C37" s="839"/>
      <c r="D37" s="839"/>
      <c r="E37" s="839"/>
      <c r="F37" s="839"/>
      <c r="G37" s="839"/>
      <c r="H37" s="840"/>
      <c r="I37" s="421"/>
      <c r="J37" s="422"/>
      <c r="K37" s="269">
        <f>VLOOKUP(A37,EQUIPOS!A7:D163,4,FALSE)</f>
        <v>44800.094316721515</v>
      </c>
      <c r="L37" s="335"/>
      <c r="M37" s="336">
        <v>0.05</v>
      </c>
      <c r="N37" s="272">
        <f t="shared" si="0"/>
        <v>896001.88633443031</v>
      </c>
    </row>
    <row r="38" spans="1:14">
      <c r="A38" s="113" t="s">
        <v>217</v>
      </c>
      <c r="B38" s="838" t="str">
        <f>VLOOKUP(A38,EQUIPOS!A8:D154,3,FALSE)</f>
        <v>Equipo de soldadura y de acetileno (incluye soldadura)</v>
      </c>
      <c r="C38" s="839"/>
      <c r="D38" s="839"/>
      <c r="E38" s="839"/>
      <c r="F38" s="839"/>
      <c r="G38" s="839"/>
      <c r="H38" s="840"/>
      <c r="I38" s="421"/>
      <c r="J38" s="422"/>
      <c r="K38" s="269">
        <f>VLOOKUP(A38,EQUIPOS!A8:D164,4,FALSE)</f>
        <v>33932.332694797093</v>
      </c>
      <c r="L38" s="335"/>
      <c r="M38" s="336">
        <v>0.01</v>
      </c>
      <c r="N38" s="272">
        <f t="shared" si="0"/>
        <v>3393233.2694797092</v>
      </c>
    </row>
    <row r="39" spans="1:14">
      <c r="A39" s="113" t="s">
        <v>242</v>
      </c>
      <c r="B39" s="838" t="str">
        <f>VLOOKUP(A39,EQUIPOS!A9:D154,3,FALSE)</f>
        <v>Grúa con torre capacidad 1 ton en la punta.</v>
      </c>
      <c r="C39" s="839"/>
      <c r="D39" s="839"/>
      <c r="E39" s="839"/>
      <c r="F39" s="839"/>
      <c r="G39" s="839"/>
      <c r="H39" s="840"/>
      <c r="I39" s="421"/>
      <c r="J39" s="422"/>
      <c r="K39" s="269">
        <f>VLOOKUP(A39,EQUIPOS!A9:D165,4,FALSE)</f>
        <v>185876.99385471505</v>
      </c>
      <c r="L39" s="335"/>
      <c r="M39" s="336">
        <v>0.04</v>
      </c>
      <c r="N39" s="272">
        <f t="shared" si="0"/>
        <v>4646924.846367876</v>
      </c>
    </row>
    <row r="40" spans="1:14">
      <c r="A40" s="113" t="s">
        <v>255</v>
      </c>
      <c r="B40" s="838" t="str">
        <f>VLOOKUP(A40,EQUIPOS!A10:D154,3,FALSE)</f>
        <v>Manómetro cable de acero para bajar la celda</v>
      </c>
      <c r="C40" s="839"/>
      <c r="D40" s="839"/>
      <c r="E40" s="839"/>
      <c r="F40" s="839"/>
      <c r="G40" s="839"/>
      <c r="H40" s="840"/>
      <c r="I40" s="328"/>
      <c r="J40" s="330"/>
      <c r="K40" s="269">
        <f>VLOOKUP(A40,EQUIPOS!A10:D166,4,FALSE)</f>
        <v>1407065.5528840758</v>
      </c>
      <c r="L40" s="423"/>
      <c r="M40" s="424">
        <v>1</v>
      </c>
      <c r="N40" s="272">
        <f t="shared" si="0"/>
        <v>1407065.5528840758</v>
      </c>
    </row>
    <row r="41" spans="1:14">
      <c r="A41" t="s">
        <v>320</v>
      </c>
      <c r="B41" s="838" t="str">
        <f>VLOOKUP(A41,EQUIPOS!A11:D154,3,FALSE)</f>
        <v>Retroexcavadora sobre llantas, motor 62HP, Profundidad de excavación de 5.41 metros.</v>
      </c>
      <c r="C41" s="839"/>
      <c r="D41" s="839"/>
      <c r="E41" s="839"/>
      <c r="F41" s="839"/>
      <c r="G41" s="839"/>
      <c r="H41" s="840"/>
      <c r="I41" s="36"/>
      <c r="J41" s="37"/>
      <c r="K41" s="269">
        <f>VLOOKUP(A41,EQUIPOS!A11:D167,4,FALSE)</f>
        <v>114450.51732173735</v>
      </c>
      <c r="L41" s="276"/>
      <c r="M41" s="277">
        <v>0.2</v>
      </c>
      <c r="N41" s="272">
        <f t="shared" si="0"/>
        <v>572252.58660868672</v>
      </c>
    </row>
    <row r="42" spans="1:14">
      <c r="B42" s="320"/>
      <c r="C42" s="321"/>
      <c r="D42" s="321"/>
      <c r="E42" s="321"/>
      <c r="F42" s="323"/>
      <c r="G42" s="323"/>
      <c r="H42" s="125"/>
      <c r="I42" s="36"/>
      <c r="J42" s="37"/>
      <c r="K42" s="438"/>
      <c r="L42" s="276"/>
      <c r="M42" s="277"/>
      <c r="N42" s="273"/>
    </row>
    <row r="43" spans="1:14">
      <c r="B43" s="845" t="s">
        <v>952</v>
      </c>
      <c r="C43" s="846"/>
      <c r="D43" s="846"/>
      <c r="E43" s="38"/>
      <c r="F43" s="39"/>
      <c r="G43" s="39"/>
      <c r="H43" s="40"/>
      <c r="I43" s="36"/>
      <c r="J43" s="37"/>
      <c r="K43" s="279"/>
      <c r="L43" s="276"/>
      <c r="M43" s="401">
        <v>0.01</v>
      </c>
      <c r="N43" s="344">
        <f>N81*M43</f>
        <v>6998.5517413614798</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17709048.09773403</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22462043.57923812</v>
      </c>
      <c r="N50" s="272">
        <f t="shared" ref="N50:N55" si="1">K50*M50</f>
        <v>22462043.57923812</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149751.62779353964</v>
      </c>
      <c r="N51" s="272">
        <f t="shared" si="1"/>
        <v>4492548.8338061888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2433396.8024635976</v>
      </c>
      <c r="N52" s="272">
        <f t="shared" si="1"/>
        <v>4866793.6049271952</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1183147.31273468</v>
      </c>
      <c r="N53" s="272">
        <f t="shared" si="1"/>
        <v>5915736.5636734003</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94225.969676321853</v>
      </c>
      <c r="N54" s="272">
        <f t="shared" si="1"/>
        <v>5653558.1805793112</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1681.9951673410103</v>
      </c>
      <c r="N55" s="272">
        <f t="shared" si="1"/>
        <v>20183.942008092123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43410864.704232313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9">
        <f>VLOOKUP(A63,TRANSPORTE!A5:D117,4,FALSE)</f>
        <v>1214594.5930844767</v>
      </c>
      <c r="M63" s="830"/>
      <c r="N63" s="287">
        <f>K63*L63</f>
        <v>1214594.5930844767</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9">
        <f>VLOOKUP(A64,TRANSPORTE!A6:D117,4,FALSE)</f>
        <v>135052.17838658905</v>
      </c>
      <c r="M64" s="830"/>
      <c r="N64" s="287">
        <f>K64*L64</f>
        <v>1080417.4270927124</v>
      </c>
    </row>
    <row r="65" spans="1:15">
      <c r="A65" t="s">
        <v>1399</v>
      </c>
      <c r="B65" s="46" t="str">
        <f>VLOOKUP(A65,TRANSPORTE!A6:D117,3,FALSE)</f>
        <v>Pasajes aéreos</v>
      </c>
      <c r="C65" s="47"/>
      <c r="D65" s="47"/>
      <c r="E65" s="47"/>
      <c r="F65" s="47"/>
      <c r="G65" s="47"/>
      <c r="H65" s="311" t="s">
        <v>945</v>
      </c>
      <c r="I65" s="279">
        <v>3</v>
      </c>
      <c r="J65" s="286">
        <v>1</v>
      </c>
      <c r="K65" s="279">
        <f>I65*J65</f>
        <v>3</v>
      </c>
      <c r="L65" s="829">
        <f>VLOOKUP(A65,TRANSPORTE!A6:D117,4,FALSE)</f>
        <v>349730.48470221623</v>
      </c>
      <c r="M65" s="830"/>
      <c r="N65" s="287">
        <f>K65*L65</f>
        <v>1049191.4541066487</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3344203.4742838377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SUM(N73:N80)</f>
        <v>699855.17413614795</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65163971.450386323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13032794.290077265</v>
      </c>
      <c r="M88" s="860"/>
      <c r="N88" s="51"/>
    </row>
    <row r="89" spans="1:14">
      <c r="B89" s="89" t="s">
        <v>973</v>
      </c>
      <c r="C89" s="90"/>
      <c r="D89" s="90"/>
      <c r="E89" s="90"/>
      <c r="F89" s="90"/>
      <c r="G89" s="90"/>
      <c r="H89" s="90"/>
      <c r="I89" s="87"/>
      <c r="J89" s="88"/>
      <c r="K89" s="304">
        <v>0.05</v>
      </c>
      <c r="L89" s="859">
        <f>N83*K89</f>
        <v>3258198.5725193163</v>
      </c>
      <c r="M89" s="860"/>
      <c r="N89" s="51"/>
    </row>
    <row r="90" spans="1:14" ht="15.75" thickBot="1">
      <c r="B90" s="91" t="s">
        <v>974</v>
      </c>
      <c r="C90" s="92"/>
      <c r="D90" s="92"/>
      <c r="E90" s="92"/>
      <c r="F90" s="92"/>
      <c r="G90" s="92"/>
      <c r="H90" s="92"/>
      <c r="I90" s="93"/>
      <c r="J90" s="94"/>
      <c r="K90" s="305">
        <v>0.05</v>
      </c>
      <c r="L90" s="861">
        <f>N83*K90</f>
        <v>3258198.5725193163</v>
      </c>
      <c r="M90" s="862"/>
      <c r="N90" s="51"/>
    </row>
    <row r="91" spans="1:14" ht="15.75" thickBot="1">
      <c r="B91" s="825" t="s">
        <v>953</v>
      </c>
      <c r="C91" s="826"/>
      <c r="D91" s="826"/>
      <c r="E91" s="826"/>
      <c r="F91" s="826"/>
      <c r="G91" s="826"/>
      <c r="H91" s="826"/>
      <c r="I91" s="826"/>
      <c r="J91" s="826"/>
      <c r="K91" s="826"/>
      <c r="L91" s="826"/>
      <c r="M91" s="827"/>
      <c r="N91" s="52">
        <f>L88+L89+L90</f>
        <v>19549191.4351159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84713162.885502219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P75" sqref="P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t="s">
        <v>121</v>
      </c>
      <c r="B36" s="838" t="str">
        <f>VLOOKUP(A36,EQUIPOS!A6:D154,3,FALSE)</f>
        <v>Bomba eléctrica para accionar la celda</v>
      </c>
      <c r="C36" s="839"/>
      <c r="D36" s="839"/>
      <c r="E36" s="839"/>
      <c r="F36" s="839"/>
      <c r="G36" s="839"/>
      <c r="H36" s="840"/>
      <c r="I36" s="267"/>
      <c r="J36" s="268"/>
      <c r="K36" s="269">
        <f>VLOOKUP(A36,EQUIPOS!A6:D162,4,FALSE)</f>
        <v>67865.714043178916</v>
      </c>
      <c r="L36" s="270"/>
      <c r="M36" s="271">
        <v>0.01</v>
      </c>
      <c r="N36" s="272">
        <f>K36/M36</f>
        <v>6786571.4043178912</v>
      </c>
    </row>
    <row r="37" spans="1:16">
      <c r="A37" s="113" t="s">
        <v>217</v>
      </c>
      <c r="B37" s="838" t="str">
        <f>VLOOKUP(A37,EQUIPOS!A7:D154,3,FALSE)</f>
        <v>Equipo de soldadura y de acetileno (incluye soldadura)</v>
      </c>
      <c r="C37" s="839"/>
      <c r="D37" s="839"/>
      <c r="E37" s="839"/>
      <c r="F37" s="839"/>
      <c r="G37" s="839"/>
      <c r="H37" s="840"/>
      <c r="I37" s="421"/>
      <c r="J37" s="422"/>
      <c r="K37" s="269">
        <f>VLOOKUP(A37,EQUIPOS!A7:D163,4,FALSE)</f>
        <v>33932.332694797093</v>
      </c>
      <c r="L37" s="335"/>
      <c r="M37" s="336">
        <v>0.01</v>
      </c>
      <c r="N37" s="272">
        <f>K37/M37</f>
        <v>3393233.2694797092</v>
      </c>
    </row>
    <row r="38" spans="1:16">
      <c r="A38" s="113" t="s">
        <v>255</v>
      </c>
      <c r="B38" s="838" t="str">
        <f>VLOOKUP(A38,EQUIPOS!A8:D154,3,FALSE)</f>
        <v>Manómetro cable de acero para bajar la celda</v>
      </c>
      <c r="C38" s="839"/>
      <c r="D38" s="839"/>
      <c r="E38" s="839"/>
      <c r="F38" s="839"/>
      <c r="G38" s="839"/>
      <c r="H38" s="840"/>
      <c r="I38" s="421"/>
      <c r="J38" s="422"/>
      <c r="K38" s="269">
        <f>VLOOKUP(A38,EQUIPOS!A8:D164,4,FALSE)</f>
        <v>1407065.5528840758</v>
      </c>
      <c r="L38" s="335"/>
      <c r="M38" s="336">
        <v>1</v>
      </c>
      <c r="N38" s="272">
        <f>K38/M38</f>
        <v>1407065.5528840758</v>
      </c>
    </row>
    <row r="39" spans="1:16">
      <c r="A39" s="113"/>
      <c r="B39" s="838"/>
      <c r="C39" s="839"/>
      <c r="D39" s="839"/>
      <c r="E39" s="839"/>
      <c r="F39" s="839"/>
      <c r="G39" s="839"/>
      <c r="H39" s="840"/>
      <c r="I39" s="421"/>
      <c r="J39" s="422"/>
      <c r="K39" s="269"/>
      <c r="L39" s="335"/>
      <c r="M39" s="336"/>
      <c r="N39" s="272"/>
    </row>
    <row r="40" spans="1:16">
      <c r="A40" s="113"/>
      <c r="B40" s="838"/>
      <c r="C40" s="839"/>
      <c r="D40" s="839"/>
      <c r="E40" s="839"/>
      <c r="F40" s="839"/>
      <c r="G40" s="839"/>
      <c r="H40" s="840"/>
      <c r="I40" s="328"/>
      <c r="J40" s="330"/>
      <c r="K40" s="269"/>
      <c r="L40" s="423"/>
      <c r="M40" s="424"/>
      <c r="N40" s="272"/>
    </row>
    <row r="41" spans="1:16">
      <c r="B41" s="838"/>
      <c r="C41" s="839"/>
      <c r="D41" s="839"/>
      <c r="E41" s="839"/>
      <c r="F41" s="839"/>
      <c r="G41" s="839"/>
      <c r="H41" s="840"/>
      <c r="I41" s="36"/>
      <c r="J41" s="37"/>
      <c r="K41" s="269"/>
      <c r="L41" s="276"/>
      <c r="M41" s="277"/>
      <c r="N41" s="272"/>
    </row>
    <row r="42" spans="1:16">
      <c r="B42" s="320"/>
      <c r="C42" s="321"/>
      <c r="D42" s="321"/>
      <c r="E42" s="321"/>
      <c r="F42" s="323"/>
      <c r="G42" s="323"/>
      <c r="H42" s="125"/>
      <c r="I42" s="36"/>
      <c r="J42" s="37"/>
      <c r="K42" s="438"/>
      <c r="L42" s="276"/>
      <c r="M42" s="277"/>
      <c r="N42" s="273"/>
    </row>
    <row r="43" spans="1:16">
      <c r="B43" s="845" t="s">
        <v>952</v>
      </c>
      <c r="C43" s="846"/>
      <c r="D43" s="846"/>
      <c r="E43" s="38"/>
      <c r="F43" s="39"/>
      <c r="G43" s="39"/>
      <c r="H43" s="40"/>
      <c r="I43" s="36"/>
      <c r="J43" s="37"/>
      <c r="K43" s="279"/>
      <c r="L43" s="276"/>
      <c r="M43" s="401">
        <v>0.01</v>
      </c>
      <c r="N43" s="344">
        <f>N81*M43</f>
        <v>6998.5517413614798</v>
      </c>
    </row>
    <row r="44" spans="1:16" ht="15.75" thickBot="1">
      <c r="B44" s="838"/>
      <c r="C44" s="839"/>
      <c r="D44" s="839"/>
      <c r="E44" s="839"/>
      <c r="F44" s="839"/>
      <c r="G44" s="839"/>
      <c r="H44" s="840"/>
      <c r="I44" s="847"/>
      <c r="J44" s="848"/>
      <c r="K44" s="41"/>
      <c r="L44" s="849"/>
      <c r="M44" s="850"/>
      <c r="N44" s="105"/>
    </row>
    <row r="45" spans="1:16" ht="15.75" thickBot="1">
      <c r="B45" s="825" t="s">
        <v>953</v>
      </c>
      <c r="C45" s="826"/>
      <c r="D45" s="826"/>
      <c r="E45" s="826"/>
      <c r="F45" s="826"/>
      <c r="G45" s="826"/>
      <c r="H45" s="826"/>
      <c r="I45" s="826"/>
      <c r="J45" s="826"/>
      <c r="K45" s="826"/>
      <c r="L45" s="826"/>
      <c r="M45" s="827"/>
      <c r="N45" s="394">
        <f>SUM(N36:N44)</f>
        <v>11593868.778423037</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22462043.57923812</v>
      </c>
      <c r="N50" s="272">
        <f t="shared" ref="N50:N55" si="0">K50*M50</f>
        <v>22462043.57923812</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149751.62779353964</v>
      </c>
      <c r="N51" s="272">
        <f t="shared" si="0"/>
        <v>4492548.8338061888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2433396.8024635976</v>
      </c>
      <c r="N52" s="272">
        <f t="shared" si="0"/>
        <v>4866793.6049271952</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1183147.31273468</v>
      </c>
      <c r="N53" s="272">
        <f t="shared" si="0"/>
        <v>5915736.5636734003</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94225.969676321853</v>
      </c>
      <c r="N54" s="272">
        <f t="shared" si="0"/>
        <v>5653558.1805793112</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1681.9951673410103</v>
      </c>
      <c r="N55" s="272">
        <f t="shared" si="0"/>
        <v>20183.942008092123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43410864.704232313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9">
        <f>VLOOKUP(A63,TRANSPORTE!A5:D117,4,FALSE)</f>
        <v>349730.48470221623</v>
      </c>
      <c r="M63" s="830"/>
      <c r="N63" s="287">
        <f>K63*L63</f>
        <v>1049191.4541066487</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9">
        <f>VLOOKUP(A64,TRANSPORTE!A6:D117,4,FALSE)</f>
        <v>1214594.5930844767</v>
      </c>
      <c r="M64" s="830"/>
      <c r="N64" s="287">
        <f>K64*L64</f>
        <v>1214594.5930844767</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9">
        <f>VLOOKUP(A65,TRANSPORTE!A6:D118,4,FALSE)</f>
        <v>135052.17838658905</v>
      </c>
      <c r="M65" s="830"/>
      <c r="N65" s="287">
        <f>K65*L65</f>
        <v>1080417.4270927124</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3344203.4742838377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2"/>
      <c r="C80" s="813"/>
      <c r="D80" s="813"/>
      <c r="E80" s="813"/>
      <c r="F80" s="813"/>
      <c r="G80" s="813"/>
      <c r="H80" s="813"/>
      <c r="I80" s="44"/>
      <c r="J80" s="44"/>
      <c r="K80" s="44"/>
      <c r="L80" s="978"/>
      <c r="M80" s="979"/>
      <c r="N80" s="45"/>
    </row>
    <row r="81" spans="1:14" ht="15.75" thickBot="1">
      <c r="B81" s="825" t="s">
        <v>953</v>
      </c>
      <c r="C81" s="826"/>
      <c r="D81" s="826"/>
      <c r="E81" s="826"/>
      <c r="F81" s="826"/>
      <c r="G81" s="826"/>
      <c r="H81" s="826"/>
      <c r="I81" s="832"/>
      <c r="J81" s="832"/>
      <c r="K81" s="832"/>
      <c r="L81" s="832"/>
      <c r="M81" s="833"/>
      <c r="N81" s="301">
        <f>SUM(N73:N80)</f>
        <v>699855.17413614795</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59048792.13107533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11809758.426215068</v>
      </c>
      <c r="M88" s="860"/>
      <c r="N88" s="51"/>
    </row>
    <row r="89" spans="1:14">
      <c r="B89" s="89" t="s">
        <v>973</v>
      </c>
      <c r="C89" s="90"/>
      <c r="D89" s="90"/>
      <c r="E89" s="90"/>
      <c r="F89" s="90"/>
      <c r="G89" s="90"/>
      <c r="H89" s="90"/>
      <c r="I89" s="87"/>
      <c r="J89" s="88"/>
      <c r="K89" s="304">
        <v>0.05</v>
      </c>
      <c r="L89" s="859">
        <f>N83*K89</f>
        <v>2952439.6065537669</v>
      </c>
      <c r="M89" s="860"/>
      <c r="N89" s="51"/>
    </row>
    <row r="90" spans="1:14" ht="15.75" thickBot="1">
      <c r="B90" s="91" t="s">
        <v>974</v>
      </c>
      <c r="C90" s="92"/>
      <c r="D90" s="92"/>
      <c r="E90" s="92"/>
      <c r="F90" s="92"/>
      <c r="G90" s="92"/>
      <c r="H90" s="92"/>
      <c r="I90" s="93"/>
      <c r="J90" s="94"/>
      <c r="K90" s="305">
        <v>0.05</v>
      </c>
      <c r="L90" s="861">
        <f>N83*K90</f>
        <v>2952439.6065537669</v>
      </c>
      <c r="M90" s="862"/>
      <c r="N90" s="51"/>
    </row>
    <row r="91" spans="1:14" ht="15.75" thickBot="1">
      <c r="B91" s="825" t="s">
        <v>953</v>
      </c>
      <c r="C91" s="826"/>
      <c r="D91" s="826"/>
      <c r="E91" s="826"/>
      <c r="F91" s="826"/>
      <c r="G91" s="826"/>
      <c r="H91" s="826"/>
      <c r="I91" s="826"/>
      <c r="J91" s="826"/>
      <c r="K91" s="826"/>
      <c r="L91" s="826"/>
      <c r="M91" s="827"/>
      <c r="N91" s="52">
        <f>L88+L89+L90</f>
        <v>17714637.639322601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76763429.770397931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259</v>
      </c>
      <c r="B36" s="838" t="str">
        <f>VLOOKUP(A36,EQUIPOS!A6:D154,3,FALSE)</f>
        <v>Montacargas</v>
      </c>
      <c r="C36" s="839"/>
      <c r="D36" s="839"/>
      <c r="E36" s="839"/>
      <c r="F36" s="839"/>
      <c r="G36" s="839"/>
      <c r="H36" s="840"/>
      <c r="I36" s="267"/>
      <c r="J36" s="268"/>
      <c r="K36" s="269">
        <f>VLOOKUP(A36,EQUIPOS!A6:D162,4,FALSE)</f>
        <v>80149.642134743714</v>
      </c>
      <c r="L36" s="270"/>
      <c r="M36" s="336">
        <v>1.5</v>
      </c>
      <c r="N36" s="272">
        <f>K36/M36</f>
        <v>53433.094756495811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2975.4018634534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56408.496619949212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9365.0725022146653</v>
      </c>
      <c r="N48" s="272">
        <f>K48*M48</f>
        <v>2933150.8182224827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2933150.8182224827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59508.037269067994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3049067.3521114998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609813.47042229993</v>
      </c>
      <c r="M84" s="860"/>
      <c r="N84" s="51"/>
    </row>
    <row r="85" spans="1:14">
      <c r="B85" s="89" t="s">
        <v>973</v>
      </c>
      <c r="C85" s="90"/>
      <c r="D85" s="90"/>
      <c r="E85" s="90"/>
      <c r="F85" s="90"/>
      <c r="G85" s="90"/>
      <c r="H85" s="90"/>
      <c r="I85" s="87"/>
      <c r="J85" s="88"/>
      <c r="K85" s="304">
        <v>0.05</v>
      </c>
      <c r="L85" s="859">
        <f>N79*K85</f>
        <v>152453.36760557498</v>
      </c>
      <c r="M85" s="860"/>
      <c r="N85" s="51"/>
    </row>
    <row r="86" spans="1:14" ht="15.75" thickBot="1">
      <c r="B86" s="91" t="s">
        <v>974</v>
      </c>
      <c r="C86" s="92"/>
      <c r="D86" s="92"/>
      <c r="E86" s="92"/>
      <c r="F86" s="92"/>
      <c r="G86" s="92"/>
      <c r="H86" s="92"/>
      <c r="I86" s="93"/>
      <c r="J86" s="94"/>
      <c r="K86" s="305">
        <v>0.05</v>
      </c>
      <c r="L86" s="861">
        <f>N79*K86</f>
        <v>152453.36760557498</v>
      </c>
      <c r="M86" s="862"/>
      <c r="N86" s="51"/>
    </row>
    <row r="87" spans="1:14" ht="15.75" thickBot="1">
      <c r="B87" s="825" t="s">
        <v>953</v>
      </c>
      <c r="C87" s="826"/>
      <c r="D87" s="826"/>
      <c r="E87" s="826"/>
      <c r="F87" s="826"/>
      <c r="G87" s="826"/>
      <c r="H87" s="826"/>
      <c r="I87" s="826"/>
      <c r="J87" s="826"/>
      <c r="K87" s="826"/>
      <c r="L87" s="826"/>
      <c r="M87" s="827"/>
      <c r="N87" s="52">
        <f>L84+L85+L86</f>
        <v>914720.20563344995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3963787.5577449496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267</v>
      </c>
      <c r="B36" s="838" t="str">
        <f>VLOOKUP(A36,EQUIPOS!A6:D154,3,FALSE)</f>
        <v>Motobomba de concreto</v>
      </c>
      <c r="C36" s="839"/>
      <c r="D36" s="839"/>
      <c r="E36" s="839"/>
      <c r="F36" s="839"/>
      <c r="G36" s="839"/>
      <c r="H36" s="840"/>
      <c r="I36" s="267"/>
      <c r="J36" s="268"/>
      <c r="K36" s="269">
        <f>VLOOKUP(A36,EQUIPOS!A6:D162,4,FALSE)</f>
        <v>73338.637101901521</v>
      </c>
      <c r="L36" s="270"/>
      <c r="M36" s="336">
        <v>2.5</v>
      </c>
      <c r="N36" s="272">
        <f>K36/M36</f>
        <v>29335.454840760609</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29335.454840760609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3098.3157167468944</v>
      </c>
      <c r="N48" s="272">
        <f>K48*M48</f>
        <v>144873.1520783029</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424288.81772820442</v>
      </c>
      <c r="N49" s="272">
        <f>K49*M49</f>
        <v>283416.92729383236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428290.07937213522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9">
        <f>VLOOKUP(A60,TRANSPORTE!A2:D117,4,FALSE)</f>
        <v>1129.9075439482144</v>
      </c>
      <c r="M60" s="830"/>
      <c r="N60" s="287">
        <f>K60*L60</f>
        <v>981.18400510895015</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981.18400510895015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458606.7182180048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91721.343643600965</v>
      </c>
      <c r="M84" s="860"/>
      <c r="N84" s="51"/>
    </row>
    <row r="85" spans="1:14">
      <c r="B85" s="89" t="s">
        <v>973</v>
      </c>
      <c r="C85" s="90"/>
      <c r="D85" s="90"/>
      <c r="E85" s="90"/>
      <c r="F85" s="90"/>
      <c r="G85" s="90"/>
      <c r="H85" s="90"/>
      <c r="I85" s="87"/>
      <c r="J85" s="88"/>
      <c r="K85" s="304">
        <v>0.05</v>
      </c>
      <c r="L85" s="859">
        <f>N79*K85</f>
        <v>22930.335910900241</v>
      </c>
      <c r="M85" s="860"/>
      <c r="N85" s="51"/>
    </row>
    <row r="86" spans="1:14" ht="15.75" thickBot="1">
      <c r="B86" s="91" t="s">
        <v>974</v>
      </c>
      <c r="C86" s="92"/>
      <c r="D86" s="92"/>
      <c r="E86" s="92"/>
      <c r="F86" s="92"/>
      <c r="G86" s="92"/>
      <c r="H86" s="92"/>
      <c r="I86" s="93"/>
      <c r="J86" s="94"/>
      <c r="K86" s="305">
        <v>0.05</v>
      </c>
      <c r="L86" s="861">
        <f>N79*K86</f>
        <v>22930.335910900241</v>
      </c>
      <c r="M86" s="862"/>
      <c r="N86" s="51"/>
    </row>
    <row r="87" spans="1:14" ht="15.75" thickBot="1">
      <c r="B87" s="825" t="s">
        <v>953</v>
      </c>
      <c r="C87" s="826"/>
      <c r="D87" s="826"/>
      <c r="E87" s="826"/>
      <c r="F87" s="826"/>
      <c r="G87" s="826"/>
      <c r="H87" s="826"/>
      <c r="I87" s="826"/>
      <c r="J87" s="826"/>
      <c r="K87" s="826"/>
      <c r="L87" s="826"/>
      <c r="M87" s="827"/>
      <c r="N87" s="52">
        <f>L84+L85+L86</f>
        <v>137582.01546540143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596188.73368340626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76"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121</v>
      </c>
      <c r="B36" s="838" t="str">
        <f>VLOOKUP(A36,EQUIPOS!A6:D154,3,FALSE)</f>
        <v>Bomba eléctrica para accionar la celda</v>
      </c>
      <c r="C36" s="839"/>
      <c r="D36" s="839"/>
      <c r="E36" s="839"/>
      <c r="F36" s="839"/>
      <c r="G36" s="839"/>
      <c r="H36" s="840"/>
      <c r="I36" s="267"/>
      <c r="J36" s="268"/>
      <c r="K36" s="269">
        <f>VLOOKUP(A36,EQUIPOS!A6:D162,4,FALSE)</f>
        <v>67865.714043178916</v>
      </c>
      <c r="L36" s="270"/>
      <c r="M36" s="271">
        <v>0.01</v>
      </c>
      <c r="N36" s="272">
        <f t="shared" ref="N36:N41" si="0">K36/M36</f>
        <v>6786571.4043178912</v>
      </c>
    </row>
    <row r="37" spans="1:14">
      <c r="A37" s="113" t="s">
        <v>192</v>
      </c>
      <c r="B37" s="838" t="str">
        <f>VLOOKUP(A37,EQUIPOS!A7:D154,3,FALSE)</f>
        <v>Equipo de acarreo interno</v>
      </c>
      <c r="C37" s="839"/>
      <c r="D37" s="839"/>
      <c r="E37" s="839"/>
      <c r="F37" s="839"/>
      <c r="G37" s="839"/>
      <c r="H37" s="840"/>
      <c r="I37" s="421"/>
      <c r="J37" s="422"/>
      <c r="K37" s="269">
        <f>VLOOKUP(A37,EQUIPOS!A7:D163,4,FALSE)</f>
        <v>44800.094316721515</v>
      </c>
      <c r="L37" s="335"/>
      <c r="M37" s="336">
        <v>0.05</v>
      </c>
      <c r="N37" s="272">
        <f t="shared" si="0"/>
        <v>896001.88633443031</v>
      </c>
    </row>
    <row r="38" spans="1:14">
      <c r="A38" s="113" t="s">
        <v>214</v>
      </c>
      <c r="B38" s="838" t="str">
        <f>VLOOKUP(A38,EQUIPOS!A8:D154,3,FALSE)</f>
        <v>Equipo de oxigeno y soldadura</v>
      </c>
      <c r="C38" s="839"/>
      <c r="D38" s="839"/>
      <c r="E38" s="839"/>
      <c r="F38" s="839"/>
      <c r="G38" s="839"/>
      <c r="H38" s="840"/>
      <c r="I38" s="421"/>
      <c r="J38" s="422"/>
      <c r="K38" s="438">
        <f>VLOOKUP(A38,EQUIPOS!A8:D164,4,FALSE)</f>
        <v>15323.974833706345</v>
      </c>
      <c r="L38" s="335"/>
      <c r="M38" s="336">
        <v>0.01</v>
      </c>
      <c r="N38" s="272">
        <f t="shared" si="0"/>
        <v>1532397.4833706345</v>
      </c>
    </row>
    <row r="39" spans="1:14">
      <c r="A39" s="113" t="s">
        <v>248</v>
      </c>
      <c r="B39" s="838" t="str">
        <f>VLOOKUP(A39,EQUIPOS!A9:D154,3,FALSE)</f>
        <v>Grúa telescópica de 50 Ton.</v>
      </c>
      <c r="C39" s="839"/>
      <c r="D39" s="839"/>
      <c r="E39" s="839"/>
      <c r="F39" s="839"/>
      <c r="G39" s="839"/>
      <c r="H39" s="840"/>
      <c r="I39" s="421"/>
      <c r="J39" s="422"/>
      <c r="K39" s="438">
        <f>VLOOKUP(A39,EQUIPOS!A9:D165,4,FALSE)</f>
        <v>241906.55488701022</v>
      </c>
      <c r="L39" s="335"/>
      <c r="M39" s="336">
        <v>0.04</v>
      </c>
      <c r="N39" s="272">
        <f t="shared" si="0"/>
        <v>6047663.8721752558</v>
      </c>
    </row>
    <row r="40" spans="1:14">
      <c r="A40" s="113" t="s">
        <v>255</v>
      </c>
      <c r="B40" s="838" t="str">
        <f>VLOOKUP(A40,EQUIPOS!A10:D154,3,FALSE)</f>
        <v>Manómetro cable de acero para bajar la celda</v>
      </c>
      <c r="C40" s="839"/>
      <c r="D40" s="839"/>
      <c r="E40" s="839"/>
      <c r="F40" s="839"/>
      <c r="G40" s="839"/>
      <c r="H40" s="840"/>
      <c r="I40" s="421"/>
      <c r="J40" s="422"/>
      <c r="K40" s="438">
        <f>VLOOKUP(A40,EQUIPOS!A10:D166,4,FALSE)</f>
        <v>1407065.5528840758</v>
      </c>
      <c r="L40" s="335"/>
      <c r="M40" s="336">
        <v>1</v>
      </c>
      <c r="N40" s="272">
        <f t="shared" si="0"/>
        <v>1407065.5528840758</v>
      </c>
    </row>
    <row r="41" spans="1:14">
      <c r="A41" s="113" t="s">
        <v>322</v>
      </c>
      <c r="B41" s="838" t="str">
        <f>VLOOKUP(A41,EQUIPOS!A11:D154,3,FALSE)</f>
        <v xml:space="preserve">Retroexcavadora sobre llantas JD 410
</v>
      </c>
      <c r="C41" s="839"/>
      <c r="D41" s="839"/>
      <c r="E41" s="839"/>
      <c r="F41" s="839"/>
      <c r="G41" s="839"/>
      <c r="H41" s="840"/>
      <c r="I41" s="421"/>
      <c r="J41" s="422"/>
      <c r="K41" s="438">
        <f>VLOOKUP(A41,EQUIPOS!A11:D167,4,FALSE)</f>
        <v>121854.59519958332</v>
      </c>
      <c r="L41" s="335"/>
      <c r="M41" s="336">
        <v>0.2</v>
      </c>
      <c r="N41" s="272">
        <f t="shared" si="0"/>
        <v>609272.97599791654</v>
      </c>
    </row>
    <row r="42" spans="1:14">
      <c r="A42" s="113"/>
      <c r="B42" s="838"/>
      <c r="C42" s="839"/>
      <c r="D42" s="839"/>
      <c r="E42" s="839"/>
      <c r="F42" s="839"/>
      <c r="G42" s="839"/>
      <c r="H42" s="840"/>
      <c r="I42" s="328"/>
      <c r="J42" s="330"/>
      <c r="K42" s="438"/>
      <c r="L42" s="423"/>
      <c r="M42" s="424"/>
      <c r="N42" s="272"/>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N86*M45</f>
        <v>69985.517413614798</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411">
        <f>SUM(N36:N45)</f>
        <v>17348958.692493819</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6" t="s">
        <v>944</v>
      </c>
      <c r="C51" s="817"/>
      <c r="D51" s="817"/>
      <c r="E51" s="817"/>
      <c r="F51" s="817"/>
      <c r="G51" s="817"/>
      <c r="H51" s="817"/>
      <c r="I51" s="818"/>
      <c r="J51" s="315" t="s">
        <v>945</v>
      </c>
      <c r="K51" s="85" t="s">
        <v>946</v>
      </c>
      <c r="L51" s="819" t="s">
        <v>955</v>
      </c>
      <c r="M51" s="818"/>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22462043.57923812</v>
      </c>
      <c r="N52" s="272">
        <f t="shared" ref="N52:N57" si="1">K52*M52</f>
        <v>22462043.57923812</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149751.62779353964</v>
      </c>
      <c r="N53" s="272">
        <f t="shared" si="1"/>
        <v>4492548.8338061888</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2433396.8024635976</v>
      </c>
      <c r="N54" s="272">
        <f t="shared" si="1"/>
        <v>4866793.6049271952</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1183147.31273468</v>
      </c>
      <c r="N55" s="272">
        <f t="shared" si="1"/>
        <v>5915736.5636734003</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183186.32437619538</v>
      </c>
      <c r="N56" s="272">
        <f t="shared" si="1"/>
        <v>10991179.462571723</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1681.9951673410103</v>
      </c>
      <c r="N57" s="272">
        <f t="shared" si="1"/>
        <v>20183.942008092123</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5" t="s">
        <v>953</v>
      </c>
      <c r="C63" s="826"/>
      <c r="D63" s="826"/>
      <c r="E63" s="826"/>
      <c r="F63" s="826"/>
      <c r="G63" s="826"/>
      <c r="H63" s="826"/>
      <c r="I63" s="826"/>
      <c r="J63" s="826"/>
      <c r="K63" s="826"/>
      <c r="L63" s="826"/>
      <c r="M63" s="827"/>
      <c r="N63" s="394">
        <f>SUM(N52:N62)</f>
        <v>48748485.986224726</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8" t="s">
        <v>961</v>
      </c>
      <c r="M67" s="801"/>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9">
        <f>VLOOKUP(A68,TRANSPORTE!A5:D117,4,FALSE)</f>
        <v>1214594.5930844767</v>
      </c>
      <c r="M68" s="830"/>
      <c r="N68" s="287">
        <f>K68*L68</f>
        <v>1214594.5930844767</v>
      </c>
    </row>
    <row r="69" spans="1:15">
      <c r="A69" t="s">
        <v>1399</v>
      </c>
      <c r="B69" s="46" t="str">
        <f>VLOOKUP(A69,TRANSPORTE!A5:D117,3,FALSE)</f>
        <v>Pasajes aéreos</v>
      </c>
      <c r="C69" s="47"/>
      <c r="D69" s="47"/>
      <c r="E69" s="47"/>
      <c r="F69" s="47"/>
      <c r="G69" s="47"/>
      <c r="H69" s="311" t="s">
        <v>945</v>
      </c>
      <c r="I69" s="279">
        <v>3</v>
      </c>
      <c r="J69" s="286">
        <v>1</v>
      </c>
      <c r="K69" s="279">
        <f>I69*J69</f>
        <v>3</v>
      </c>
      <c r="L69" s="829">
        <f>VLOOKUP(A69,TRANSPORTE!A5:D117,4,FALSE)</f>
        <v>349730.48470221623</v>
      </c>
      <c r="M69" s="830"/>
      <c r="N69" s="287">
        <f>K69*L69</f>
        <v>1049191.4541066487</v>
      </c>
    </row>
    <row r="70" spans="1:15">
      <c r="B70" s="46"/>
      <c r="C70" s="47"/>
      <c r="D70" s="47"/>
      <c r="E70" s="47"/>
      <c r="F70" s="47"/>
      <c r="G70" s="47"/>
      <c r="H70" s="311"/>
      <c r="I70" s="279"/>
      <c r="J70" s="286"/>
      <c r="K70" s="279"/>
      <c r="L70" s="829"/>
      <c r="M70" s="830"/>
      <c r="N70" s="287"/>
    </row>
    <row r="71" spans="1:15">
      <c r="B71" s="46"/>
      <c r="C71" s="47"/>
      <c r="D71" s="47"/>
      <c r="E71" s="47"/>
      <c r="F71" s="47"/>
      <c r="G71" s="47"/>
      <c r="H71" s="311"/>
      <c r="I71" s="279"/>
      <c r="J71" s="286"/>
      <c r="K71" s="279"/>
      <c r="L71" s="829"/>
      <c r="M71" s="83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4"/>
      <c r="M73" s="815"/>
      <c r="N73" s="127"/>
    </row>
    <row r="74" spans="1:15" ht="15.75" thickBot="1">
      <c r="B74" s="831" t="s">
        <v>953</v>
      </c>
      <c r="C74" s="832"/>
      <c r="D74" s="832"/>
      <c r="E74" s="832"/>
      <c r="F74" s="832"/>
      <c r="G74" s="832"/>
      <c r="H74" s="832"/>
      <c r="I74" s="832"/>
      <c r="J74" s="832"/>
      <c r="K74" s="832"/>
      <c r="L74" s="832"/>
      <c r="M74" s="833"/>
      <c r="N74" s="104">
        <f>N68+N69+N70+N71+N72</f>
        <v>2263786.0471911253</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1" t="s">
        <v>963</v>
      </c>
      <c r="C78" s="852"/>
      <c r="D78" s="852"/>
      <c r="E78" s="852"/>
      <c r="F78" s="852"/>
      <c r="G78" s="852"/>
      <c r="H78" s="852"/>
      <c r="I78" s="73" t="s">
        <v>964</v>
      </c>
      <c r="J78" s="75" t="s">
        <v>1410</v>
      </c>
      <c r="K78" s="74" t="s">
        <v>966</v>
      </c>
      <c r="L78" s="853" t="s">
        <v>950</v>
      </c>
      <c r="M78" s="854"/>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2"/>
      <c r="C85" s="813" t="e">
        <f>VLOOKUP(B85,'MANO DE OBRA'!B12:E73,3,FALSE)</f>
        <v>#N/A</v>
      </c>
      <c r="D85" s="813" t="e">
        <f>VLOOKUP(C85,'MANO DE OBRA'!C12:F73,3,FALSE)</f>
        <v>#N/A</v>
      </c>
      <c r="E85" s="813" t="e">
        <f>VLOOKUP(D85,'MANO DE OBRA'!D12:G73,3,FALSE)</f>
        <v>#N/A</v>
      </c>
      <c r="F85" s="813" t="e">
        <f>VLOOKUP(E85,'MANO DE OBRA'!E12:H73,3,FALSE)</f>
        <v>#N/A</v>
      </c>
      <c r="G85" s="813" t="e">
        <f>VLOOKUP(F85,'MANO DE OBRA'!F12:I73,3,FALSE)</f>
        <v>#N/A</v>
      </c>
      <c r="H85" s="813" t="e">
        <f>VLOOKUP(G85,'MANO DE OBRA'!G12:J73,3,FALSE)</f>
        <v>#N/A</v>
      </c>
      <c r="I85" s="470"/>
      <c r="J85" s="471"/>
      <c r="K85" s="472"/>
      <c r="L85" s="980"/>
      <c r="M85" s="980"/>
      <c r="N85" s="473"/>
    </row>
    <row r="86" spans="1:14" ht="15.75" thickBot="1">
      <c r="B86" s="831" t="s">
        <v>953</v>
      </c>
      <c r="C86" s="832"/>
      <c r="D86" s="832"/>
      <c r="E86" s="832"/>
      <c r="F86" s="832"/>
      <c r="G86" s="832"/>
      <c r="H86" s="832"/>
      <c r="I86" s="832"/>
      <c r="J86" s="832"/>
      <c r="K86" s="832"/>
      <c r="L86" s="832"/>
      <c r="M86" s="833"/>
      <c r="N86" s="460">
        <f>SUM(N79:N85)</f>
        <v>699855.17413614795</v>
      </c>
    </row>
    <row r="87" spans="1:14" ht="15.75" thickBot="1">
      <c r="B87" s="33"/>
      <c r="C87" s="34"/>
      <c r="D87" s="34"/>
      <c r="E87" s="34"/>
      <c r="F87" s="34"/>
      <c r="G87" s="34"/>
      <c r="H87" s="34"/>
      <c r="I87" s="34"/>
      <c r="J87" s="34"/>
      <c r="K87" s="34"/>
      <c r="L87" s="34"/>
      <c r="M87" s="34"/>
      <c r="N87" s="35"/>
    </row>
    <row r="88" spans="1:14" ht="15.75" thickBot="1">
      <c r="B88" s="825" t="s">
        <v>967</v>
      </c>
      <c r="C88" s="826"/>
      <c r="D88" s="826"/>
      <c r="E88" s="826"/>
      <c r="F88" s="826"/>
      <c r="G88" s="826"/>
      <c r="H88" s="826"/>
      <c r="I88" s="826"/>
      <c r="J88" s="826"/>
      <c r="K88" s="826"/>
      <c r="L88" s="826"/>
      <c r="M88" s="827"/>
      <c r="N88" s="99">
        <f>N86+N74+N63+N47</f>
        <v>69061085.900045812</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6" t="s">
        <v>969</v>
      </c>
      <c r="C92" s="817"/>
      <c r="D92" s="817"/>
      <c r="E92" s="817"/>
      <c r="F92" s="817"/>
      <c r="G92" s="817"/>
      <c r="H92" s="817"/>
      <c r="I92" s="314"/>
      <c r="J92" s="334"/>
      <c r="K92" s="302" t="s">
        <v>970</v>
      </c>
      <c r="L92" s="855" t="s">
        <v>971</v>
      </c>
      <c r="M92" s="856"/>
      <c r="N92" s="303"/>
    </row>
    <row r="93" spans="1:14">
      <c r="B93" s="857" t="s">
        <v>972</v>
      </c>
      <c r="C93" s="858"/>
      <c r="D93" s="858"/>
      <c r="E93" s="858"/>
      <c r="F93" s="858"/>
      <c r="G93" s="858"/>
      <c r="H93" s="858"/>
      <c r="I93" s="87"/>
      <c r="J93" s="88"/>
      <c r="K93" s="304">
        <v>0.2</v>
      </c>
      <c r="L93" s="859">
        <f>N88*K93</f>
        <v>13812217.180009164</v>
      </c>
      <c r="M93" s="860"/>
      <c r="N93" s="51"/>
    </row>
    <row r="94" spans="1:14">
      <c r="B94" s="89" t="s">
        <v>973</v>
      </c>
      <c r="C94" s="90"/>
      <c r="D94" s="90"/>
      <c r="E94" s="90"/>
      <c r="F94" s="90"/>
      <c r="G94" s="90"/>
      <c r="H94" s="90"/>
      <c r="I94" s="87"/>
      <c r="J94" s="88"/>
      <c r="K94" s="304">
        <v>0.05</v>
      </c>
      <c r="L94" s="859">
        <f>N88*K94</f>
        <v>3453054.295002291</v>
      </c>
      <c r="M94" s="860"/>
      <c r="N94" s="51"/>
    </row>
    <row r="95" spans="1:14" ht="15.75" thickBot="1">
      <c r="B95" s="91" t="s">
        <v>974</v>
      </c>
      <c r="C95" s="92"/>
      <c r="D95" s="92"/>
      <c r="E95" s="92"/>
      <c r="F95" s="92"/>
      <c r="G95" s="92"/>
      <c r="H95" s="92"/>
      <c r="I95" s="93"/>
      <c r="J95" s="94"/>
      <c r="K95" s="305">
        <v>0.05</v>
      </c>
      <c r="L95" s="861">
        <f>N88*K95</f>
        <v>3453054.295002291</v>
      </c>
      <c r="M95" s="862"/>
      <c r="N95" s="51"/>
    </row>
    <row r="96" spans="1:14" ht="15.75" thickBot="1">
      <c r="B96" s="825" t="s">
        <v>953</v>
      </c>
      <c r="C96" s="826"/>
      <c r="D96" s="826"/>
      <c r="E96" s="826"/>
      <c r="F96" s="826"/>
      <c r="G96" s="826"/>
      <c r="H96" s="826"/>
      <c r="I96" s="826"/>
      <c r="J96" s="826"/>
      <c r="K96" s="826"/>
      <c r="L96" s="826"/>
      <c r="M96" s="827"/>
      <c r="N96" s="52">
        <f>L93+L94+L95</f>
        <v>20718325.770013742</v>
      </c>
    </row>
    <row r="97" spans="1:14" ht="15.75" thickBot="1">
      <c r="B97" s="33"/>
      <c r="C97" s="34"/>
      <c r="D97" s="34"/>
      <c r="E97" s="34"/>
      <c r="F97" s="34"/>
      <c r="G97" s="34"/>
      <c r="H97" s="34"/>
      <c r="I97" s="34"/>
      <c r="J97" s="34"/>
      <c r="K97" s="34"/>
      <c r="L97" s="34"/>
      <c r="M97" s="34"/>
      <c r="N97" s="35"/>
    </row>
    <row r="98" spans="1:14" ht="15.75" thickBot="1">
      <c r="A98" t="s">
        <v>2016</v>
      </c>
      <c r="B98" s="825" t="s">
        <v>975</v>
      </c>
      <c r="C98" s="826"/>
      <c r="D98" s="826"/>
      <c r="E98" s="826"/>
      <c r="F98" s="826"/>
      <c r="G98" s="826"/>
      <c r="H98" s="826"/>
      <c r="I98" s="826"/>
      <c r="J98" s="826"/>
      <c r="K98" s="826"/>
      <c r="L98" s="826"/>
      <c r="M98" s="827"/>
      <c r="N98" s="188">
        <f>N88+N96</f>
        <v>89779411.670059562</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3"/>
      <c r="K128" s="973"/>
      <c r="L128" s="973"/>
      <c r="M128" s="973"/>
      <c r="N128" s="974"/>
    </row>
    <row r="129" spans="2:14" ht="15.75" thickBot="1">
      <c r="B129" s="419" t="s">
        <v>2221</v>
      </c>
      <c r="C129" s="420"/>
      <c r="D129" s="420"/>
      <c r="E129" s="259"/>
      <c r="F129" s="259"/>
      <c r="G129" s="259"/>
      <c r="H129" s="259"/>
      <c r="I129" s="259"/>
      <c r="J129" s="975"/>
      <c r="K129" s="975"/>
      <c r="L129" s="975"/>
      <c r="M129" s="975"/>
      <c r="N12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31" sqref="N3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6.710937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326</v>
      </c>
      <c r="B36" s="838" t="str">
        <f>VLOOKUP(A36,EQUIPOS!A6:D154,3,FALSE)</f>
        <v>Sensor de Impacto para prueba de integridad tipo</v>
      </c>
      <c r="C36" s="839"/>
      <c r="D36" s="839"/>
      <c r="E36" s="839"/>
      <c r="F36" s="839"/>
      <c r="G36" s="839"/>
      <c r="H36" s="840"/>
      <c r="I36" s="267"/>
      <c r="J36" s="268"/>
      <c r="K36" s="269">
        <f>VLOOKUP(A36,EQUIPOS!A6:D162,4,FALSE)</f>
        <v>134088.1879190809</v>
      </c>
      <c r="L36" s="270"/>
      <c r="M36" s="336">
        <v>1</v>
      </c>
      <c r="N36" s="272">
        <f>K36/M36</f>
        <v>134088.1879190809</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134088.1879190809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400073.41755476414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534161.60547384503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106832.32109476901</v>
      </c>
      <c r="M84" s="860"/>
      <c r="N84" s="51"/>
    </row>
    <row r="85" spans="1:14">
      <c r="B85" s="89" t="s">
        <v>973</v>
      </c>
      <c r="C85" s="90"/>
      <c r="D85" s="90"/>
      <c r="E85" s="90"/>
      <c r="F85" s="90"/>
      <c r="G85" s="90"/>
      <c r="H85" s="90"/>
      <c r="I85" s="87"/>
      <c r="J85" s="88"/>
      <c r="K85" s="304">
        <v>0.05</v>
      </c>
      <c r="L85" s="859">
        <f>N79*K85</f>
        <v>26708.080273692252</v>
      </c>
      <c r="M85" s="860"/>
      <c r="N85" s="51"/>
    </row>
    <row r="86" spans="1:14" ht="15.75" thickBot="1">
      <c r="B86" s="91" t="s">
        <v>974</v>
      </c>
      <c r="C86" s="92"/>
      <c r="D86" s="92"/>
      <c r="E86" s="92"/>
      <c r="F86" s="92"/>
      <c r="G86" s="92"/>
      <c r="H86" s="92"/>
      <c r="I86" s="93"/>
      <c r="J86" s="94"/>
      <c r="K86" s="305">
        <v>0.05</v>
      </c>
      <c r="L86" s="861">
        <f>N79*K86</f>
        <v>26708.080273692252</v>
      </c>
      <c r="M86" s="862"/>
      <c r="N86" s="51"/>
    </row>
    <row r="87" spans="1:14" ht="15.75" thickBot="1">
      <c r="B87" s="825" t="s">
        <v>953</v>
      </c>
      <c r="C87" s="826"/>
      <c r="D87" s="826"/>
      <c r="E87" s="826"/>
      <c r="F87" s="826"/>
      <c r="G87" s="826"/>
      <c r="H87" s="826"/>
      <c r="I87" s="826"/>
      <c r="J87" s="826"/>
      <c r="K87" s="826"/>
      <c r="L87" s="826"/>
      <c r="M87" s="827"/>
      <c r="N87" s="52">
        <f>L84+L85+L86</f>
        <v>160248.48164215352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694410.08711599861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topLeftCell="A37"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320</v>
      </c>
      <c r="B36" s="838" t="str">
        <f>VLOOKUP(A36,EQUIPOS!A6:D154,3,FALSE)</f>
        <v>Retroexcavadora sobre llantas, motor 62HP, Profundidad de excavación de 5.41 metros.</v>
      </c>
      <c r="C36" s="839"/>
      <c r="D36" s="839"/>
      <c r="E36" s="839"/>
      <c r="F36" s="839"/>
      <c r="G36" s="839"/>
      <c r="H36" s="840"/>
      <c r="I36" s="267"/>
      <c r="J36" s="268"/>
      <c r="K36" s="269">
        <f>VLOOKUP(A36,EQUIPOS!A6:D162,4,FALSE)</f>
        <v>114450.51732173735</v>
      </c>
      <c r="L36" s="270"/>
      <c r="M36" s="336">
        <v>10</v>
      </c>
      <c r="N36" s="272">
        <f>K36/M36</f>
        <v>11445.051732173735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368.07216076801001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11813.123892941745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34453.125834211089</v>
      </c>
      <c r="N48" s="272">
        <f>K48*M48</f>
        <v>16843.750407836535</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20838.629301056051</v>
      </c>
      <c r="N49" s="272">
        <f>K49*M49</f>
        <v>27784.839068074732</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4947.0446098265011</v>
      </c>
      <c r="N50" s="272">
        <f>K50*M50</f>
        <v>7420.5669147397512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52049.15639065102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3680.7216076800996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67543.00189127287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13508.600378254574</v>
      </c>
      <c r="M84" s="860"/>
      <c r="N84" s="51"/>
    </row>
    <row r="85" spans="1:14">
      <c r="B85" s="89" t="s">
        <v>973</v>
      </c>
      <c r="C85" s="90"/>
      <c r="D85" s="90"/>
      <c r="E85" s="90"/>
      <c r="F85" s="90"/>
      <c r="G85" s="90"/>
      <c r="H85" s="90"/>
      <c r="I85" s="87"/>
      <c r="J85" s="88"/>
      <c r="K85" s="304">
        <v>0.05</v>
      </c>
      <c r="L85" s="859">
        <f>N79*K85</f>
        <v>3377.1500945636435</v>
      </c>
      <c r="M85" s="860"/>
      <c r="N85" s="51"/>
    </row>
    <row r="86" spans="1:14" ht="15.75" thickBot="1">
      <c r="B86" s="91" t="s">
        <v>974</v>
      </c>
      <c r="C86" s="92"/>
      <c r="D86" s="92"/>
      <c r="E86" s="92"/>
      <c r="F86" s="92"/>
      <c r="G86" s="92"/>
      <c r="H86" s="92"/>
      <c r="I86" s="93"/>
      <c r="J86" s="94"/>
      <c r="K86" s="305">
        <v>0.05</v>
      </c>
      <c r="L86" s="861">
        <f>N79*K86</f>
        <v>3377.1500945636435</v>
      </c>
      <c r="M86" s="862"/>
      <c r="N86" s="51"/>
    </row>
    <row r="87" spans="1:14" ht="15.75" thickBot="1">
      <c r="B87" s="825" t="s">
        <v>953</v>
      </c>
      <c r="C87" s="826"/>
      <c r="D87" s="826"/>
      <c r="E87" s="826"/>
      <c r="F87" s="826"/>
      <c r="G87" s="826"/>
      <c r="H87" s="826"/>
      <c r="I87" s="826"/>
      <c r="J87" s="826"/>
      <c r="K87" s="826"/>
      <c r="L87" s="826"/>
      <c r="M87" s="827"/>
      <c r="N87" s="52">
        <f>L84+L85+L86</f>
        <v>20262.900567381861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87805.902458654731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204</v>
      </c>
      <c r="B36" s="838" t="str">
        <f>VLOOKUP(A36,EQUIPOS!A6:D154,3,FALSE)</f>
        <v xml:space="preserve">Equipo de soldadura 250 AMP
</v>
      </c>
      <c r="C36" s="839"/>
      <c r="D36" s="839"/>
      <c r="E36" s="839"/>
      <c r="F36" s="839"/>
      <c r="G36" s="839"/>
      <c r="H36" s="840"/>
      <c r="I36" s="267"/>
      <c r="J36" s="268"/>
      <c r="K36" s="269">
        <f>VLOOKUP(A36,EQUIPOS!A6:D162,4,FALSE)</f>
        <v>13861.103083003522</v>
      </c>
      <c r="L36" s="270"/>
      <c r="M36" s="336">
        <v>10</v>
      </c>
      <c r="N36" s="272">
        <f>K36/M36</f>
        <v>1386.1103083003522</v>
      </c>
    </row>
    <row r="37" spans="1:14">
      <c r="A37" s="113" t="s">
        <v>320</v>
      </c>
      <c r="B37" s="838" t="str">
        <f>VLOOKUP(A37,EQUIPOS!A7:D154,3,FALSE)</f>
        <v>Retroexcavadora sobre llantas, motor 62HP, Profundidad de excavación de 5.41 metros.</v>
      </c>
      <c r="C37" s="839"/>
      <c r="D37" s="839"/>
      <c r="E37" s="839"/>
      <c r="F37" s="839"/>
      <c r="G37" s="839"/>
      <c r="H37" s="840"/>
      <c r="I37" s="421"/>
      <c r="J37" s="422"/>
      <c r="K37" s="269">
        <f>VLOOKUP(A37,EQUIPOS!A7:D163,4,FALSE)</f>
        <v>114450.51732173735</v>
      </c>
      <c r="L37" s="335"/>
      <c r="M37" s="336">
        <v>10</v>
      </c>
      <c r="N37" s="272">
        <f>K37/M37</f>
        <v>11445.051732173735</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423.19184653601991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13254.353887010107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13351.495572588545</v>
      </c>
      <c r="N48" s="272">
        <f>K48*M48</f>
        <v>440.59935389542198</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92345.792596527332</v>
      </c>
      <c r="N49" s="272">
        <f>K49*M49</f>
        <v>277037.37778958201</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812.50509519692241</v>
      </c>
      <c r="N50" s="272">
        <f>K50*M50</f>
        <v>8125.0509519692241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285603.02809544664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4231.9184653601988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303089.30044781696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60617.860089563394</v>
      </c>
      <c r="M84" s="860"/>
      <c r="N84" s="51"/>
    </row>
    <row r="85" spans="1:14">
      <c r="B85" s="89" t="s">
        <v>973</v>
      </c>
      <c r="C85" s="90"/>
      <c r="D85" s="90"/>
      <c r="E85" s="90"/>
      <c r="F85" s="90"/>
      <c r="G85" s="90"/>
      <c r="H85" s="90"/>
      <c r="I85" s="87"/>
      <c r="J85" s="88"/>
      <c r="K85" s="304">
        <v>0.05</v>
      </c>
      <c r="L85" s="859">
        <f>N79*K85</f>
        <v>15154.465022390848</v>
      </c>
      <c r="M85" s="860"/>
      <c r="N85" s="51"/>
    </row>
    <row r="86" spans="1:14" ht="15.75" thickBot="1">
      <c r="B86" s="91" t="s">
        <v>974</v>
      </c>
      <c r="C86" s="92"/>
      <c r="D86" s="92"/>
      <c r="E86" s="92"/>
      <c r="F86" s="92"/>
      <c r="G86" s="92"/>
      <c r="H86" s="92"/>
      <c r="I86" s="93"/>
      <c r="J86" s="94"/>
      <c r="K86" s="305">
        <v>0.05</v>
      </c>
      <c r="L86" s="861">
        <f>N79*K86</f>
        <v>15154.465022390848</v>
      </c>
      <c r="M86" s="862"/>
      <c r="N86" s="51"/>
    </row>
    <row r="87" spans="1:14" ht="15.75" thickBot="1">
      <c r="B87" s="825" t="s">
        <v>953</v>
      </c>
      <c r="C87" s="826"/>
      <c r="D87" s="826"/>
      <c r="E87" s="826"/>
      <c r="F87" s="826"/>
      <c r="G87" s="826"/>
      <c r="H87" s="826"/>
      <c r="I87" s="826"/>
      <c r="J87" s="826"/>
      <c r="K87" s="826"/>
      <c r="L87" s="826"/>
      <c r="M87" s="827"/>
      <c r="N87" s="52">
        <f>L84+L85+L86</f>
        <v>90926.790134345094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394016.09058216203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282</v>
      </c>
      <c r="B36" s="838" t="str">
        <f>VLOOKUP(A36,EQUIPOS!A6:D154,3,FALSE)</f>
        <v>Piloteadora potencia 250KW, RPM 1800, fuerza elevadora 200KN</v>
      </c>
      <c r="C36" s="839"/>
      <c r="D36" s="839"/>
      <c r="E36" s="839"/>
      <c r="F36" s="839"/>
      <c r="G36" s="839"/>
      <c r="H36" s="840"/>
      <c r="I36" s="267"/>
      <c r="J36" s="268"/>
      <c r="K36" s="269">
        <f>VLOOKUP(A36,EQUIPOS!A6:D162,4,FALSE)</f>
        <v>426894.29050187155</v>
      </c>
      <c r="L36" s="270"/>
      <c r="M36" s="336">
        <v>2</v>
      </c>
      <c r="N36" s="272">
        <f>K36/M36</f>
        <v>213447.14525093578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5245.4839826800999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218692.62923361588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3098.3157167468944</v>
      </c>
      <c r="N48" s="272">
        <f>K48*M48</f>
        <v>86752.840068913036</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464225.79337848292</v>
      </c>
      <c r="N49" s="272">
        <f>K49*M49</f>
        <v>162479.02768246902</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23341.055462020679</v>
      </c>
      <c r="N50" s="272">
        <f>K50*M50</f>
        <v>70023.166386062032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319255.0341374441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9">
        <f>VLOOKUP(A60,TRANSPORTE!A2:D117,4,FALSE)</f>
        <v>1129.9075439482144</v>
      </c>
      <c r="M60" s="830"/>
      <c r="N60" s="287">
        <f>K60*L60</f>
        <v>395.46764038187501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395.46764038187501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52454.839826800991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590797.97083824291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118159.59416764858</v>
      </c>
      <c r="M84" s="860"/>
      <c r="N84" s="51"/>
    </row>
    <row r="85" spans="1:14">
      <c r="B85" s="89" t="s">
        <v>973</v>
      </c>
      <c r="C85" s="90"/>
      <c r="D85" s="90"/>
      <c r="E85" s="90"/>
      <c r="F85" s="90"/>
      <c r="G85" s="90"/>
      <c r="H85" s="90"/>
      <c r="I85" s="87"/>
      <c r="J85" s="88"/>
      <c r="K85" s="304">
        <v>0.05</v>
      </c>
      <c r="L85" s="859">
        <f>N79*K85</f>
        <v>29539.898541912145</v>
      </c>
      <c r="M85" s="860"/>
      <c r="N85" s="51"/>
    </row>
    <row r="86" spans="1:14" ht="15.75" thickBot="1">
      <c r="B86" s="91" t="s">
        <v>974</v>
      </c>
      <c r="C86" s="92"/>
      <c r="D86" s="92"/>
      <c r="E86" s="92"/>
      <c r="F86" s="92"/>
      <c r="G86" s="92"/>
      <c r="H86" s="92"/>
      <c r="I86" s="93"/>
      <c r="J86" s="94"/>
      <c r="K86" s="305">
        <v>0.05</v>
      </c>
      <c r="L86" s="861">
        <f>N79*K86</f>
        <v>29539.898541912145</v>
      </c>
      <c r="M86" s="862"/>
      <c r="N86" s="51"/>
    </row>
    <row r="87" spans="1:14" ht="15.75" thickBot="1">
      <c r="B87" s="825" t="s">
        <v>953</v>
      </c>
      <c r="C87" s="826"/>
      <c r="D87" s="826"/>
      <c r="E87" s="826"/>
      <c r="F87" s="826"/>
      <c r="G87" s="826"/>
      <c r="H87" s="826"/>
      <c r="I87" s="826"/>
      <c r="J87" s="826"/>
      <c r="K87" s="826"/>
      <c r="L87" s="826"/>
      <c r="M87" s="827"/>
      <c r="N87" s="52">
        <f>L84+L85+L86</f>
        <v>177239.39125147287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768037.36208971578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282</v>
      </c>
      <c r="B36" s="838" t="str">
        <f>VLOOKUP(A36,EQUIPOS!A6:D154,3,FALSE)</f>
        <v>Piloteadora potencia 250KW, RPM 1800, fuerza elevadora 200KN</v>
      </c>
      <c r="C36" s="839"/>
      <c r="D36" s="839"/>
      <c r="E36" s="839"/>
      <c r="F36" s="839"/>
      <c r="G36" s="839"/>
      <c r="H36" s="840"/>
      <c r="I36" s="267"/>
      <c r="J36" s="268"/>
      <c r="K36" s="269">
        <f>VLOOKUP(A36,EQUIPOS!A6:D162,4,FALSE)</f>
        <v>426894.29050187155</v>
      </c>
      <c r="L36" s="270"/>
      <c r="M36" s="336">
        <v>2</v>
      </c>
      <c r="N36" s="272">
        <f>K36/M36</f>
        <v>213447.14525093578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5245.4839826800999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218692.62923361588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3098.3157167468944</v>
      </c>
      <c r="N48" s="272">
        <f>K48*M48</f>
        <v>86752.840068913036</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512885.44769537961</v>
      </c>
      <c r="N49" s="272">
        <f>K49*M49</f>
        <v>179509.90669338286</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23341.055462020679</v>
      </c>
      <c r="N50" s="272">
        <f>K50*M50</f>
        <v>46682.110924041357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312944.85768633726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9">
        <f>VLOOKUP(A60,TRANSPORTE!A2:D117,4,FALSE)</f>
        <v>1129.9075439482144</v>
      </c>
      <c r="M60" s="830"/>
      <c r="N60" s="287">
        <f>K60*L60</f>
        <v>395.46764038187501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395.46764038187501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52454.839826800991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584487.794387136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116897.5588774272</v>
      </c>
      <c r="M84" s="860"/>
      <c r="N84" s="51"/>
    </row>
    <row r="85" spans="1:14">
      <c r="B85" s="89" t="s">
        <v>973</v>
      </c>
      <c r="C85" s="90"/>
      <c r="D85" s="90"/>
      <c r="E85" s="90"/>
      <c r="F85" s="90"/>
      <c r="G85" s="90"/>
      <c r="H85" s="90"/>
      <c r="I85" s="87"/>
      <c r="J85" s="88"/>
      <c r="K85" s="304">
        <v>0.05</v>
      </c>
      <c r="L85" s="859">
        <f>N79*K85</f>
        <v>29224.389719356801</v>
      </c>
      <c r="M85" s="860"/>
      <c r="N85" s="51"/>
    </row>
    <row r="86" spans="1:14" ht="15.75" thickBot="1">
      <c r="B86" s="91" t="s">
        <v>974</v>
      </c>
      <c r="C86" s="92"/>
      <c r="D86" s="92"/>
      <c r="E86" s="92"/>
      <c r="F86" s="92"/>
      <c r="G86" s="92"/>
      <c r="H86" s="92"/>
      <c r="I86" s="93"/>
      <c r="J86" s="94"/>
      <c r="K86" s="305">
        <v>0.05</v>
      </c>
      <c r="L86" s="861">
        <f>N79*K86</f>
        <v>29224.389719356801</v>
      </c>
      <c r="M86" s="862"/>
      <c r="N86" s="51"/>
    </row>
    <row r="87" spans="1:14" ht="15.75" thickBot="1">
      <c r="B87" s="825" t="s">
        <v>953</v>
      </c>
      <c r="C87" s="826"/>
      <c r="D87" s="826"/>
      <c r="E87" s="826"/>
      <c r="F87" s="826"/>
      <c r="G87" s="826"/>
      <c r="H87" s="826"/>
      <c r="I87" s="826"/>
      <c r="J87" s="826"/>
      <c r="K87" s="826"/>
      <c r="L87" s="826"/>
      <c r="M87" s="827"/>
      <c r="N87" s="52">
        <f>L84+L85+L86</f>
        <v>175346.33831614081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759834.13270327682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195</v>
      </c>
      <c r="B36" s="838" t="str">
        <f>VLOOKUP(A36,EQUIPOS!A6:D154,3,FALSE)</f>
        <v xml:space="preserve">Equipo de oxicorte, Capacidad de corte: hasta 6´´ (152mm) </v>
      </c>
      <c r="C36" s="839"/>
      <c r="D36" s="839"/>
      <c r="E36" s="839"/>
      <c r="F36" s="839"/>
      <c r="G36" s="839"/>
      <c r="H36" s="840"/>
      <c r="I36" s="267"/>
      <c r="J36" s="268"/>
      <c r="K36" s="269">
        <f>VLOOKUP(A36,EQUIPOS!A6:D162,4,FALSE)</f>
        <v>13606.280261913353</v>
      </c>
      <c r="L36" s="270"/>
      <c r="M36" s="336">
        <v>1.1299999999999999</v>
      </c>
      <c r="N36" s="272">
        <f>K36/M36</f>
        <v>12040.955983994119</v>
      </c>
    </row>
    <row r="37" spans="1:14">
      <c r="A37" s="113" t="s">
        <v>332</v>
      </c>
      <c r="B37" s="838" t="str">
        <f>VLOOKUP(A37,EQUIPOS!A7:D154,3,FALSE)</f>
        <v xml:space="preserve">Taladro de 1/2´´, pulidora, lijadora y circular
</v>
      </c>
      <c r="C37" s="839"/>
      <c r="D37" s="839"/>
      <c r="E37" s="839"/>
      <c r="F37" s="839"/>
      <c r="G37" s="839"/>
      <c r="H37" s="840"/>
      <c r="I37" s="421"/>
      <c r="J37" s="422"/>
      <c r="K37" s="269">
        <f>VLOOKUP(A37,EQUIPOS!A7:D163,4,FALSE)</f>
        <v>11705.16654426859</v>
      </c>
      <c r="L37" s="335"/>
      <c r="M37" s="336">
        <v>0.53</v>
      </c>
      <c r="N37" s="272">
        <f>K37/M37</f>
        <v>22085.219894846396</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2821.2789769067999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36947.45485574731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68639.893248784632</v>
      </c>
      <c r="N48" s="272">
        <f>K48*M48</f>
        <v>1372.7978649756926</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6714.9181421233252</v>
      </c>
      <c r="N49" s="272">
        <f>K49*M49</f>
        <v>3357.4590710616626</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84667.283701009335</v>
      </c>
      <c r="N50" s="272">
        <f>K50*M50</f>
        <v>6773.3826960807473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11503.639632118102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28212.789769067997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76663.884256933408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15332.776851386683</v>
      </c>
      <c r="M84" s="860"/>
      <c r="N84" s="51"/>
    </row>
    <row r="85" spans="1:14">
      <c r="B85" s="89" t="s">
        <v>973</v>
      </c>
      <c r="C85" s="90"/>
      <c r="D85" s="90"/>
      <c r="E85" s="90"/>
      <c r="F85" s="90"/>
      <c r="G85" s="90"/>
      <c r="H85" s="90"/>
      <c r="I85" s="87"/>
      <c r="J85" s="88"/>
      <c r="K85" s="304">
        <v>0.05</v>
      </c>
      <c r="L85" s="859">
        <f>N79*K85</f>
        <v>3833.1942128466708</v>
      </c>
      <c r="M85" s="860"/>
      <c r="N85" s="51"/>
    </row>
    <row r="86" spans="1:14" ht="15.75" thickBot="1">
      <c r="B86" s="91" t="s">
        <v>974</v>
      </c>
      <c r="C86" s="92"/>
      <c r="D86" s="92"/>
      <c r="E86" s="92"/>
      <c r="F86" s="92"/>
      <c r="G86" s="92"/>
      <c r="H86" s="92"/>
      <c r="I86" s="93"/>
      <c r="J86" s="94"/>
      <c r="K86" s="305">
        <v>0.05</v>
      </c>
      <c r="L86" s="861">
        <f>N79*K86</f>
        <v>3833.1942128466708</v>
      </c>
      <c r="M86" s="862"/>
      <c r="N86" s="51"/>
    </row>
    <row r="87" spans="1:14" ht="15.75" thickBot="1">
      <c r="B87" s="825" t="s">
        <v>953</v>
      </c>
      <c r="C87" s="826"/>
      <c r="D87" s="826"/>
      <c r="E87" s="826"/>
      <c r="F87" s="826"/>
      <c r="G87" s="826"/>
      <c r="H87" s="826"/>
      <c r="I87" s="826"/>
      <c r="J87" s="826"/>
      <c r="K87" s="826"/>
      <c r="L87" s="826"/>
      <c r="M87" s="827"/>
      <c r="N87" s="52">
        <f>L84+L85+L86</f>
        <v>22999.165277080021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99663.049534013437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topLeftCell="A37" zoomScale="75" zoomScaleNormal="75" workbookViewId="0">
      <selection activeCell="K36" sqref="K36"/>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VLOOKUP(A36,EQUIPOS!A6:D162,4,FALSE)</f>
        <v>22439.089406121147</v>
      </c>
      <c r="L36" s="270"/>
      <c r="M36" s="336">
        <v>12</v>
      </c>
      <c r="N36" s="272">
        <f t="shared" ref="N36:N42" si="0">K36/M36</f>
        <v>1869.9241171767624</v>
      </c>
    </row>
    <row r="37" spans="1:14">
      <c r="A37" s="113" t="s">
        <v>288</v>
      </c>
      <c r="B37" s="838" t="str">
        <f>VLOOKUP(A37,EQUIPOS!A7:D154,3,FALSE)</f>
        <v xml:space="preserve">Planta eléctrica </v>
      </c>
      <c r="C37" s="839"/>
      <c r="D37" s="839"/>
      <c r="E37" s="839"/>
      <c r="F37" s="839"/>
      <c r="G37" s="839"/>
      <c r="H37" s="840"/>
      <c r="I37" s="267"/>
      <c r="J37" s="268"/>
      <c r="K37" s="269">
        <f>VLOOKUP(A37,EQUIPOS!A7:D163,4,FALSE)</f>
        <v>15871.372004937079</v>
      </c>
      <c r="L37" s="270"/>
      <c r="M37" s="336">
        <v>1.3</v>
      </c>
      <c r="N37" s="272">
        <f t="shared" si="0"/>
        <v>12208.747696105445</v>
      </c>
    </row>
    <row r="38" spans="1:14">
      <c r="A38" s="113" t="s">
        <v>125</v>
      </c>
      <c r="B38" s="838" t="str">
        <f>VLOOKUP(A38,EQUIPOS!A8:D154,3,FALSE)</f>
        <v>Bomba para gato de tensionamiento</v>
      </c>
      <c r="C38" s="839"/>
      <c r="D38" s="839"/>
      <c r="E38" s="839"/>
      <c r="F38" s="839"/>
      <c r="G38" s="839"/>
      <c r="H38" s="840"/>
      <c r="I38" s="267"/>
      <c r="J38" s="268"/>
      <c r="K38" s="269">
        <f>VLOOKUP(A38,EQUIPOS!A8:D164,4,FALSE)</f>
        <v>54730.279240810771</v>
      </c>
      <c r="L38" s="270"/>
      <c r="M38" s="336">
        <v>12</v>
      </c>
      <c r="N38" s="272">
        <f t="shared" si="0"/>
        <v>4560.8566034008973</v>
      </c>
    </row>
    <row r="39" spans="1:14">
      <c r="A39" s="113" t="s">
        <v>180</v>
      </c>
      <c r="B39" s="838" t="str">
        <f>VLOOKUP(A39,EQUIPOS!A9:D154,3,FALSE)</f>
        <v>Compresor 120 HP, con martillo.</v>
      </c>
      <c r="C39" s="839"/>
      <c r="D39" s="839"/>
      <c r="E39" s="839"/>
      <c r="F39" s="839"/>
      <c r="G39" s="839"/>
      <c r="H39" s="840"/>
      <c r="I39" s="267"/>
      <c r="J39" s="268"/>
      <c r="K39" s="269">
        <f>VLOOKUP(A39,EQUIPOS!A9:D165,4,FALSE)</f>
        <v>98513.663710591602</v>
      </c>
      <c r="L39" s="270"/>
      <c r="M39" s="336">
        <v>1.3</v>
      </c>
      <c r="N39" s="272">
        <f t="shared" si="0"/>
        <v>75779.741315839696</v>
      </c>
    </row>
    <row r="40" spans="1:14">
      <c r="A40" s="113" t="s">
        <v>197</v>
      </c>
      <c r="B40" s="838" t="str">
        <f>VLOOKUP(A40,EQUIPOS!A10:D154,3,FALSE)</f>
        <v>Equipo de perforación (TRACKDRILL), potencia 40 HP, 2100 golpes / minuto</v>
      </c>
      <c r="C40" s="839"/>
      <c r="D40" s="839"/>
      <c r="E40" s="839"/>
      <c r="F40" s="839"/>
      <c r="G40" s="839"/>
      <c r="H40" s="840"/>
      <c r="I40" s="267"/>
      <c r="J40" s="268"/>
      <c r="K40" s="269">
        <f>VLOOKUP(A40,EQUIPOS!A10:D166,4,FALSE)</f>
        <v>157622.07166766355</v>
      </c>
      <c r="L40" s="270"/>
      <c r="M40" s="336">
        <v>1.3</v>
      </c>
      <c r="N40" s="272">
        <f t="shared" si="0"/>
        <v>121247.74743666427</v>
      </c>
    </row>
    <row r="41" spans="1:14">
      <c r="A41" s="113" t="s">
        <v>195</v>
      </c>
      <c r="B41" s="838" t="str">
        <f>VLOOKUP(A41,EQUIPOS!A11:D154,3,FALSE)</f>
        <v xml:space="preserve">Equipo de oxicorte, Capacidad de corte: hasta 6´´ (152mm) </v>
      </c>
      <c r="C41" s="839"/>
      <c r="D41" s="839"/>
      <c r="E41" s="839"/>
      <c r="F41" s="839"/>
      <c r="G41" s="839"/>
      <c r="H41" s="840"/>
      <c r="I41" s="267"/>
      <c r="J41" s="268"/>
      <c r="K41" s="269">
        <f>VLOOKUP(A41,EQUIPOS!A11:D167,4,FALSE)</f>
        <v>13606.280261913353</v>
      </c>
      <c r="L41" s="270"/>
      <c r="M41" s="336">
        <v>15</v>
      </c>
      <c r="N41" s="272">
        <f t="shared" si="0"/>
        <v>907.08535079422347</v>
      </c>
    </row>
    <row r="42" spans="1:14">
      <c r="A42" s="113" t="s">
        <v>240</v>
      </c>
      <c r="B42" s="838" t="str">
        <f>VLOOKUP(A42,EQUIPOS!A12:D155,3,FALSE)</f>
        <v>Gato para tensionamiento, fuerza Max 200 ton, área de tensión 314 cm2.</v>
      </c>
      <c r="C42" s="839"/>
      <c r="D42" s="839"/>
      <c r="E42" s="839"/>
      <c r="F42" s="839"/>
      <c r="G42" s="839"/>
      <c r="H42" s="840"/>
      <c r="I42" s="267"/>
      <c r="J42" s="268"/>
      <c r="K42" s="269">
        <f>VLOOKUP(A42,EQUIPOS!A12:D168,4,FALSE)</f>
        <v>180609.60689860015</v>
      </c>
      <c r="L42" s="270"/>
      <c r="M42" s="336">
        <v>12</v>
      </c>
      <c r="N42" s="272">
        <f t="shared" si="0"/>
        <v>15050.800574883346</v>
      </c>
    </row>
    <row r="43" spans="1:14">
      <c r="A43" s="113"/>
      <c r="B43" s="838"/>
      <c r="C43" s="839"/>
      <c r="D43" s="839"/>
      <c r="E43" s="839"/>
      <c r="F43" s="839"/>
      <c r="G43" s="839"/>
      <c r="H43" s="840"/>
      <c r="I43" s="421"/>
      <c r="J43" s="422"/>
      <c r="K43" s="269"/>
      <c r="L43" s="335"/>
      <c r="M43" s="336"/>
      <c r="N43" s="272"/>
    </row>
    <row r="44" spans="1:14">
      <c r="A44" s="113"/>
      <c r="B44" s="838"/>
      <c r="C44" s="839"/>
      <c r="D44" s="839"/>
      <c r="E44" s="839"/>
      <c r="F44" s="839"/>
      <c r="G44" s="839"/>
      <c r="H44" s="840"/>
      <c r="I44" s="328"/>
      <c r="J44" s="330"/>
      <c r="K44" s="269"/>
      <c r="L44" s="423"/>
      <c r="M44" s="424"/>
      <c r="N44" s="272"/>
    </row>
    <row r="45" spans="1:14">
      <c r="B45" s="838"/>
      <c r="C45" s="839"/>
      <c r="D45" s="839"/>
      <c r="E45" s="839"/>
      <c r="F45" s="839"/>
      <c r="G45" s="839"/>
      <c r="H45" s="840"/>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236083.8883566802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5496.7162331405571</v>
      </c>
      <c r="N54" s="272">
        <f>K54*M54</f>
        <v>1099.3432466281115</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6248.2313312457536</v>
      </c>
      <c r="N55" s="272">
        <f t="shared" ref="N55:N67" si="1">K55*M55</f>
        <v>34552.719261789018</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45821.638930249195</v>
      </c>
      <c r="N56" s="272">
        <f t="shared" si="1"/>
        <v>366.57311144199355</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39784.770839057019</v>
      </c>
      <c r="N57" s="272">
        <f t="shared" si="1"/>
        <v>875.26495845925433</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810.21597276491809</v>
      </c>
      <c r="N58" s="272">
        <f t="shared" si="1"/>
        <v>243.06479182947541</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1642.9166387728401</v>
      </c>
      <c r="N59" s="272">
        <f t="shared" si="1"/>
        <v>164.29166387728401</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21849.224481445617</v>
      </c>
      <c r="N60" s="272">
        <f t="shared" si="1"/>
        <v>10924.612240722809</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79243.868148221052</v>
      </c>
      <c r="N61" s="272">
        <f t="shared" si="1"/>
        <v>7924.3868148221054</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1358.6517707562859</v>
      </c>
      <c r="N62" s="272">
        <f t="shared" si="1"/>
        <v>13586.51770756286</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20975.165969945891</v>
      </c>
      <c r="N63" s="272">
        <f t="shared" si="1"/>
        <v>20975.165969945891</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13114.235131566853</v>
      </c>
      <c r="N64" s="272">
        <f t="shared" si="1"/>
        <v>6557.1175657834265</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4135.2704225242805</v>
      </c>
      <c r="N65" s="272">
        <f t="shared" si="1"/>
        <v>2274.3987323883543</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4947.0446098265011</v>
      </c>
      <c r="N66" s="272">
        <f t="shared" si="1"/>
        <v>247.35223049132506</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3842.0523303182295</v>
      </c>
      <c r="N67" s="272">
        <f t="shared" si="1"/>
        <v>3842.0523303182295</v>
      </c>
    </row>
    <row r="68" spans="1:14" ht="15.75" thickBot="1">
      <c r="B68" s="43"/>
      <c r="C68" s="310"/>
      <c r="D68" s="310"/>
      <c r="E68" s="310"/>
      <c r="F68" s="310"/>
      <c r="G68" s="310"/>
      <c r="H68" s="310"/>
      <c r="I68" s="310"/>
      <c r="J68" s="435"/>
      <c r="K68" s="126"/>
      <c r="L68" s="325"/>
      <c r="M68" s="402"/>
      <c r="N68" s="272"/>
    </row>
    <row r="69" spans="1:14" ht="15.75" thickBot="1">
      <c r="B69" s="825" t="s">
        <v>953</v>
      </c>
      <c r="C69" s="826"/>
      <c r="D69" s="826"/>
      <c r="E69" s="826"/>
      <c r="F69" s="826"/>
      <c r="G69" s="826"/>
      <c r="H69" s="826"/>
      <c r="I69" s="826"/>
      <c r="J69" s="826"/>
      <c r="K69" s="826"/>
      <c r="L69" s="826"/>
      <c r="M69" s="827"/>
      <c r="N69" s="394">
        <f>SUM(N54:N68)</f>
        <v>103632.86062606011</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8" t="s">
        <v>961</v>
      </c>
      <c r="M73" s="801"/>
      <c r="N73" s="76" t="s">
        <v>951</v>
      </c>
    </row>
    <row r="74" spans="1:14">
      <c r="B74" s="46"/>
      <c r="C74" s="317"/>
      <c r="D74" s="317"/>
      <c r="E74" s="317"/>
      <c r="F74" s="317"/>
      <c r="G74" s="317"/>
      <c r="H74" s="311"/>
      <c r="I74" s="279"/>
      <c r="J74" s="286"/>
      <c r="K74" s="279"/>
      <c r="L74" s="829"/>
      <c r="M74" s="830"/>
      <c r="N74" s="287"/>
    </row>
    <row r="75" spans="1:14">
      <c r="B75" s="46"/>
      <c r="C75" s="47"/>
      <c r="D75" s="47"/>
      <c r="E75" s="47"/>
      <c r="F75" s="47"/>
      <c r="G75" s="47"/>
      <c r="H75" s="311"/>
      <c r="I75" s="279"/>
      <c r="J75" s="286"/>
      <c r="K75" s="279"/>
      <c r="L75" s="829"/>
      <c r="M75" s="830"/>
      <c r="N75" s="287"/>
    </row>
    <row r="76" spans="1:14">
      <c r="B76" s="46"/>
      <c r="C76" s="47"/>
      <c r="D76" s="47"/>
      <c r="E76" s="47"/>
      <c r="F76" s="47"/>
      <c r="G76" s="47"/>
      <c r="H76" s="311"/>
      <c r="I76" s="279"/>
      <c r="J76" s="286"/>
      <c r="K76" s="279"/>
      <c r="L76" s="829"/>
      <c r="M76" s="830"/>
      <c r="N76" s="287"/>
    </row>
    <row r="77" spans="1:14">
      <c r="B77" s="46"/>
      <c r="C77" s="47"/>
      <c r="D77" s="47"/>
      <c r="E77" s="47"/>
      <c r="F77" s="47"/>
      <c r="G77" s="47"/>
      <c r="H77" s="311"/>
      <c r="I77" s="279"/>
      <c r="J77" s="286"/>
      <c r="K77" s="279"/>
      <c r="L77" s="829"/>
      <c r="M77" s="830"/>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4"/>
      <c r="M79" s="815"/>
      <c r="N79" s="127"/>
    </row>
    <row r="80" spans="1:14" ht="15.75" thickBot="1">
      <c r="B80" s="831" t="s">
        <v>953</v>
      </c>
      <c r="C80" s="832"/>
      <c r="D80" s="832"/>
      <c r="E80" s="832"/>
      <c r="F80" s="832"/>
      <c r="G80" s="832"/>
      <c r="H80" s="832"/>
      <c r="I80" s="832"/>
      <c r="J80" s="832"/>
      <c r="K80" s="832"/>
      <c r="L80" s="832"/>
      <c r="M80" s="833"/>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1" t="s">
        <v>963</v>
      </c>
      <c r="C84" s="852"/>
      <c r="D84" s="852"/>
      <c r="E84" s="852"/>
      <c r="F84" s="852"/>
      <c r="G84" s="852"/>
      <c r="H84" s="852"/>
      <c r="I84" s="73" t="s">
        <v>964</v>
      </c>
      <c r="J84" s="75" t="s">
        <v>1410</v>
      </c>
      <c r="K84" s="74" t="s">
        <v>966</v>
      </c>
      <c r="L84" s="853" t="s">
        <v>950</v>
      </c>
      <c r="M84" s="854"/>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2"/>
      <c r="C90" s="813"/>
      <c r="D90" s="813"/>
      <c r="E90" s="813"/>
      <c r="F90" s="813"/>
      <c r="G90" s="813"/>
      <c r="H90" s="813"/>
      <c r="I90" s="126"/>
      <c r="J90" s="126"/>
      <c r="K90" s="126"/>
      <c r="L90" s="913"/>
      <c r="M90" s="913"/>
      <c r="N90" s="45"/>
    </row>
    <row r="91" spans="1:15" ht="15.75" thickBot="1">
      <c r="B91" s="831" t="s">
        <v>953</v>
      </c>
      <c r="C91" s="832"/>
      <c r="D91" s="832"/>
      <c r="E91" s="832"/>
      <c r="F91" s="832"/>
      <c r="G91" s="832"/>
      <c r="H91" s="832"/>
      <c r="I91" s="832"/>
      <c r="J91" s="832"/>
      <c r="K91" s="832"/>
      <c r="L91" s="832"/>
      <c r="M91" s="833"/>
      <c r="N91" s="301">
        <f>SUM(N85:N90)</f>
        <v>44589.852618155375</v>
      </c>
    </row>
    <row r="92" spans="1:15" ht="15.75" thickBot="1">
      <c r="B92" s="33"/>
      <c r="C92" s="34"/>
      <c r="D92" s="34"/>
      <c r="E92" s="34"/>
      <c r="F92" s="34"/>
      <c r="G92" s="34"/>
      <c r="H92" s="34"/>
      <c r="I92" s="34"/>
      <c r="J92" s="34"/>
      <c r="K92" s="34"/>
      <c r="L92" s="34"/>
      <c r="M92" s="34"/>
      <c r="N92" s="35"/>
    </row>
    <row r="93" spans="1:15" ht="15.75" thickBot="1">
      <c r="B93" s="825" t="s">
        <v>967</v>
      </c>
      <c r="C93" s="826"/>
      <c r="D93" s="826"/>
      <c r="E93" s="826"/>
      <c r="F93" s="826"/>
      <c r="G93" s="826"/>
      <c r="H93" s="826"/>
      <c r="I93" s="826"/>
      <c r="J93" s="826"/>
      <c r="K93" s="826"/>
      <c r="L93" s="826"/>
      <c r="M93" s="827"/>
      <c r="N93" s="99">
        <f>N49+N69+N80+N91</f>
        <v>384306.60160089569</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6" t="s">
        <v>969</v>
      </c>
      <c r="C97" s="817"/>
      <c r="D97" s="817"/>
      <c r="E97" s="817"/>
      <c r="F97" s="817"/>
      <c r="G97" s="817"/>
      <c r="H97" s="817"/>
      <c r="I97" s="314"/>
      <c r="J97" s="334"/>
      <c r="K97" s="302" t="s">
        <v>970</v>
      </c>
      <c r="L97" s="855" t="s">
        <v>971</v>
      </c>
      <c r="M97" s="856"/>
      <c r="N97" s="303"/>
    </row>
    <row r="98" spans="1:14">
      <c r="B98" s="857" t="s">
        <v>972</v>
      </c>
      <c r="C98" s="858"/>
      <c r="D98" s="858"/>
      <c r="E98" s="858"/>
      <c r="F98" s="858"/>
      <c r="G98" s="858"/>
      <c r="H98" s="858"/>
      <c r="I98" s="87"/>
      <c r="J98" s="88"/>
      <c r="K98" s="304">
        <v>0.2</v>
      </c>
      <c r="L98" s="859">
        <f>N93*K98</f>
        <v>76861.320320179148</v>
      </c>
      <c r="M98" s="860"/>
      <c r="N98" s="51"/>
    </row>
    <row r="99" spans="1:14">
      <c r="B99" s="89" t="s">
        <v>973</v>
      </c>
      <c r="C99" s="90"/>
      <c r="D99" s="90"/>
      <c r="E99" s="90"/>
      <c r="F99" s="90"/>
      <c r="G99" s="90"/>
      <c r="H99" s="90"/>
      <c r="I99" s="87"/>
      <c r="J99" s="88"/>
      <c r="K99" s="304">
        <v>0.05</v>
      </c>
      <c r="L99" s="859">
        <f>N93*K99</f>
        <v>19215.330080044787</v>
      </c>
      <c r="M99" s="860"/>
      <c r="N99" s="51"/>
    </row>
    <row r="100" spans="1:14" ht="15.75" thickBot="1">
      <c r="B100" s="91" t="s">
        <v>974</v>
      </c>
      <c r="C100" s="92"/>
      <c r="D100" s="92"/>
      <c r="E100" s="92"/>
      <c r="F100" s="92"/>
      <c r="G100" s="92"/>
      <c r="H100" s="92"/>
      <c r="I100" s="93"/>
      <c r="J100" s="94"/>
      <c r="K100" s="305">
        <v>0.05</v>
      </c>
      <c r="L100" s="861">
        <f>N93*K100</f>
        <v>19215.330080044787</v>
      </c>
      <c r="M100" s="862"/>
      <c r="N100" s="51"/>
    </row>
    <row r="101" spans="1:14" ht="15.75" thickBot="1">
      <c r="B101" s="825" t="s">
        <v>953</v>
      </c>
      <c r="C101" s="826"/>
      <c r="D101" s="826"/>
      <c r="E101" s="826"/>
      <c r="F101" s="826"/>
      <c r="G101" s="826"/>
      <c r="H101" s="826"/>
      <c r="I101" s="826"/>
      <c r="J101" s="826"/>
      <c r="K101" s="826"/>
      <c r="L101" s="826"/>
      <c r="M101" s="827"/>
      <c r="N101" s="52">
        <f>L98+L99+L100</f>
        <v>115291.98048026873</v>
      </c>
    </row>
    <row r="102" spans="1:14" ht="15.75" thickBot="1">
      <c r="B102" s="33"/>
      <c r="C102" s="34"/>
      <c r="D102" s="34"/>
      <c r="E102" s="34"/>
      <c r="F102" s="34"/>
      <c r="G102" s="34"/>
      <c r="H102" s="34"/>
      <c r="I102" s="34"/>
      <c r="J102" s="34"/>
      <c r="K102" s="34"/>
      <c r="L102" s="34"/>
      <c r="M102" s="34"/>
      <c r="N102" s="35"/>
    </row>
    <row r="103" spans="1:14" ht="15.75" thickBot="1">
      <c r="A103" t="s">
        <v>2016</v>
      </c>
      <c r="B103" s="825" t="s">
        <v>975</v>
      </c>
      <c r="C103" s="826"/>
      <c r="D103" s="826"/>
      <c r="E103" s="826"/>
      <c r="F103" s="826"/>
      <c r="G103" s="826"/>
      <c r="H103" s="826"/>
      <c r="I103" s="826"/>
      <c r="J103" s="826"/>
      <c r="K103" s="826"/>
      <c r="L103" s="826"/>
      <c r="M103" s="827"/>
      <c r="N103" s="188">
        <f>N93+N101</f>
        <v>499598.58208116441</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3"/>
      <c r="K133" s="973"/>
      <c r="L133" s="973"/>
      <c r="M133" s="973"/>
      <c r="N133" s="974"/>
    </row>
    <row r="134" spans="2:14" ht="15.75" thickBot="1">
      <c r="B134" s="419" t="s">
        <v>2221</v>
      </c>
      <c r="C134" s="420"/>
      <c r="D134" s="420"/>
      <c r="E134" s="259"/>
      <c r="F134" s="259"/>
      <c r="G134" s="259"/>
      <c r="H134" s="259"/>
      <c r="I134" s="259"/>
      <c r="J134" s="975"/>
      <c r="K134" s="975"/>
      <c r="L134" s="975"/>
      <c r="M134" s="975"/>
      <c r="N134"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224</v>
      </c>
      <c r="B36" s="838" t="str">
        <f>VLOOKUP(A36,EQUIPOS!A6:D154,3,FALSE)</f>
        <v>Equipo de Medición (Deformimetros Eléctricos, Mecánicos, Celdas de Carga,  Etc.)</v>
      </c>
      <c r="C36" s="839"/>
      <c r="D36" s="839"/>
      <c r="E36" s="839"/>
      <c r="F36" s="839"/>
      <c r="G36" s="839"/>
      <c r="H36" s="840"/>
      <c r="I36" s="267"/>
      <c r="J36" s="268"/>
      <c r="K36" s="269">
        <f>VLOOKUP(A36,EQUIPOS!A6:D162,4,FALSE)</f>
        <v>181977.05117309224</v>
      </c>
      <c r="L36" s="270"/>
      <c r="M36" s="336">
        <v>3.3333333330000001</v>
      </c>
      <c r="N36" s="272">
        <f>K36/M36</f>
        <v>54593.115357386981</v>
      </c>
    </row>
    <row r="37" spans="1:14">
      <c r="A37" s="113" t="s">
        <v>125</v>
      </c>
      <c r="B37" s="838" t="str">
        <f>VLOOKUP(A37,EQUIPOS!A7:D154,3,FALSE)</f>
        <v>Bomba para gato de tensionamiento</v>
      </c>
      <c r="C37" s="839"/>
      <c r="D37" s="839"/>
      <c r="E37" s="839"/>
      <c r="F37" s="839"/>
      <c r="G37" s="839"/>
      <c r="H37" s="840"/>
      <c r="I37" s="421"/>
      <c r="J37" s="422"/>
      <c r="K37" s="269">
        <f>VLOOKUP(A37,EQUIPOS!A7:D163,4,FALSE)</f>
        <v>54730.279240810771</v>
      </c>
      <c r="L37" s="335"/>
      <c r="M37" s="336">
        <v>0.1</v>
      </c>
      <c r="N37" s="272">
        <f>K37/M37</f>
        <v>547302.79240810766</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VLOOKUP(A38,EQUIPOS!A8:D164,4,FALSE)</f>
        <v>180609.60689860015</v>
      </c>
      <c r="L38" s="423"/>
      <c r="M38" s="424">
        <v>0.1</v>
      </c>
      <c r="N38" s="272">
        <f>K38/M38</f>
        <v>1806096.0689860014</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2407991.9767514961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9">
        <f>VLOOKUP(A60,TRANSPORTE!A2:D117,4,FALSE)</f>
        <v>3923.1098173621594</v>
      </c>
      <c r="M60" s="830"/>
      <c r="N60" s="287">
        <f>K60*L60</f>
        <v>58846.647260432394</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58846.647260432394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6101.0196361652497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2472939.643648094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494587.92872961884</v>
      </c>
      <c r="M84" s="860"/>
      <c r="N84" s="51"/>
    </row>
    <row r="85" spans="1:14">
      <c r="B85" s="89" t="s">
        <v>973</v>
      </c>
      <c r="C85" s="90"/>
      <c r="D85" s="90"/>
      <c r="E85" s="90"/>
      <c r="F85" s="90"/>
      <c r="G85" s="90"/>
      <c r="H85" s="90"/>
      <c r="I85" s="87"/>
      <c r="J85" s="88"/>
      <c r="K85" s="304">
        <v>0.05</v>
      </c>
      <c r="L85" s="859">
        <f>N79*K85</f>
        <v>123646.98218240471</v>
      </c>
      <c r="M85" s="860"/>
      <c r="N85" s="51"/>
    </row>
    <row r="86" spans="1:14" ht="15.75" thickBot="1">
      <c r="B86" s="91" t="s">
        <v>974</v>
      </c>
      <c r="C86" s="92"/>
      <c r="D86" s="92"/>
      <c r="E86" s="92"/>
      <c r="F86" s="92"/>
      <c r="G86" s="92"/>
      <c r="H86" s="92"/>
      <c r="I86" s="93"/>
      <c r="J86" s="94"/>
      <c r="K86" s="305">
        <v>0.05</v>
      </c>
      <c r="L86" s="861">
        <f>N79*K86</f>
        <v>123646.98218240471</v>
      </c>
      <c r="M86" s="862"/>
      <c r="N86" s="51"/>
    </row>
    <row r="87" spans="1:14" ht="15.75" thickBot="1">
      <c r="B87" s="825" t="s">
        <v>953</v>
      </c>
      <c r="C87" s="826"/>
      <c r="D87" s="826"/>
      <c r="E87" s="826"/>
      <c r="F87" s="826"/>
      <c r="G87" s="826"/>
      <c r="H87" s="826"/>
      <c r="I87" s="826"/>
      <c r="J87" s="826"/>
      <c r="K87" s="826"/>
      <c r="L87" s="826"/>
      <c r="M87" s="827"/>
      <c r="N87" s="52">
        <f>L84+L85+L86</f>
        <v>741881.89309442823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3214821.5367425224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VLOOKUP(A36,EQUIPOS!A6:D162,4,FALSE)</f>
        <v>3283.3343737996688</v>
      </c>
      <c r="L36" s="270"/>
      <c r="M36" s="336">
        <v>2</v>
      </c>
      <c r="N36" s="272">
        <f>K36/M36</f>
        <v>1641.6671868998344</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VLOOKUP(A37,EQUIPOS!A7:D163,4,FALSE)</f>
        <v>7812.4692062623872</v>
      </c>
      <c r="L37" s="335"/>
      <c r="M37" s="336">
        <v>2</v>
      </c>
      <c r="N37" s="272">
        <f>K37/M37</f>
        <v>3906.2346031311936</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1840.3608038400498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7388.262593871078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61154.997826364495</v>
      </c>
      <c r="N48" s="272">
        <f>K48*M48</f>
        <v>281312.99000127666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5980.7537585845084</v>
      </c>
      <c r="N49" s="272">
        <f>K49*M49</f>
        <v>5980.7537585845084</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512885.44769537961</v>
      </c>
      <c r="N50" s="272">
        <f>K50*M50</f>
        <v>512885.44769537961</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18718.953474192454</v>
      </c>
      <c r="N51" s="272">
        <f>K51*M51</f>
        <v>86107.185981285278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886286.37743652612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1129.9075439482144</v>
      </c>
      <c r="M60" s="830"/>
      <c r="N60" s="287">
        <f>K60*L60</f>
        <v>1129.9075439482144</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1129.9075439482144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36807.216076800993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931611.76365114644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186322.35273022929</v>
      </c>
      <c r="M84" s="860"/>
      <c r="N84" s="51"/>
    </row>
    <row r="85" spans="1:14">
      <c r="B85" s="89" t="s">
        <v>973</v>
      </c>
      <c r="C85" s="90"/>
      <c r="D85" s="90"/>
      <c r="E85" s="90"/>
      <c r="F85" s="90"/>
      <c r="G85" s="90"/>
      <c r="H85" s="90"/>
      <c r="I85" s="87"/>
      <c r="J85" s="88"/>
      <c r="K85" s="304">
        <v>0.05</v>
      </c>
      <c r="L85" s="859">
        <f>N79*K85</f>
        <v>46580.588182557323</v>
      </c>
      <c r="M85" s="860"/>
      <c r="N85" s="51"/>
    </row>
    <row r="86" spans="1:14" ht="15.75" thickBot="1">
      <c r="B86" s="91" t="s">
        <v>974</v>
      </c>
      <c r="C86" s="92"/>
      <c r="D86" s="92"/>
      <c r="E86" s="92"/>
      <c r="F86" s="92"/>
      <c r="G86" s="92"/>
      <c r="H86" s="92"/>
      <c r="I86" s="93"/>
      <c r="J86" s="94"/>
      <c r="K86" s="305">
        <v>0.05</v>
      </c>
      <c r="L86" s="861">
        <f>N79*K86</f>
        <v>46580.588182557323</v>
      </c>
      <c r="M86" s="862"/>
      <c r="N86" s="51"/>
    </row>
    <row r="87" spans="1:14" ht="15.75" thickBot="1">
      <c r="B87" s="825" t="s">
        <v>953</v>
      </c>
      <c r="C87" s="826"/>
      <c r="D87" s="826"/>
      <c r="E87" s="826"/>
      <c r="F87" s="826"/>
      <c r="G87" s="826"/>
      <c r="H87" s="826"/>
      <c r="I87" s="826"/>
      <c r="J87" s="826"/>
      <c r="K87" s="826"/>
      <c r="L87" s="826"/>
      <c r="M87" s="827"/>
      <c r="N87" s="52">
        <f>L84+L85+L86</f>
        <v>279483.52909534395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1211095.2927464903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VLOOKUP(A36,EQUIPOS!A6:D162,4,FALSE)</f>
        <v>3283.3343737996688</v>
      </c>
      <c r="L36" s="270"/>
      <c r="M36" s="336">
        <v>2</v>
      </c>
      <c r="N36" s="272">
        <f>K36/M36</f>
        <v>1641.6671868998344</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VLOOKUP(A37,EQUIPOS!A7:D163,4,FALSE)</f>
        <v>7812.4692062623872</v>
      </c>
      <c r="L37" s="335"/>
      <c r="M37" s="336">
        <v>2</v>
      </c>
      <c r="N37" s="272">
        <f>K37/M37</f>
        <v>3906.2346031311936</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1506.9662925450248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7054.868082576053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61154.997826364495</v>
      </c>
      <c r="N48" s="272">
        <f>K48*M48</f>
        <v>281312.99000127666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5980.7537585845084</v>
      </c>
      <c r="N49" s="272">
        <f>K49*M49</f>
        <v>5980.7537585845084</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484182.53009687341</v>
      </c>
      <c r="N50" s="272">
        <f>K50*M50</f>
        <v>484182.53009687341</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18718.953474192454</v>
      </c>
      <c r="N51" s="272">
        <f>K51*M51</f>
        <v>86107.185981285278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857583.45983801992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1129.9075439482144</v>
      </c>
      <c r="M60" s="830"/>
      <c r="N60" s="287">
        <f>K60*L60</f>
        <v>1129.9075439482144</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1129.9075439482144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30139.325850900495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895907.56131544476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179181.51226308895</v>
      </c>
      <c r="M84" s="860"/>
      <c r="N84" s="51"/>
    </row>
    <row r="85" spans="1:14">
      <c r="B85" s="89" t="s">
        <v>973</v>
      </c>
      <c r="C85" s="90"/>
      <c r="D85" s="90"/>
      <c r="E85" s="90"/>
      <c r="F85" s="90"/>
      <c r="G85" s="90"/>
      <c r="H85" s="90"/>
      <c r="I85" s="87"/>
      <c r="J85" s="88"/>
      <c r="K85" s="304">
        <v>0.05</v>
      </c>
      <c r="L85" s="859">
        <f>N79*K85</f>
        <v>44795.378065772238</v>
      </c>
      <c r="M85" s="860"/>
      <c r="N85" s="51"/>
    </row>
    <row r="86" spans="1:14" ht="15.75" thickBot="1">
      <c r="B86" s="91" t="s">
        <v>974</v>
      </c>
      <c r="C86" s="92"/>
      <c r="D86" s="92"/>
      <c r="E86" s="92"/>
      <c r="F86" s="92"/>
      <c r="G86" s="92"/>
      <c r="H86" s="92"/>
      <c r="I86" s="93"/>
      <c r="J86" s="94"/>
      <c r="K86" s="305">
        <v>0.05</v>
      </c>
      <c r="L86" s="861">
        <f>N79*K86</f>
        <v>44795.378065772238</v>
      </c>
      <c r="M86" s="862"/>
      <c r="N86" s="51"/>
    </row>
    <row r="87" spans="1:14" ht="15.75" thickBot="1">
      <c r="B87" s="825" t="s">
        <v>953</v>
      </c>
      <c r="C87" s="826"/>
      <c r="D87" s="826"/>
      <c r="E87" s="826"/>
      <c r="F87" s="826"/>
      <c r="G87" s="826"/>
      <c r="H87" s="826"/>
      <c r="I87" s="826"/>
      <c r="J87" s="826"/>
      <c r="K87" s="826"/>
      <c r="L87" s="826"/>
      <c r="M87" s="827"/>
      <c r="N87" s="52">
        <f>L84+L85+L86</f>
        <v>268772.26839463343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1164679.8297100782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VLOOKUP(A36,EQUIPOS!A6:D162,4,FALSE)</f>
        <v>3283.3343737996688</v>
      </c>
      <c r="L36" s="270"/>
      <c r="M36" s="336">
        <v>2</v>
      </c>
      <c r="N36" s="272">
        <f>K36/M36</f>
        <v>1641.6671868998344</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VLOOKUP(A37,EQUIPOS!A7:D163,4,FALSE)</f>
        <v>7812.4692062623872</v>
      </c>
      <c r="L37" s="335"/>
      <c r="M37" s="336">
        <v>2</v>
      </c>
      <c r="N37" s="272">
        <f>K37/M37</f>
        <v>3906.2346031311936</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1506.9662925450248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7054.868082576053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464225.79337848292</v>
      </c>
      <c r="N48" s="272">
        <f>K48*M48</f>
        <v>464225.79337848292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5980.7537585845084</v>
      </c>
      <c r="N49" s="272">
        <f>K49*M49</f>
        <v>5980.7537585845084</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18718.953474192454</v>
      </c>
      <c r="N50" s="272">
        <f>K50*M50</f>
        <v>86107.185981285278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556313.73311835271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1129.9075439482144</v>
      </c>
      <c r="M60" s="830"/>
      <c r="N60" s="287">
        <f>K60*L60</f>
        <v>1129.9075439482144</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1129.9075439482144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30139.325850900495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594637.83459577756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118927.56691915552</v>
      </c>
      <c r="M84" s="860"/>
      <c r="N84" s="51"/>
    </row>
    <row r="85" spans="1:14">
      <c r="B85" s="89" t="s">
        <v>973</v>
      </c>
      <c r="C85" s="90"/>
      <c r="D85" s="90"/>
      <c r="E85" s="90"/>
      <c r="F85" s="90"/>
      <c r="G85" s="90"/>
      <c r="H85" s="90"/>
      <c r="I85" s="87"/>
      <c r="J85" s="88"/>
      <c r="K85" s="304">
        <v>0.05</v>
      </c>
      <c r="L85" s="859">
        <f>N79*K85</f>
        <v>29731.89172978888</v>
      </c>
      <c r="M85" s="860"/>
      <c r="N85" s="51"/>
    </row>
    <row r="86" spans="1:14" ht="15.75" thickBot="1">
      <c r="B86" s="91" t="s">
        <v>974</v>
      </c>
      <c r="C86" s="92"/>
      <c r="D86" s="92"/>
      <c r="E86" s="92"/>
      <c r="F86" s="92"/>
      <c r="G86" s="92"/>
      <c r="H86" s="92"/>
      <c r="I86" s="93"/>
      <c r="J86" s="94"/>
      <c r="K86" s="305">
        <v>0.05</v>
      </c>
      <c r="L86" s="861">
        <f>N79*K86</f>
        <v>29731.89172978888</v>
      </c>
      <c r="M86" s="862"/>
      <c r="N86" s="51"/>
    </row>
    <row r="87" spans="1:14" ht="15.75" thickBot="1">
      <c r="B87" s="825" t="s">
        <v>953</v>
      </c>
      <c r="C87" s="826"/>
      <c r="D87" s="826"/>
      <c r="E87" s="826"/>
      <c r="F87" s="826"/>
      <c r="G87" s="826"/>
      <c r="H87" s="826"/>
      <c r="I87" s="826"/>
      <c r="J87" s="826"/>
      <c r="K87" s="826"/>
      <c r="L87" s="826"/>
      <c r="M87" s="827"/>
      <c r="N87" s="52">
        <f>L84+L85+L86</f>
        <v>178391.35037873327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773029.1849745108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VLOOKUP(A36,EQUIPOS!A6:D162,4,FALSE)</f>
        <v>3283.3343737996688</v>
      </c>
      <c r="L36" s="270"/>
      <c r="M36" s="336">
        <v>2</v>
      </c>
      <c r="N36" s="272">
        <f>K36/M36</f>
        <v>1641.6671868998344</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VLOOKUP(A37,EQUIPOS!A7:D163,4,FALSE)</f>
        <v>7812.4692062623872</v>
      </c>
      <c r="L37" s="335"/>
      <c r="M37" s="336">
        <v>2</v>
      </c>
      <c r="N37" s="272">
        <f>K37/M37</f>
        <v>3906.2346031311936</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1506.9662925450248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7054.868082576053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424288.81772820442</v>
      </c>
      <c r="N48" s="272">
        <f>K48*M48</f>
        <v>424288.81772820442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5980.7537585845084</v>
      </c>
      <c r="N49" s="272">
        <f>K49*M49</f>
        <v>5980.7537585845084</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5750.2082357049421</v>
      </c>
      <c r="N50" s="272">
        <f>K50*M50</f>
        <v>26450.957884242733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456720.52937103168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1129.9075439482144</v>
      </c>
      <c r="M60" s="830"/>
      <c r="N60" s="287">
        <f>K60*L60</f>
        <v>1129.9075439482144</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1129.9075439482144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30139.325850900495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495044.63084845647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99008.926169691302</v>
      </c>
      <c r="M84" s="860"/>
      <c r="N84" s="51"/>
    </row>
    <row r="85" spans="1:14">
      <c r="B85" s="89" t="s">
        <v>973</v>
      </c>
      <c r="C85" s="90"/>
      <c r="D85" s="90"/>
      <c r="E85" s="90"/>
      <c r="F85" s="90"/>
      <c r="G85" s="90"/>
      <c r="H85" s="90"/>
      <c r="I85" s="87"/>
      <c r="J85" s="88"/>
      <c r="K85" s="304">
        <v>0.05</v>
      </c>
      <c r="L85" s="859">
        <f>N79*K85</f>
        <v>24752.231542422825</v>
      </c>
      <c r="M85" s="860"/>
      <c r="N85" s="51"/>
    </row>
    <row r="86" spans="1:14" ht="15.75" thickBot="1">
      <c r="B86" s="91" t="s">
        <v>974</v>
      </c>
      <c r="C86" s="92"/>
      <c r="D86" s="92"/>
      <c r="E86" s="92"/>
      <c r="F86" s="92"/>
      <c r="G86" s="92"/>
      <c r="H86" s="92"/>
      <c r="I86" s="93"/>
      <c r="J86" s="94"/>
      <c r="K86" s="305">
        <v>0.05</v>
      </c>
      <c r="L86" s="861">
        <f>N79*K86</f>
        <v>24752.231542422825</v>
      </c>
      <c r="M86" s="862"/>
      <c r="N86" s="51"/>
    </row>
    <row r="87" spans="1:14" ht="15.75" thickBot="1">
      <c r="B87" s="825" t="s">
        <v>953</v>
      </c>
      <c r="C87" s="826"/>
      <c r="D87" s="826"/>
      <c r="E87" s="826"/>
      <c r="F87" s="826"/>
      <c r="G87" s="826"/>
      <c r="H87" s="826"/>
      <c r="I87" s="826"/>
      <c r="J87" s="826"/>
      <c r="K87" s="826"/>
      <c r="L87" s="826"/>
      <c r="M87" s="827"/>
      <c r="N87" s="52">
        <f>L84+L85+L86</f>
        <v>148513.38925453695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643558.02010299335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5.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VLOOKUP(A36,EQUIPOS!A6:D162,4,FALSE)</f>
        <v>7917.3345647357073</v>
      </c>
      <c r="L36" s="270"/>
      <c r="M36" s="336">
        <v>1</v>
      </c>
      <c r="N36" s="272">
        <f>K36/M36</f>
        <v>7917.3345647357073</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VLOOKUP(A37,EQUIPOS!A7:D163,4,FALSE)</f>
        <v>7812.4692062623872</v>
      </c>
      <c r="L37" s="335"/>
      <c r="M37" s="336">
        <v>1</v>
      </c>
      <c r="N37" s="272">
        <f>K37/M37</f>
        <v>7812.4692062623872</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3796.3137725900497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19526.117543588145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80197.089841520719</v>
      </c>
      <c r="N48" s="272">
        <f>K48*M48</f>
        <v>76187.235349444687</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72.744946539669343</v>
      </c>
      <c r="N49" s="272">
        <f>K49*M49</f>
        <v>12366.640911743789</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55956.571253370872</v>
      </c>
      <c r="N50" s="272">
        <f>K50*M50</f>
        <v>30776.114189353983</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593.64535317918012</v>
      </c>
      <c r="N51" s="272">
        <f>K51*M51</f>
        <v>178093.60595375404</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5750.2082357049421</v>
      </c>
      <c r="N52" s="272">
        <f>K52*M52</f>
        <v>17825.64553068532</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315249.24193498178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9">
        <f>VLOOKUP(A64,TRANSPORTE!A2:D117,4,FALSE)</f>
        <v>1129.9075439482144</v>
      </c>
      <c r="M64" s="830"/>
      <c r="N64" s="287">
        <f>K64*L64</f>
        <v>621.449149171518</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9">
        <f>VLOOKUP(A65,TRANSPORTE!A3:D117,4,FALSE)</f>
        <v>1129.9075439482144</v>
      </c>
      <c r="M65" s="830"/>
      <c r="N65" s="287">
        <f>K65*L65</f>
        <v>1073.4121667508036</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1694.8613159223216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75926.27545180099</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412396.4962462933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82479.299249258664</v>
      </c>
      <c r="M88" s="860"/>
      <c r="N88" s="51"/>
    </row>
    <row r="89" spans="1:14">
      <c r="B89" s="89" t="s">
        <v>973</v>
      </c>
      <c r="C89" s="90"/>
      <c r="D89" s="90"/>
      <c r="E89" s="90"/>
      <c r="F89" s="90"/>
      <c r="G89" s="90"/>
      <c r="H89" s="90"/>
      <c r="I89" s="87"/>
      <c r="J89" s="88"/>
      <c r="K89" s="304">
        <v>0.05</v>
      </c>
      <c r="L89" s="859">
        <f>N83*K89</f>
        <v>20619.824812314666</v>
      </c>
      <c r="M89" s="860"/>
      <c r="N89" s="51"/>
    </row>
    <row r="90" spans="1:14" ht="15.75" thickBot="1">
      <c r="B90" s="91" t="s">
        <v>974</v>
      </c>
      <c r="C90" s="92"/>
      <c r="D90" s="92"/>
      <c r="E90" s="92"/>
      <c r="F90" s="92"/>
      <c r="G90" s="92"/>
      <c r="H90" s="92"/>
      <c r="I90" s="93"/>
      <c r="J90" s="94"/>
      <c r="K90" s="305">
        <v>0.05</v>
      </c>
      <c r="L90" s="861">
        <f>N83*K90</f>
        <v>20619.824812314666</v>
      </c>
      <c r="M90" s="862"/>
      <c r="N90" s="51"/>
    </row>
    <row r="91" spans="1:14" ht="15.75" thickBot="1">
      <c r="B91" s="825" t="s">
        <v>953</v>
      </c>
      <c r="C91" s="826"/>
      <c r="D91" s="826"/>
      <c r="E91" s="826"/>
      <c r="F91" s="826"/>
      <c r="G91" s="826"/>
      <c r="H91" s="826"/>
      <c r="I91" s="826"/>
      <c r="J91" s="826"/>
      <c r="K91" s="826"/>
      <c r="L91" s="826"/>
      <c r="M91" s="827"/>
      <c r="N91" s="52">
        <f>L88+L89+L90</f>
        <v>123718.94887388799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536115.44512018131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VLOOKUP(A36,EQUIPOS!A6:D162,4,FALSE)</f>
        <v>7917.3345647357073</v>
      </c>
      <c r="L36" s="270"/>
      <c r="M36" s="336">
        <v>1</v>
      </c>
      <c r="N36" s="272">
        <f>K36/M36</f>
        <v>7917.3345647357073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3796.3137725900497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11713.648337325758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80197.089841520719</v>
      </c>
      <c r="N48" s="272">
        <f>K48*M48</f>
        <v>67365.555466877398</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72.744946539669343</v>
      </c>
      <c r="N49" s="272">
        <f>K49*M49</f>
        <v>13457.815109838828</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55956.571253370872</v>
      </c>
      <c r="N50" s="272">
        <f>K50*M50</f>
        <v>35252.63988962365</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593.64535317918012</v>
      </c>
      <c r="N51" s="272">
        <f>K51*M51</f>
        <v>154347.79182658682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270423.8022929267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9">
        <f>VLOOKUP(A64,TRANSPORTE!A2:D117,4,FALSE)</f>
        <v>1129.9075439482144</v>
      </c>
      <c r="M64" s="830"/>
      <c r="N64" s="287">
        <f>K64*L64</f>
        <v>711.84175268737511</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9">
        <f>VLOOKUP(A65,TRANSPORTE!A3:D117,4,FALSE)</f>
        <v>1129.9075439482144</v>
      </c>
      <c r="M65" s="830"/>
      <c r="N65" s="287">
        <f>K65*L65</f>
        <v>949.1223369165001</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1660.9640896038752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75926.27545180099</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359724.69017165736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71944.93803433147</v>
      </c>
      <c r="M88" s="860"/>
      <c r="N88" s="51"/>
    </row>
    <row r="89" spans="1:14">
      <c r="B89" s="89" t="s">
        <v>973</v>
      </c>
      <c r="C89" s="90"/>
      <c r="D89" s="90"/>
      <c r="E89" s="90"/>
      <c r="F89" s="90"/>
      <c r="G89" s="90"/>
      <c r="H89" s="90"/>
      <c r="I89" s="87"/>
      <c r="J89" s="88"/>
      <c r="K89" s="304">
        <v>0.05</v>
      </c>
      <c r="L89" s="859">
        <f>N83*K89</f>
        <v>17986.234508582867</v>
      </c>
      <c r="M89" s="860"/>
      <c r="N89" s="51"/>
    </row>
    <row r="90" spans="1:14" ht="15.75" thickBot="1">
      <c r="B90" s="91" t="s">
        <v>974</v>
      </c>
      <c r="C90" s="92"/>
      <c r="D90" s="92"/>
      <c r="E90" s="92"/>
      <c r="F90" s="92"/>
      <c r="G90" s="92"/>
      <c r="H90" s="92"/>
      <c r="I90" s="93"/>
      <c r="J90" s="94"/>
      <c r="K90" s="305">
        <v>0.05</v>
      </c>
      <c r="L90" s="861">
        <f>N83*K90</f>
        <v>17986.234508582867</v>
      </c>
      <c r="M90" s="862"/>
      <c r="N90" s="51"/>
    </row>
    <row r="91" spans="1:14" ht="15.75" thickBot="1">
      <c r="B91" s="825" t="s">
        <v>953</v>
      </c>
      <c r="C91" s="826"/>
      <c r="D91" s="826"/>
      <c r="E91" s="826"/>
      <c r="F91" s="826"/>
      <c r="G91" s="826"/>
      <c r="H91" s="826"/>
      <c r="I91" s="826"/>
      <c r="J91" s="826"/>
      <c r="K91" s="826"/>
      <c r="L91" s="826"/>
      <c r="M91" s="827"/>
      <c r="N91" s="52">
        <f>L88+L89+L90</f>
        <v>107917.40705149721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467642.09722315456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topLeftCell="A28"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VLOOKUP(A36,EQUIPOS!A6:D162,4,FALSE)</f>
        <v>7917.3345647357073</v>
      </c>
      <c r="L36" s="270"/>
      <c r="M36" s="336">
        <v>1</v>
      </c>
      <c r="N36" s="272">
        <f>K36/M36</f>
        <v>7917.3345647357073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3037.0510180720398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10954.385582807747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80197.089841520719</v>
      </c>
      <c r="N48" s="272">
        <f>K48*M48</f>
        <v>40419.333280126441</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72.744946539669343</v>
      </c>
      <c r="N49" s="272">
        <f>K49*M49</f>
        <v>8074.689065903297</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48496.257975438333</v>
      </c>
      <c r="N50" s="272">
        <f>K50*M50</f>
        <v>19398.503190175335</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55956.571253370872</v>
      </c>
      <c r="N51" s="272">
        <f>K51*M51</f>
        <v>21151.583933774189</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593.64535317918012</v>
      </c>
      <c r="N52" s="272">
        <f>K52*M52</f>
        <v>92608.675095952101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181652.78456593136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9">
        <f>VLOOKUP(A64,TRANSPORTE!A2:D117,4,FALSE)</f>
        <v>1129.9075439482144</v>
      </c>
      <c r="M64" s="830"/>
      <c r="N64" s="287">
        <f>K64*L64</f>
        <v>427.10505161242503</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9">
        <f>VLOOKUP(A65,TRANSPORTE!A3:D117,4,FALSE)</f>
        <v>1129.9075439482144</v>
      </c>
      <c r="M65" s="830"/>
      <c r="N65" s="287">
        <f>K65*L65</f>
        <v>569.47340214990004</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9">
        <f>VLOOKUP(A66,TRANSPORTE!A3:D117,4,FALSE)</f>
        <v>1129.9075439482144</v>
      </c>
      <c r="M66" s="830"/>
      <c r="N66" s="287">
        <f>K66*L66</f>
        <v>451.9630175792858</v>
      </c>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1448.541471341611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60741.020361440795</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254796.73198152153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50959.34639630431</v>
      </c>
      <c r="M88" s="860"/>
      <c r="N88" s="51"/>
    </row>
    <row r="89" spans="1:14">
      <c r="B89" s="89" t="s">
        <v>973</v>
      </c>
      <c r="C89" s="90"/>
      <c r="D89" s="90"/>
      <c r="E89" s="90"/>
      <c r="F89" s="90"/>
      <c r="G89" s="90"/>
      <c r="H89" s="90"/>
      <c r="I89" s="87"/>
      <c r="J89" s="88"/>
      <c r="K89" s="304">
        <v>0.05</v>
      </c>
      <c r="L89" s="859">
        <f>N83*K89</f>
        <v>12739.836599076078</v>
      </c>
      <c r="M89" s="860"/>
      <c r="N89" s="51"/>
    </row>
    <row r="90" spans="1:14" ht="15.75" thickBot="1">
      <c r="B90" s="91" t="s">
        <v>974</v>
      </c>
      <c r="C90" s="92"/>
      <c r="D90" s="92"/>
      <c r="E90" s="92"/>
      <c r="F90" s="92"/>
      <c r="G90" s="92"/>
      <c r="H90" s="92"/>
      <c r="I90" s="93"/>
      <c r="J90" s="94"/>
      <c r="K90" s="305">
        <v>0.05</v>
      </c>
      <c r="L90" s="861">
        <f>N83*K90</f>
        <v>12739.836599076078</v>
      </c>
      <c r="M90" s="862"/>
      <c r="N90" s="51"/>
    </row>
    <row r="91" spans="1:14" ht="15.75" thickBot="1">
      <c r="B91" s="825" t="s">
        <v>953</v>
      </c>
      <c r="C91" s="826"/>
      <c r="D91" s="826"/>
      <c r="E91" s="826"/>
      <c r="F91" s="826"/>
      <c r="G91" s="826"/>
      <c r="H91" s="826"/>
      <c r="I91" s="826"/>
      <c r="J91" s="826"/>
      <c r="K91" s="826"/>
      <c r="L91" s="826"/>
      <c r="M91" s="827"/>
      <c r="N91" s="52">
        <f>L88+L89+L90</f>
        <v>76439.019594456462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331235.75157597801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topLeftCell="A58" zoomScale="75" zoomScaleNormal="75" workbookViewId="0">
      <selection activeCell="O38" sqref="O38"/>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5">
      <c r="B33" s="58" t="s">
        <v>947</v>
      </c>
      <c r="C33" s="59"/>
      <c r="D33" s="59"/>
      <c r="E33" s="59"/>
      <c r="F33" s="59"/>
      <c r="G33" s="59"/>
      <c r="H33" s="59"/>
      <c r="I33" s="59"/>
      <c r="J33" s="59"/>
      <c r="K33" s="59"/>
      <c r="L33" s="59"/>
      <c r="M33" s="59"/>
      <c r="N33" s="60"/>
    </row>
    <row r="34" spans="1:15" ht="15.75" thickBot="1">
      <c r="B34" s="266"/>
      <c r="C34" s="61"/>
      <c r="D34" s="61"/>
      <c r="E34" s="61"/>
      <c r="F34" s="61"/>
      <c r="G34" s="61"/>
      <c r="H34" s="61"/>
      <c r="I34" s="62"/>
      <c r="J34" s="62"/>
      <c r="K34" s="61"/>
      <c r="L34" s="61"/>
      <c r="M34" s="61"/>
      <c r="N34" s="63"/>
    </row>
    <row r="35" spans="1:15">
      <c r="B35" s="806" t="s">
        <v>944</v>
      </c>
      <c r="C35" s="807"/>
      <c r="D35" s="807"/>
      <c r="E35" s="807"/>
      <c r="F35" s="807"/>
      <c r="G35" s="807"/>
      <c r="H35" s="808"/>
      <c r="I35" s="809" t="s">
        <v>948</v>
      </c>
      <c r="J35" s="810"/>
      <c r="K35" s="69" t="s">
        <v>949</v>
      </c>
      <c r="L35" s="811" t="s">
        <v>950</v>
      </c>
      <c r="M35" s="808"/>
      <c r="N35" s="70" t="s">
        <v>951</v>
      </c>
    </row>
    <row r="36" spans="1:15">
      <c r="A36" s="113" t="s">
        <v>363</v>
      </c>
      <c r="B36" s="838" t="str">
        <f>VLOOKUP(A36,EQUIPOS!A6:D154,3,FALSE)</f>
        <v>Vibrador de concreto, Motor de 3 hp a 18.000 rpm Mangueras de 4 mt</v>
      </c>
      <c r="C36" s="839"/>
      <c r="D36" s="839"/>
      <c r="E36" s="839"/>
      <c r="F36" s="839"/>
      <c r="G36" s="839"/>
      <c r="H36" s="840"/>
      <c r="I36" s="267"/>
      <c r="J36" s="268"/>
      <c r="K36" s="269">
        <f>VLOOKUP(A36,EQUIPOS!A6:D162,4,FALSE)</f>
        <v>7812.4692062623872</v>
      </c>
      <c r="L36" s="270"/>
      <c r="M36" s="336">
        <v>1</v>
      </c>
      <c r="N36" s="272">
        <f>K36/M36</f>
        <v>7812.4692062623872</v>
      </c>
      <c r="O36">
        <v>6870</v>
      </c>
    </row>
    <row r="37" spans="1:15">
      <c r="A37" s="113"/>
      <c r="B37" s="838"/>
      <c r="C37" s="839"/>
      <c r="D37" s="839"/>
      <c r="E37" s="839"/>
      <c r="F37" s="839"/>
      <c r="G37" s="839"/>
      <c r="H37" s="840"/>
      <c r="I37" s="421"/>
      <c r="J37" s="422"/>
      <c r="K37" s="269"/>
      <c r="L37" s="335"/>
      <c r="M37" s="336"/>
      <c r="N37" s="272"/>
      <c r="O37" s="114">
        <f>+O36/K36</f>
        <v>0.87936346609764371</v>
      </c>
    </row>
    <row r="38" spans="1:15">
      <c r="A38" s="113"/>
      <c r="B38" s="838"/>
      <c r="C38" s="839"/>
      <c r="D38" s="839"/>
      <c r="E38" s="839"/>
      <c r="F38" s="839"/>
      <c r="G38" s="839"/>
      <c r="H38" s="840"/>
      <c r="I38" s="328"/>
      <c r="J38" s="330"/>
      <c r="K38" s="269"/>
      <c r="L38" s="423"/>
      <c r="M38" s="424"/>
      <c r="N38" s="272"/>
    </row>
    <row r="39" spans="1:15">
      <c r="B39" s="838"/>
      <c r="C39" s="839"/>
      <c r="D39" s="839"/>
      <c r="E39" s="839"/>
      <c r="F39" s="839"/>
      <c r="G39" s="839"/>
      <c r="H39" s="840"/>
      <c r="I39" s="36"/>
      <c r="J39" s="37"/>
      <c r="K39" s="269"/>
      <c r="L39" s="276"/>
      <c r="M39" s="336"/>
      <c r="N39" s="272"/>
    </row>
    <row r="40" spans="1:15">
      <c r="B40" s="320"/>
      <c r="C40" s="321"/>
      <c r="D40" s="321"/>
      <c r="E40" s="321"/>
      <c r="F40" s="323"/>
      <c r="G40" s="323"/>
      <c r="H40" s="125"/>
      <c r="I40" s="36"/>
      <c r="J40" s="37"/>
      <c r="K40" s="269"/>
      <c r="L40" s="276"/>
      <c r="M40" s="277"/>
      <c r="N40" s="273"/>
    </row>
    <row r="41" spans="1:15">
      <c r="B41" s="845" t="s">
        <v>952</v>
      </c>
      <c r="C41" s="846"/>
      <c r="D41" s="846"/>
      <c r="E41" s="38"/>
      <c r="F41" s="39"/>
      <c r="G41" s="39"/>
      <c r="H41" s="40"/>
      <c r="I41" s="36"/>
      <c r="J41" s="37"/>
      <c r="K41" s="279"/>
      <c r="L41" s="276"/>
      <c r="M41" s="401">
        <v>0.02</v>
      </c>
      <c r="N41" s="344">
        <f>N78*M41</f>
        <v>1732.1042859671059</v>
      </c>
    </row>
    <row r="42" spans="1:15" ht="15.75" thickBot="1">
      <c r="B42" s="838"/>
      <c r="C42" s="839"/>
      <c r="D42" s="839"/>
      <c r="E42" s="839"/>
      <c r="F42" s="839"/>
      <c r="G42" s="839"/>
      <c r="H42" s="840"/>
      <c r="I42" s="847"/>
      <c r="J42" s="848"/>
      <c r="K42" s="41"/>
      <c r="L42" s="849"/>
      <c r="M42" s="850"/>
      <c r="N42" s="105"/>
    </row>
    <row r="43" spans="1:15" ht="15.75" thickBot="1">
      <c r="B43" s="825" t="s">
        <v>953</v>
      </c>
      <c r="C43" s="826"/>
      <c r="D43" s="826"/>
      <c r="E43" s="826"/>
      <c r="F43" s="826"/>
      <c r="G43" s="826"/>
      <c r="H43" s="826"/>
      <c r="I43" s="826"/>
      <c r="J43" s="826"/>
      <c r="K43" s="826"/>
      <c r="L43" s="826"/>
      <c r="M43" s="827"/>
      <c r="N43" s="394">
        <f>SUM(N36:N42)</f>
        <v>9544.5734922294923</v>
      </c>
    </row>
    <row r="44" spans="1:15">
      <c r="B44" s="280"/>
      <c r="C44" s="34"/>
      <c r="D44" s="34"/>
      <c r="E44" s="34"/>
      <c r="F44" s="34"/>
      <c r="G44" s="34"/>
      <c r="H44" s="34"/>
      <c r="I44" s="34"/>
      <c r="J44" s="34"/>
      <c r="K44" s="34"/>
      <c r="L44" s="34"/>
      <c r="M44" s="34"/>
      <c r="N44" s="35"/>
    </row>
    <row r="45" spans="1:15">
      <c r="B45" s="64" t="s">
        <v>954</v>
      </c>
      <c r="C45" s="65"/>
      <c r="D45" s="65"/>
      <c r="E45" s="65"/>
      <c r="F45" s="65"/>
      <c r="G45" s="65"/>
      <c r="H45" s="65"/>
      <c r="I45" s="65"/>
      <c r="J45" s="65"/>
      <c r="K45" s="65"/>
      <c r="L45" s="65"/>
      <c r="M45" s="65"/>
      <c r="N45" s="66"/>
    </row>
    <row r="46" spans="1:15" ht="15.75" thickBot="1">
      <c r="B46" s="67"/>
      <c r="C46" s="62"/>
      <c r="D46" s="62"/>
      <c r="E46" s="62"/>
      <c r="F46" s="62"/>
      <c r="G46" s="62"/>
      <c r="H46" s="62"/>
      <c r="I46" s="62"/>
      <c r="J46" s="61"/>
      <c r="K46" s="61"/>
      <c r="L46" s="61"/>
      <c r="M46" s="61"/>
      <c r="N46" s="63"/>
    </row>
    <row r="47" spans="1:15">
      <c r="B47" s="816" t="s">
        <v>944</v>
      </c>
      <c r="C47" s="817"/>
      <c r="D47" s="817"/>
      <c r="E47" s="817"/>
      <c r="F47" s="817"/>
      <c r="G47" s="817"/>
      <c r="H47" s="817"/>
      <c r="I47" s="818"/>
      <c r="J47" s="315" t="s">
        <v>945</v>
      </c>
      <c r="K47" s="85" t="s">
        <v>946</v>
      </c>
      <c r="L47" s="819" t="s">
        <v>955</v>
      </c>
      <c r="M47" s="818"/>
      <c r="N47" s="86" t="s">
        <v>951</v>
      </c>
    </row>
    <row r="48" spans="1:15">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3098.3157167468944</v>
      </c>
      <c r="N48" s="272">
        <f>K48*M48</f>
        <v>105689.74572967007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47271.759605008796</v>
      </c>
      <c r="N49" s="272">
        <f>K49*M49</f>
        <v>7090.7639407513188</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424288.81772820442</v>
      </c>
      <c r="N50" s="272">
        <f>K50*M50</f>
        <v>53460.39103375376</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34951.1489297519</v>
      </c>
      <c r="N51" s="272">
        <f>K51*M51</f>
        <v>34951.1489297519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201192.04963392706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9">
        <f>VLOOKUP(A61,TRANSPORTE!A3:D117,4,FALSE)</f>
        <v>1129.9075439482144</v>
      </c>
      <c r="M61" s="830"/>
      <c r="N61" s="287">
        <f>K61*L61</f>
        <v>142.36835053747501</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142.36835053747501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86605.214298355291</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297484.20577504928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59496.841155009861</v>
      </c>
      <c r="M85" s="860"/>
      <c r="N85" s="51"/>
    </row>
    <row r="86" spans="1:14">
      <c r="B86" s="89" t="s">
        <v>973</v>
      </c>
      <c r="C86" s="90"/>
      <c r="D86" s="90"/>
      <c r="E86" s="90"/>
      <c r="F86" s="90"/>
      <c r="G86" s="90"/>
      <c r="H86" s="90"/>
      <c r="I86" s="87"/>
      <c r="J86" s="88"/>
      <c r="K86" s="304">
        <v>0.05</v>
      </c>
      <c r="L86" s="859">
        <f>N80*K86</f>
        <v>14874.210288752465</v>
      </c>
      <c r="M86" s="860"/>
      <c r="N86" s="51"/>
    </row>
    <row r="87" spans="1:14" ht="15.75" thickBot="1">
      <c r="B87" s="91" t="s">
        <v>974</v>
      </c>
      <c r="C87" s="92"/>
      <c r="D87" s="92"/>
      <c r="E87" s="92"/>
      <c r="F87" s="92"/>
      <c r="G87" s="92"/>
      <c r="H87" s="92"/>
      <c r="I87" s="93"/>
      <c r="J87" s="94"/>
      <c r="K87" s="305">
        <v>0.05</v>
      </c>
      <c r="L87" s="861">
        <f>N80*K87</f>
        <v>14874.210288752465</v>
      </c>
      <c r="M87" s="862"/>
      <c r="N87" s="51"/>
    </row>
    <row r="88" spans="1:14" ht="15.75" thickBot="1">
      <c r="B88" s="825" t="s">
        <v>953</v>
      </c>
      <c r="C88" s="826"/>
      <c r="D88" s="826"/>
      <c r="E88" s="826"/>
      <c r="F88" s="826"/>
      <c r="G88" s="826"/>
      <c r="H88" s="826"/>
      <c r="I88" s="826"/>
      <c r="J88" s="826"/>
      <c r="K88" s="826"/>
      <c r="L88" s="826"/>
      <c r="M88" s="827"/>
      <c r="N88" s="52">
        <f>L85+L86+L87</f>
        <v>89245.261732514788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386729.46750756406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58" zoomScale="75" zoomScaleNormal="75" workbookViewId="0">
      <selection activeCell="A27" sqref="A27"/>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VLOOKUP(A36,EQUIPOS!A6:D162,4,FALSE)</f>
        <v>7812.4692062623872</v>
      </c>
      <c r="L36" s="270"/>
      <c r="M36" s="336">
        <v>1</v>
      </c>
      <c r="N36" s="272">
        <f>K36/M36</f>
        <v>7812.4692062623872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1732.1042859671059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9544.5734922294923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3098.3157167468944</v>
      </c>
      <c r="N48" s="272">
        <f>K48*M48</f>
        <v>105689.74572967007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47271.759605008796</v>
      </c>
      <c r="N49" s="272">
        <f>K49*M49</f>
        <v>7090.7639407513188</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464225.79337848292</v>
      </c>
      <c r="N50" s="272">
        <f>K50*M50</f>
        <v>58492.449965688851</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34951.1489297519</v>
      </c>
      <c r="N51" s="272">
        <f>K51*M51</f>
        <v>34951.1489297519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206224.10856586212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9">
        <f>VLOOKUP(A61,TRANSPORTE!A3:D117,4,FALSE)</f>
        <v>1129.9075439482144</v>
      </c>
      <c r="M61" s="830"/>
      <c r="N61" s="287">
        <f>K61*L61</f>
        <v>142.36835053747501</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142.36835053747501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f>SUM(N72:N77)</f>
        <v>86605.214298355291</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302516.26470698434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60503.252941396873</v>
      </c>
      <c r="M85" s="860"/>
      <c r="N85" s="51"/>
    </row>
    <row r="86" spans="1:14">
      <c r="B86" s="89" t="s">
        <v>973</v>
      </c>
      <c r="C86" s="90"/>
      <c r="D86" s="90"/>
      <c r="E86" s="90"/>
      <c r="F86" s="90"/>
      <c r="G86" s="90"/>
      <c r="H86" s="90"/>
      <c r="I86" s="87"/>
      <c r="J86" s="88"/>
      <c r="K86" s="304">
        <v>0.05</v>
      </c>
      <c r="L86" s="859">
        <f>N80*K86</f>
        <v>15125.813235349218</v>
      </c>
      <c r="M86" s="860"/>
      <c r="N86" s="51"/>
    </row>
    <row r="87" spans="1:14" ht="15.75" thickBot="1">
      <c r="B87" s="91" t="s">
        <v>974</v>
      </c>
      <c r="C87" s="92"/>
      <c r="D87" s="92"/>
      <c r="E87" s="92"/>
      <c r="F87" s="92"/>
      <c r="G87" s="92"/>
      <c r="H87" s="92"/>
      <c r="I87" s="93"/>
      <c r="J87" s="94"/>
      <c r="K87" s="305">
        <v>0.05</v>
      </c>
      <c r="L87" s="861">
        <f>N80*K87</f>
        <v>15125.813235349218</v>
      </c>
      <c r="M87" s="862"/>
      <c r="N87" s="51"/>
    </row>
    <row r="88" spans="1:14" ht="15.75" thickBot="1">
      <c r="B88" s="825" t="s">
        <v>953</v>
      </c>
      <c r="C88" s="826"/>
      <c r="D88" s="826"/>
      <c r="E88" s="826"/>
      <c r="F88" s="826"/>
      <c r="G88" s="826"/>
      <c r="H88" s="826"/>
      <c r="I88" s="826"/>
      <c r="J88" s="826"/>
      <c r="K88" s="826"/>
      <c r="L88" s="826"/>
      <c r="M88" s="827"/>
      <c r="N88" s="52">
        <f>L85+L86+L87</f>
        <v>90754.879412095324</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393271.14411907969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156</v>
      </c>
      <c r="B36" s="838" t="str">
        <f>VLOOKUP(A36,EQUIPOS!A6:D154,3,FALSE)</f>
        <v>Cizalla manual de 90 cm.</v>
      </c>
      <c r="C36" s="839"/>
      <c r="D36" s="839"/>
      <c r="E36" s="839"/>
      <c r="F36" s="839"/>
      <c r="G36" s="839"/>
      <c r="H36" s="840"/>
      <c r="I36" s="267"/>
      <c r="J36" s="268"/>
      <c r="K36" s="269">
        <f>VLOOKUP(A36,EQUIPOS!A6:D162,4,FALSE)</f>
        <v>1094.7943424614675</v>
      </c>
      <c r="L36" s="270"/>
      <c r="M36" s="336">
        <v>37.5</v>
      </c>
      <c r="N36" s="272">
        <f>K36/M36</f>
        <v>29.194515798972468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16.927673861440798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46.12218966041327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3098.3157167468944</v>
      </c>
      <c r="N48" s="272">
        <f>K48*M48</f>
        <v>3253.2315025842395</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4947.0446098265011</v>
      </c>
      <c r="N49" s="272">
        <f>K49*M49</f>
        <v>148.41133829479503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3401.6428408790343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9">
        <f>VLOOKUP(A61,TRANSPORTE!A3:D117,4,FALSE)</f>
        <v>0.44371735203681989</v>
      </c>
      <c r="M61" s="830"/>
      <c r="N61" s="287">
        <f>K61*L61</f>
        <v>0.46590321963866088</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0.46590321963866088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846.38369307203993</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4294.6146268311259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858.92292536622517</v>
      </c>
      <c r="M85" s="860"/>
      <c r="N85" s="51"/>
    </row>
    <row r="86" spans="1:14">
      <c r="B86" s="89" t="s">
        <v>973</v>
      </c>
      <c r="C86" s="90"/>
      <c r="D86" s="90"/>
      <c r="E86" s="90"/>
      <c r="F86" s="90"/>
      <c r="G86" s="90"/>
      <c r="H86" s="90"/>
      <c r="I86" s="87"/>
      <c r="J86" s="88"/>
      <c r="K86" s="304">
        <v>0.05</v>
      </c>
      <c r="L86" s="859">
        <f>N80*K86</f>
        <v>214.73073134155629</v>
      </c>
      <c r="M86" s="860"/>
      <c r="N86" s="51"/>
    </row>
    <row r="87" spans="1:14" ht="15.75" thickBot="1">
      <c r="B87" s="91" t="s">
        <v>974</v>
      </c>
      <c r="C87" s="92"/>
      <c r="D87" s="92"/>
      <c r="E87" s="92"/>
      <c r="F87" s="92"/>
      <c r="G87" s="92"/>
      <c r="H87" s="92"/>
      <c r="I87" s="93"/>
      <c r="J87" s="94"/>
      <c r="K87" s="305">
        <v>0.05</v>
      </c>
      <c r="L87" s="861">
        <f>N80*K87</f>
        <v>214.73073134155629</v>
      </c>
      <c r="M87" s="862"/>
      <c r="N87" s="51"/>
    </row>
    <row r="88" spans="1:14" ht="15.75" thickBot="1">
      <c r="B88" s="825" t="s">
        <v>953</v>
      </c>
      <c r="C88" s="826"/>
      <c r="D88" s="826"/>
      <c r="E88" s="826"/>
      <c r="F88" s="826"/>
      <c r="G88" s="826"/>
      <c r="H88" s="826"/>
      <c r="I88" s="826"/>
      <c r="J88" s="826"/>
      <c r="K88" s="826"/>
      <c r="L88" s="826"/>
      <c r="M88" s="827"/>
      <c r="N88" s="52">
        <f>L85+L86+L87</f>
        <v>1288.3843880493378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5582.9990148804636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156</v>
      </c>
      <c r="B36" s="838" t="str">
        <f>VLOOKUP(A36,EQUIPOS!A6:D154,3,FALSE)</f>
        <v>Cizalla manual de 90 cm.</v>
      </c>
      <c r="C36" s="839"/>
      <c r="D36" s="839"/>
      <c r="E36" s="839"/>
      <c r="F36" s="839"/>
      <c r="G36" s="839"/>
      <c r="H36" s="840"/>
      <c r="I36" s="267"/>
      <c r="J36" s="268"/>
      <c r="K36" s="269">
        <f>VLOOKUP(A36,EQUIPOS!A6:D162,4,FALSE)</f>
        <v>1094.7943424614675</v>
      </c>
      <c r="L36" s="270"/>
      <c r="M36" s="336">
        <v>37.5</v>
      </c>
      <c r="N36" s="272">
        <f>K36/M36</f>
        <v>29.194515798972468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16.927673861440798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46.12218966041327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3753.6392414469387</v>
      </c>
      <c r="N48" s="272">
        <f>K48*M48</f>
        <v>3941.321203519286</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4947.0446098265011</v>
      </c>
      <c r="N49" s="272">
        <f>K49*M49</f>
        <v>148.41133829479503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4089.7325418140808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9">
        <f>VLOOKUP(A61,TRANSPORTE!A3:D117,4,FALSE)</f>
        <v>0.44371735203681989</v>
      </c>
      <c r="M61" s="830"/>
      <c r="N61" s="287">
        <f>K61*L61</f>
        <v>0.46590321963866088</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0.46590321963866088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846.38369307203993</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4982.7043277661724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996.54086555323454</v>
      </c>
      <c r="M85" s="860"/>
      <c r="N85" s="51"/>
    </row>
    <row r="86" spans="1:14">
      <c r="B86" s="89" t="s">
        <v>973</v>
      </c>
      <c r="C86" s="90"/>
      <c r="D86" s="90"/>
      <c r="E86" s="90"/>
      <c r="F86" s="90"/>
      <c r="G86" s="90"/>
      <c r="H86" s="90"/>
      <c r="I86" s="87"/>
      <c r="J86" s="88"/>
      <c r="K86" s="304">
        <v>0.05</v>
      </c>
      <c r="L86" s="859">
        <f>N80*K86</f>
        <v>249.13521638830863</v>
      </c>
      <c r="M86" s="860"/>
      <c r="N86" s="51"/>
    </row>
    <row r="87" spans="1:14" ht="15.75" thickBot="1">
      <c r="B87" s="91" t="s">
        <v>974</v>
      </c>
      <c r="C87" s="92"/>
      <c r="D87" s="92"/>
      <c r="E87" s="92"/>
      <c r="F87" s="92"/>
      <c r="G87" s="92"/>
      <c r="H87" s="92"/>
      <c r="I87" s="93"/>
      <c r="J87" s="94"/>
      <c r="K87" s="305">
        <v>0.05</v>
      </c>
      <c r="L87" s="861">
        <f>N80*K87</f>
        <v>249.13521638830863</v>
      </c>
      <c r="M87" s="862"/>
      <c r="N87" s="51"/>
    </row>
    <row r="88" spans="1:14" ht="15.75" thickBot="1">
      <c r="B88" s="825" t="s">
        <v>953</v>
      </c>
      <c r="C88" s="826"/>
      <c r="D88" s="826"/>
      <c r="E88" s="826"/>
      <c r="F88" s="826"/>
      <c r="G88" s="826"/>
      <c r="H88" s="826"/>
      <c r="I88" s="826"/>
      <c r="J88" s="826"/>
      <c r="K88" s="826"/>
      <c r="L88" s="826"/>
      <c r="M88" s="827"/>
      <c r="N88" s="52">
        <f>L85+L86+L87</f>
        <v>1494.8112983298518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6477.5156260960239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VLOOKUP(A36,EQUIPOS!A6:D162,4,FALSE)</f>
        <v>22439.089406121147</v>
      </c>
      <c r="L36" s="270"/>
      <c r="M36" s="336">
        <v>670</v>
      </c>
      <c r="N36" s="272">
        <f>K36/M36</f>
        <v>33.491178218091264</v>
      </c>
    </row>
    <row r="37" spans="1:14">
      <c r="A37" s="113" t="s">
        <v>125</v>
      </c>
      <c r="B37" s="838" t="str">
        <f>VLOOKUP(A37,EQUIPOS!A7:D154,3,FALSE)</f>
        <v>Bomba para gato de tensionamiento</v>
      </c>
      <c r="C37" s="839"/>
      <c r="D37" s="839"/>
      <c r="E37" s="839"/>
      <c r="F37" s="839"/>
      <c r="G37" s="839"/>
      <c r="H37" s="840"/>
      <c r="I37" s="421"/>
      <c r="J37" s="422"/>
      <c r="K37" s="269">
        <f>VLOOKUP(A37,EQUIPOS!A7:D163,4,FALSE)</f>
        <v>54730.279240810771</v>
      </c>
      <c r="L37" s="335"/>
      <c r="M37" s="336">
        <v>670</v>
      </c>
      <c r="N37" s="272">
        <f>K37/M37</f>
        <v>81.686983941508615</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VLOOKUP(A38,EQUIPOS!A8:D164,4,FALSE)</f>
        <v>180609.60689860015</v>
      </c>
      <c r="L38" s="423"/>
      <c r="M38" s="424">
        <v>670</v>
      </c>
      <c r="N38" s="272">
        <f>K38/M38</f>
        <v>269.56657746059722</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6.9214099586390443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391.66614957883615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21849.224481445617</v>
      </c>
      <c r="N48" s="272">
        <f t="shared" ref="N48:N53" si="0">K48*M48</f>
        <v>87.396897925782469</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20975.165969945891</v>
      </c>
      <c r="N49" s="272">
        <f t="shared" si="0"/>
        <v>83.900663879783565</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1213.1618776769476</v>
      </c>
      <c r="N50" s="272">
        <f t="shared" si="0"/>
        <v>24.263237553538954</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6248.2313312457536</v>
      </c>
      <c r="N51" s="272">
        <f t="shared" si="0"/>
        <v>531.09966315588906</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79243.868148221052</v>
      </c>
      <c r="N52" s="272">
        <f t="shared" si="0"/>
        <v>79.243868148221054</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4947.0446098265011</v>
      </c>
      <c r="N53" s="272">
        <f t="shared" si="0"/>
        <v>98.940892196530029</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904.84522285974515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f>SUM(N72:N77)</f>
        <v>346.07049793195222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1642.5818703705336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328.51637407410675</v>
      </c>
      <c r="M85" s="860"/>
      <c r="N85" s="51"/>
    </row>
    <row r="86" spans="1:14">
      <c r="B86" s="89" t="s">
        <v>973</v>
      </c>
      <c r="C86" s="90"/>
      <c r="D86" s="90"/>
      <c r="E86" s="90"/>
      <c r="F86" s="90"/>
      <c r="G86" s="90"/>
      <c r="H86" s="90"/>
      <c r="I86" s="87"/>
      <c r="J86" s="88"/>
      <c r="K86" s="304">
        <v>0.05</v>
      </c>
      <c r="L86" s="859">
        <f>N80*K86</f>
        <v>82.129093518526687</v>
      </c>
      <c r="M86" s="860"/>
      <c r="N86" s="51"/>
    </row>
    <row r="87" spans="1:14" ht="15.75" thickBot="1">
      <c r="B87" s="91" t="s">
        <v>974</v>
      </c>
      <c r="C87" s="92"/>
      <c r="D87" s="92"/>
      <c r="E87" s="92"/>
      <c r="F87" s="92"/>
      <c r="G87" s="92"/>
      <c r="H87" s="92"/>
      <c r="I87" s="93"/>
      <c r="J87" s="94"/>
      <c r="K87" s="305">
        <v>0.05</v>
      </c>
      <c r="L87" s="861">
        <f>N80*K87</f>
        <v>82.129093518526687</v>
      </c>
      <c r="M87" s="862"/>
      <c r="N87" s="51"/>
    </row>
    <row r="88" spans="1:14" ht="15.75" thickBot="1">
      <c r="B88" s="825" t="s">
        <v>953</v>
      </c>
      <c r="C88" s="826"/>
      <c r="D88" s="826"/>
      <c r="E88" s="826"/>
      <c r="F88" s="826"/>
      <c r="G88" s="826"/>
      <c r="H88" s="826"/>
      <c r="I88" s="826"/>
      <c r="J88" s="826"/>
      <c r="K88" s="826"/>
      <c r="L88" s="826"/>
      <c r="M88" s="827"/>
      <c r="N88" s="52">
        <f>L85+L86+L87</f>
        <v>492.77456111116015</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2135.3564314816936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P121"/>
  <sheetViews>
    <sheetView topLeftCell="A70" zoomScale="75" zoomScaleNormal="75" workbookViewId="0">
      <selection activeCell="P38" sqref="P38"/>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t="s">
        <v>123</v>
      </c>
      <c r="B36" s="838" t="str">
        <f>VLOOKUP(A36,EQUIPOS!A6:D154,3,FALSE)</f>
        <v>Bomba de inyección de lechada</v>
      </c>
      <c r="C36" s="839"/>
      <c r="D36" s="839"/>
      <c r="E36" s="839"/>
      <c r="F36" s="839"/>
      <c r="G36" s="839"/>
      <c r="H36" s="840"/>
      <c r="I36" s="267"/>
      <c r="J36" s="268"/>
      <c r="K36" s="269">
        <f>VLOOKUP(A36,EQUIPOS!A6:D162,4,FALSE)</f>
        <v>22439.089406121147</v>
      </c>
      <c r="L36" s="270"/>
      <c r="M36" s="336">
        <v>670</v>
      </c>
      <c r="N36" s="272">
        <f>K36/M36</f>
        <v>33.491178218091264</v>
      </c>
    </row>
    <row r="37" spans="1:16">
      <c r="A37" s="113" t="s">
        <v>125</v>
      </c>
      <c r="B37" s="838" t="str">
        <f>VLOOKUP(A37,EQUIPOS!A7:D154,3,FALSE)</f>
        <v>Bomba para gato de tensionamiento</v>
      </c>
      <c r="C37" s="839"/>
      <c r="D37" s="839"/>
      <c r="E37" s="839"/>
      <c r="F37" s="839"/>
      <c r="G37" s="839"/>
      <c r="H37" s="840"/>
      <c r="I37" s="421"/>
      <c r="J37" s="422"/>
      <c r="K37" s="269">
        <f>VLOOKUP(A37,EQUIPOS!A7:D163,4,FALSE)</f>
        <v>54730.279240810771</v>
      </c>
      <c r="L37" s="335"/>
      <c r="M37" s="336">
        <v>670</v>
      </c>
      <c r="N37" s="272">
        <f>K37/M37</f>
        <v>81.686983941508615</v>
      </c>
      <c r="O37">
        <v>50000</v>
      </c>
      <c r="P37">
        <f>+K37/O37</f>
        <v>1.0946055848162155</v>
      </c>
    </row>
    <row r="38" spans="1:16">
      <c r="A38" s="113" t="s">
        <v>240</v>
      </c>
      <c r="B38" s="838" t="str">
        <f>VLOOKUP(A38,EQUIPOS!A8:D154,3,FALSE)</f>
        <v>Gato para tensionamiento, fuerza Max 200 ton, área de tensión 314 cm2.</v>
      </c>
      <c r="C38" s="839"/>
      <c r="D38" s="839"/>
      <c r="E38" s="839"/>
      <c r="F38" s="839"/>
      <c r="G38" s="839"/>
      <c r="H38" s="840"/>
      <c r="I38" s="328"/>
      <c r="J38" s="330"/>
      <c r="K38" s="269">
        <f>VLOOKUP(A38,EQUIPOS!A8:D164,4,FALSE)</f>
        <v>180609.60689860015</v>
      </c>
      <c r="L38" s="423"/>
      <c r="M38" s="424">
        <v>670</v>
      </c>
      <c r="N38" s="272">
        <f>K38/M38</f>
        <v>269.56657746059722</v>
      </c>
      <c r="O38">
        <v>165000</v>
      </c>
    </row>
    <row r="39" spans="1:16">
      <c r="B39" s="838"/>
      <c r="C39" s="839"/>
      <c r="D39" s="839"/>
      <c r="E39" s="839"/>
      <c r="F39" s="839"/>
      <c r="G39" s="839"/>
      <c r="H39" s="840"/>
      <c r="I39" s="36"/>
      <c r="J39" s="37"/>
      <c r="K39" s="269"/>
      <c r="L39" s="276"/>
      <c r="M39" s="336"/>
      <c r="N39" s="272"/>
      <c r="O39">
        <f>+K38/O38</f>
        <v>1.0946036781733341</v>
      </c>
    </row>
    <row r="40" spans="1:16">
      <c r="B40" s="320"/>
      <c r="C40" s="321"/>
      <c r="D40" s="321"/>
      <c r="E40" s="321"/>
      <c r="F40" s="323"/>
      <c r="G40" s="323"/>
      <c r="H40" s="125"/>
      <c r="I40" s="36"/>
      <c r="J40" s="37"/>
      <c r="K40" s="269"/>
      <c r="L40" s="276"/>
      <c r="M40" s="277"/>
      <c r="N40" s="273"/>
    </row>
    <row r="41" spans="1:16">
      <c r="B41" s="845" t="s">
        <v>952</v>
      </c>
      <c r="C41" s="846"/>
      <c r="D41" s="846"/>
      <c r="E41" s="38"/>
      <c r="F41" s="39"/>
      <c r="G41" s="39"/>
      <c r="H41" s="40"/>
      <c r="I41" s="36"/>
      <c r="J41" s="37"/>
      <c r="K41" s="279"/>
      <c r="L41" s="276"/>
      <c r="M41" s="401">
        <v>0.02</v>
      </c>
      <c r="N41" s="344">
        <f>N78*M41</f>
        <v>6.9214099586390443</v>
      </c>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391.66614957883615</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21849.224481445617</v>
      </c>
      <c r="N48" s="272">
        <f t="shared" ref="N48:N53" si="0">K48*M48</f>
        <v>87.396897925782469</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20975.165969945891</v>
      </c>
      <c r="N49" s="272">
        <f t="shared" si="0"/>
        <v>83.900663879783565</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1213.1618776769476</v>
      </c>
      <c r="N50" s="272">
        <f t="shared" si="0"/>
        <v>24.263237553538954</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6248.2313312457536</v>
      </c>
      <c r="N51" s="272">
        <f t="shared" si="0"/>
        <v>34552.719261789018</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79243.868148221052</v>
      </c>
      <c r="N52" s="272">
        <f t="shared" si="0"/>
        <v>79.243868148221054</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4947.0446098265011</v>
      </c>
      <c r="N53" s="272">
        <f t="shared" si="0"/>
        <v>98.940892196530029</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34926.464821492875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346.07049793195222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35664.201469003659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7132.8402938007321</v>
      </c>
      <c r="M85" s="860"/>
      <c r="N85" s="51"/>
    </row>
    <row r="86" spans="1:14">
      <c r="B86" s="89" t="s">
        <v>973</v>
      </c>
      <c r="C86" s="90"/>
      <c r="D86" s="90"/>
      <c r="E86" s="90"/>
      <c r="F86" s="90"/>
      <c r="G86" s="90"/>
      <c r="H86" s="90"/>
      <c r="I86" s="87"/>
      <c r="J86" s="88"/>
      <c r="K86" s="304">
        <v>0.05</v>
      </c>
      <c r="L86" s="859">
        <f>N80*K86</f>
        <v>1783.210073450183</v>
      </c>
      <c r="M86" s="860"/>
      <c r="N86" s="51"/>
    </row>
    <row r="87" spans="1:14" ht="15.75" thickBot="1">
      <c r="B87" s="91" t="s">
        <v>974</v>
      </c>
      <c r="C87" s="92"/>
      <c r="D87" s="92"/>
      <c r="E87" s="92"/>
      <c r="F87" s="92"/>
      <c r="G87" s="92"/>
      <c r="H87" s="92"/>
      <c r="I87" s="93"/>
      <c r="J87" s="94"/>
      <c r="K87" s="305">
        <v>0.05</v>
      </c>
      <c r="L87" s="861">
        <f>N80*K87</f>
        <v>1783.210073450183</v>
      </c>
      <c r="M87" s="862"/>
      <c r="N87" s="51"/>
    </row>
    <row r="88" spans="1:14" ht="15.75" thickBot="1">
      <c r="B88" s="825" t="s">
        <v>953</v>
      </c>
      <c r="C88" s="826"/>
      <c r="D88" s="826"/>
      <c r="E88" s="826"/>
      <c r="F88" s="826"/>
      <c r="G88" s="826"/>
      <c r="H88" s="826"/>
      <c r="I88" s="826"/>
      <c r="J88" s="826"/>
      <c r="K88" s="826"/>
      <c r="L88" s="826"/>
      <c r="M88" s="827"/>
      <c r="N88" s="52">
        <f>L85+L86+L87</f>
        <v>10699.260440701099</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46363.461909704754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4"/>
      <c r="C1" s="926"/>
      <c r="D1" s="927"/>
      <c r="E1" s="927"/>
      <c r="F1" s="927"/>
      <c r="G1" s="927"/>
      <c r="H1" s="927"/>
      <c r="I1" s="927"/>
      <c r="J1" s="928"/>
      <c r="K1" s="985" t="s">
        <v>933</v>
      </c>
      <c r="L1" s="931" t="s">
        <v>2198</v>
      </c>
      <c r="M1" s="932"/>
      <c r="N1" s="933"/>
    </row>
    <row r="2" spans="2:14">
      <c r="B2" s="915"/>
      <c r="C2" s="937" t="s">
        <v>934</v>
      </c>
      <c r="D2" s="938"/>
      <c r="E2" s="938"/>
      <c r="F2" s="938"/>
      <c r="G2" s="938"/>
      <c r="H2" s="938"/>
      <c r="I2" s="938"/>
      <c r="J2" s="939"/>
      <c r="K2" s="984"/>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84"/>
      <c r="L4" s="934"/>
      <c r="M4" s="935"/>
      <c r="N4" s="93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983" t="s">
        <v>945</v>
      </c>
      <c r="M30" s="837"/>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11" t="s">
        <v>948</v>
      </c>
      <c r="J35" s="808"/>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958"/>
      <c r="D41" s="958"/>
      <c r="E41" s="38"/>
      <c r="F41" s="39"/>
      <c r="G41" s="39"/>
      <c r="H41" s="40"/>
      <c r="I41" s="36"/>
      <c r="J41" s="37"/>
      <c r="K41" s="279"/>
      <c r="L41" s="276"/>
      <c r="M41" s="401">
        <v>0.01</v>
      </c>
      <c r="N41" s="344">
        <f>N78*M41</f>
        <v>19.5595296875</v>
      </c>
    </row>
    <row r="42" spans="1:14" ht="15.75" thickBot="1">
      <c r="B42" s="959"/>
      <c r="C42" s="960"/>
      <c r="D42" s="960"/>
      <c r="E42" s="960"/>
      <c r="F42" s="960"/>
      <c r="G42" s="960"/>
      <c r="H42" s="961"/>
      <c r="I42" s="847"/>
      <c r="J42" s="848"/>
      <c r="K42" s="41"/>
      <c r="L42" s="849"/>
      <c r="M42" s="962"/>
      <c r="N42" s="105"/>
    </row>
    <row r="43" spans="1:14" ht="15.75" thickBot="1">
      <c r="B43" s="825" t="s">
        <v>953</v>
      </c>
      <c r="C43" s="826"/>
      <c r="D43" s="826"/>
      <c r="E43" s="826"/>
      <c r="F43" s="826"/>
      <c r="G43" s="826"/>
      <c r="H43" s="826"/>
      <c r="I43" s="826"/>
      <c r="J43" s="826"/>
      <c r="K43" s="826"/>
      <c r="L43" s="826"/>
      <c r="M43" s="827"/>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411805.78490199719</v>
      </c>
      <c r="N48" s="272">
        <f>K48*M48</f>
        <v>411805.78490199719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411805.78490199719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982"/>
      <c r="I71" s="73" t="s">
        <v>964</v>
      </c>
      <c r="J71" s="75" t="s">
        <v>1410</v>
      </c>
      <c r="K71" s="74" t="s">
        <v>966</v>
      </c>
      <c r="L71" s="853" t="s">
        <v>950</v>
      </c>
      <c r="M71" s="977"/>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48"/>
      <c r="I77" s="126"/>
      <c r="J77" s="126"/>
      <c r="K77" s="126"/>
      <c r="L77" s="981"/>
      <c r="M77" s="850"/>
      <c r="N77" s="127"/>
    </row>
    <row r="78" spans="1:15" ht="15.75" thickBot="1">
      <c r="B78" s="831" t="s">
        <v>953</v>
      </c>
      <c r="C78" s="832"/>
      <c r="D78" s="832"/>
      <c r="E78" s="832"/>
      <c r="F78" s="832"/>
      <c r="G78" s="832"/>
      <c r="H78" s="832"/>
      <c r="I78" s="832"/>
      <c r="J78" s="832"/>
      <c r="K78" s="832"/>
      <c r="L78" s="832"/>
      <c r="M78" s="833"/>
      <c r="N78" s="460">
        <f>SUM(N72:N77)</f>
        <v>1955.9529687499999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413781.29740043468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82756.259480086941</v>
      </c>
      <c r="M85" s="860"/>
      <c r="N85" s="51"/>
    </row>
    <row r="86" spans="1:14">
      <c r="B86" s="89" t="s">
        <v>973</v>
      </c>
      <c r="C86" s="90"/>
      <c r="D86" s="90"/>
      <c r="E86" s="90"/>
      <c r="F86" s="90"/>
      <c r="G86" s="90"/>
      <c r="H86" s="90"/>
      <c r="I86" s="87"/>
      <c r="J86" s="88"/>
      <c r="K86" s="304">
        <v>0.05</v>
      </c>
      <c r="L86" s="859">
        <f>N80*K86</f>
        <v>20689.064870021735</v>
      </c>
      <c r="M86" s="860"/>
      <c r="N86" s="51"/>
    </row>
    <row r="87" spans="1:14" ht="15.75" thickBot="1">
      <c r="B87" s="91" t="s">
        <v>974</v>
      </c>
      <c r="C87" s="92"/>
      <c r="D87" s="92"/>
      <c r="E87" s="92"/>
      <c r="F87" s="92"/>
      <c r="G87" s="92"/>
      <c r="H87" s="92"/>
      <c r="I87" s="93"/>
      <c r="J87" s="94"/>
      <c r="K87" s="305">
        <v>0.05</v>
      </c>
      <c r="L87" s="861">
        <f>N80*K87</f>
        <v>20689.064870021735</v>
      </c>
      <c r="M87" s="862"/>
      <c r="N87" s="51"/>
    </row>
    <row r="88" spans="1:14" ht="15.75" thickBot="1">
      <c r="B88" s="825" t="s">
        <v>953</v>
      </c>
      <c r="C88" s="826"/>
      <c r="D88" s="826"/>
      <c r="E88" s="826"/>
      <c r="F88" s="826"/>
      <c r="G88" s="826"/>
      <c r="H88" s="826"/>
      <c r="I88" s="826"/>
      <c r="J88" s="826"/>
      <c r="K88" s="826"/>
      <c r="L88" s="826"/>
      <c r="M88" s="827"/>
      <c r="N88" s="52">
        <f>L85+L86+L87</f>
        <v>124134.38922013043</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537915.68662056513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N78*M41</f>
        <v>62.590495000000004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42617.34714200937</v>
      </c>
      <c r="N48" s="272">
        <f>K48*M48</f>
        <v>44748.214499109839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44748.214499109839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1251.8099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46062.614894109836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9212.5229788219676</v>
      </c>
      <c r="M85" s="860"/>
      <c r="N85" s="51"/>
    </row>
    <row r="86" spans="1:14">
      <c r="B86" s="89" t="s">
        <v>973</v>
      </c>
      <c r="C86" s="90"/>
      <c r="D86" s="90"/>
      <c r="E86" s="90"/>
      <c r="F86" s="90"/>
      <c r="G86" s="90"/>
      <c r="H86" s="90"/>
      <c r="I86" s="87"/>
      <c r="J86" s="88"/>
      <c r="K86" s="304">
        <v>0.05</v>
      </c>
      <c r="L86" s="859">
        <f>N80*K86</f>
        <v>2303.1307447054919</v>
      </c>
      <c r="M86" s="860"/>
      <c r="N86" s="51"/>
    </row>
    <row r="87" spans="1:14" ht="15.75" thickBot="1">
      <c r="B87" s="91" t="s">
        <v>974</v>
      </c>
      <c r="C87" s="92"/>
      <c r="D87" s="92"/>
      <c r="E87" s="92"/>
      <c r="F87" s="92"/>
      <c r="G87" s="92"/>
      <c r="H87" s="92"/>
      <c r="I87" s="93"/>
      <c r="J87" s="94"/>
      <c r="K87" s="305">
        <v>0.05</v>
      </c>
      <c r="L87" s="861">
        <f>N80*K87</f>
        <v>2303.1307447054919</v>
      </c>
      <c r="M87" s="862"/>
      <c r="N87" s="51"/>
    </row>
    <row r="88" spans="1:14" ht="15.75" thickBot="1">
      <c r="B88" s="825" t="s">
        <v>953</v>
      </c>
      <c r="C88" s="826"/>
      <c r="D88" s="826"/>
      <c r="E88" s="826"/>
      <c r="F88" s="826"/>
      <c r="G88" s="826"/>
      <c r="H88" s="826"/>
      <c r="I88" s="826"/>
      <c r="J88" s="826"/>
      <c r="K88" s="826"/>
      <c r="L88" s="826"/>
      <c r="M88" s="827"/>
      <c r="N88" s="52">
        <f>L85+L86+L87</f>
        <v>13818.784468232951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59881.399362342789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58"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VLOOKUP(A36,EQUIPOS!A6:D162,4,FALSE)</f>
        <v>5692.0916579318446</v>
      </c>
      <c r="L36" s="270"/>
      <c r="M36" s="336">
        <v>40</v>
      </c>
      <c r="N36" s="272">
        <f>K36/M36</f>
        <v>142.3022914482961</v>
      </c>
    </row>
    <row r="37" spans="1:14">
      <c r="A37" s="113" t="s">
        <v>195</v>
      </c>
      <c r="B37" s="838" t="str">
        <f>VLOOKUP(A37,EQUIPOS!A7:D154,3,FALSE)</f>
        <v xml:space="preserve">Equipo de oxicorte, Capacidad de corte: hasta 6´´ (152mm) </v>
      </c>
      <c r="C37" s="839"/>
      <c r="D37" s="839"/>
      <c r="E37" s="839"/>
      <c r="F37" s="839"/>
      <c r="G37" s="839"/>
      <c r="H37" s="840"/>
      <c r="I37" s="421"/>
      <c r="J37" s="422"/>
      <c r="K37" s="269">
        <f>VLOOKUP(A37,EQUIPOS!A7:D163,4,FALSE)</f>
        <v>13606.280261913353</v>
      </c>
      <c r="L37" s="335"/>
      <c r="M37" s="336">
        <v>40</v>
      </c>
      <c r="N37" s="272">
        <f t="shared" ref="N37:N43" si="0">K37/M37</f>
        <v>340.15700654783382</v>
      </c>
    </row>
    <row r="38" spans="1:14">
      <c r="A38" s="113" t="s">
        <v>204</v>
      </c>
      <c r="B38" s="838" t="str">
        <f>VLOOKUP(A38,EQUIPOS!A8:D154,3,FALSE)</f>
        <v xml:space="preserve">Equipo de soldadura 250 AMP
</v>
      </c>
      <c r="C38" s="839"/>
      <c r="D38" s="839"/>
      <c r="E38" s="839"/>
      <c r="F38" s="839"/>
      <c r="G38" s="839"/>
      <c r="H38" s="840"/>
      <c r="I38" s="421"/>
      <c r="J38" s="422"/>
      <c r="K38" s="269">
        <f>VLOOKUP(A38,EQUIPOS!A8:D164,4,FALSE)</f>
        <v>13861.103083003522</v>
      </c>
      <c r="L38" s="335"/>
      <c r="M38" s="336">
        <v>40</v>
      </c>
      <c r="N38" s="272">
        <f t="shared" si="0"/>
        <v>346.52757707508806</v>
      </c>
    </row>
    <row r="39" spans="1:14">
      <c r="A39" s="113" t="s">
        <v>208</v>
      </c>
      <c r="B39" s="838" t="str">
        <f>VLOOKUP(A39,EQUIPOS!A9:D154,3,FALSE)</f>
        <v>Equipo de soldadura 400</v>
      </c>
      <c r="C39" s="839"/>
      <c r="D39" s="839"/>
      <c r="E39" s="839"/>
      <c r="F39" s="839"/>
      <c r="G39" s="839"/>
      <c r="H39" s="840"/>
      <c r="I39" s="421"/>
      <c r="J39" s="422"/>
      <c r="K39" s="269">
        <f>VLOOKUP(A39,EQUIPOS!A9:D165,4,FALSE)</f>
        <v>19703.152203552214</v>
      </c>
      <c r="L39" s="335"/>
      <c r="M39" s="336">
        <v>40</v>
      </c>
      <c r="N39" s="272">
        <f t="shared" si="0"/>
        <v>492.57880508880532</v>
      </c>
    </row>
    <row r="40" spans="1:14">
      <c r="A40" s="113" t="s">
        <v>210</v>
      </c>
      <c r="B40" s="838" t="str">
        <f>VLOOKUP(A40,EQUIPOS!A10:D154,3,FALSE)</f>
        <v>Equipo de soldadura 600</v>
      </c>
      <c r="C40" s="839"/>
      <c r="D40" s="839"/>
      <c r="E40" s="839"/>
      <c r="F40" s="839"/>
      <c r="G40" s="839"/>
      <c r="H40" s="840"/>
      <c r="I40" s="421"/>
      <c r="J40" s="422"/>
      <c r="K40" s="269">
        <f>VLOOKUP(A40,EQUIPOS!A10:D166,4,FALSE)</f>
        <v>20797.946546013682</v>
      </c>
      <c r="L40" s="335"/>
      <c r="M40" s="336">
        <v>40</v>
      </c>
      <c r="N40" s="272">
        <f t="shared" si="0"/>
        <v>519.94866365034204</v>
      </c>
    </row>
    <row r="41" spans="1:14">
      <c r="A41" s="113" t="s">
        <v>202</v>
      </c>
      <c r="B41" s="838" t="str">
        <f>VLOOKUP(A41,EQUIPOS!A11:D154,3,FALSE)</f>
        <v xml:space="preserve">Equipo de rayos X y/o ultrasonido
</v>
      </c>
      <c r="C41" s="839"/>
      <c r="D41" s="839"/>
      <c r="E41" s="839"/>
      <c r="F41" s="839"/>
      <c r="G41" s="839"/>
      <c r="H41" s="840"/>
      <c r="I41" s="421"/>
      <c r="J41" s="422"/>
      <c r="K41" s="269">
        <f>VLOOKUP(A41,EQUIPOS!A11:D167,4,FALSE)</f>
        <v>74432.382790778254</v>
      </c>
      <c r="L41" s="335"/>
      <c r="M41" s="336">
        <v>4000</v>
      </c>
      <c r="N41" s="272">
        <f t="shared" si="0"/>
        <v>18.608095697694562</v>
      </c>
    </row>
    <row r="42" spans="1:14">
      <c r="A42" s="113" t="s">
        <v>294</v>
      </c>
      <c r="B42" s="838" t="str">
        <f>VLOOKUP(A42,EQUIPOS!A12:D155,3,FALSE)</f>
        <v>Puente grúa</v>
      </c>
      <c r="C42" s="839"/>
      <c r="D42" s="839"/>
      <c r="E42" s="839"/>
      <c r="F42" s="839"/>
      <c r="G42" s="839"/>
      <c r="H42" s="840"/>
      <c r="I42" s="421"/>
      <c r="J42" s="422"/>
      <c r="K42" s="269">
        <f>VLOOKUP(A42,EQUIPOS!A12:D168,4,FALSE)</f>
        <v>634868.51269408467</v>
      </c>
      <c r="L42" s="335"/>
      <c r="M42" s="336">
        <v>40000</v>
      </c>
      <c r="N42" s="272">
        <f t="shared" si="0"/>
        <v>15.871712817352117</v>
      </c>
    </row>
    <row r="43" spans="1:14">
      <c r="A43" s="113" t="s">
        <v>334</v>
      </c>
      <c r="B43" s="838" t="str">
        <f>VLOOKUP(A43,EQUIPOS!A13:D156,3,FALSE)</f>
        <v>Taladro industrial</v>
      </c>
      <c r="C43" s="839"/>
      <c r="D43" s="839"/>
      <c r="E43" s="839"/>
      <c r="F43" s="839"/>
      <c r="G43" s="839"/>
      <c r="H43" s="840"/>
      <c r="I43" s="421"/>
      <c r="J43" s="422"/>
      <c r="K43" s="269">
        <f>VLOOKUP(A43,EQUIPOS!A13:D169,4,FALSE)</f>
        <v>11705.16654426859</v>
      </c>
      <c r="L43" s="335"/>
      <c r="M43" s="336">
        <v>40</v>
      </c>
      <c r="N43" s="272">
        <f t="shared" si="0"/>
        <v>292.62916360671477</v>
      </c>
    </row>
    <row r="44" spans="1:14">
      <c r="B44" s="838"/>
      <c r="C44" s="839"/>
      <c r="D44" s="839"/>
      <c r="E44" s="839"/>
      <c r="F44" s="839"/>
      <c r="G44" s="839"/>
      <c r="H44" s="840"/>
      <c r="I44" s="36"/>
      <c r="J44" s="37"/>
      <c r="K44" s="269"/>
      <c r="L44" s="276"/>
      <c r="M44" s="336"/>
      <c r="N44" s="272"/>
    </row>
    <row r="45" spans="1:14">
      <c r="B45" s="320"/>
      <c r="C45" s="321"/>
      <c r="D45" s="321"/>
      <c r="E45" s="321"/>
      <c r="F45" s="323"/>
      <c r="G45" s="323"/>
      <c r="H45" s="125"/>
      <c r="I45" s="36"/>
      <c r="J45" s="37"/>
      <c r="K45" s="269"/>
      <c r="L45" s="276"/>
      <c r="M45" s="277"/>
      <c r="N45" s="273"/>
    </row>
    <row r="46" spans="1:14">
      <c r="B46" s="845" t="s">
        <v>952</v>
      </c>
      <c r="C46" s="846"/>
      <c r="D46" s="846"/>
      <c r="E46" s="38"/>
      <c r="F46" s="39"/>
      <c r="G46" s="39"/>
      <c r="H46" s="40"/>
      <c r="I46" s="36"/>
      <c r="J46" s="37"/>
      <c r="K46" s="279"/>
      <c r="L46" s="276"/>
      <c r="M46" s="401">
        <v>0.1</v>
      </c>
      <c r="N46" s="344">
        <f>N83*M46</f>
        <v>209.53877274730041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SUM(N36:N46)</f>
        <v>2378.1620886794271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33070.971849957379</v>
      </c>
      <c r="N53" s="272">
        <f t="shared" ref="N53:N58" si="1">K53*M53</f>
        <v>165.3548592497869</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4998.1374037871292</v>
      </c>
      <c r="N54" s="272">
        <f t="shared" si="1"/>
        <v>24.990687018935645</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13114.235131566853</v>
      </c>
      <c r="N55" s="272">
        <f t="shared" si="1"/>
        <v>65.57117565783426</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13351.495572588545</v>
      </c>
      <c r="N56" s="272">
        <f t="shared" si="1"/>
        <v>133.51495572588544</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19350.155779552049</v>
      </c>
      <c r="N57" s="272">
        <f t="shared" si="1"/>
        <v>193.50155779552051</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4622.1019878282223</v>
      </c>
      <c r="N58" s="272">
        <f t="shared" si="1"/>
        <v>4622.1019878282223</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5" t="s">
        <v>953</v>
      </c>
      <c r="C61" s="826"/>
      <c r="D61" s="826"/>
      <c r="E61" s="826"/>
      <c r="F61" s="826"/>
      <c r="G61" s="826"/>
      <c r="H61" s="826"/>
      <c r="I61" s="826"/>
      <c r="J61" s="826"/>
      <c r="K61" s="826"/>
      <c r="L61" s="826"/>
      <c r="M61" s="827"/>
      <c r="N61" s="394">
        <f>SUM(N53:N60)</f>
        <v>5205.0352232761852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B66" s="46"/>
      <c r="C66" s="317"/>
      <c r="D66" s="317"/>
      <c r="E66" s="317"/>
      <c r="F66" s="317"/>
      <c r="G66" s="31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311"/>
      <c r="I68" s="279"/>
      <c r="J68" s="286"/>
      <c r="K68" s="279"/>
      <c r="L68" s="829"/>
      <c r="M68" s="830"/>
      <c r="N68" s="287"/>
    </row>
    <row r="69" spans="1:15">
      <c r="B69" s="46"/>
      <c r="C69" s="47"/>
      <c r="D69" s="47"/>
      <c r="E69" s="47"/>
      <c r="F69" s="47"/>
      <c r="G69" s="47"/>
      <c r="H69" s="311"/>
      <c r="I69" s="279"/>
      <c r="J69" s="286"/>
      <c r="K69" s="279"/>
      <c r="L69" s="829"/>
      <c r="M69" s="830"/>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2"/>
      <c r="C82" s="813" t="e">
        <f>VLOOKUP(B82,'MANO DE OBRA'!B12:E73,3,FALSE)</f>
        <v>#N/A</v>
      </c>
      <c r="D82" s="813" t="e">
        <f>VLOOKUP(C82,'MANO DE OBRA'!C12:F73,3,FALSE)</f>
        <v>#N/A</v>
      </c>
      <c r="E82" s="813" t="e">
        <f>VLOOKUP(D82,'MANO DE OBRA'!D12:G73,3,FALSE)</f>
        <v>#N/A</v>
      </c>
      <c r="F82" s="813" t="e">
        <f>VLOOKUP(E82,'MANO DE OBRA'!E12:H73,3,FALSE)</f>
        <v>#N/A</v>
      </c>
      <c r="G82" s="813" t="e">
        <f>VLOOKUP(F82,'MANO DE OBRA'!F12:I73,3,FALSE)</f>
        <v>#N/A</v>
      </c>
      <c r="H82" s="813" t="e">
        <f>VLOOKUP(G82,'MANO DE OBRA'!G12:J73,3,FALSE)</f>
        <v>#N/A</v>
      </c>
      <c r="I82" s="470"/>
      <c r="J82" s="471"/>
      <c r="K82" s="474"/>
      <c r="L82" s="475"/>
      <c r="M82" s="476"/>
      <c r="N82" s="440"/>
    </row>
    <row r="83" spans="1:14" ht="15.75" thickBot="1">
      <c r="B83" s="831" t="s">
        <v>953</v>
      </c>
      <c r="C83" s="832"/>
      <c r="D83" s="832"/>
      <c r="E83" s="832"/>
      <c r="F83" s="832"/>
      <c r="G83" s="832"/>
      <c r="H83" s="832"/>
      <c r="I83" s="832"/>
      <c r="J83" s="832"/>
      <c r="K83" s="832"/>
      <c r="L83" s="832"/>
      <c r="M83" s="833"/>
      <c r="N83" s="460">
        <f>SUM(N77:N82)</f>
        <v>2095.3877274730039</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9678.5850394286172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1935.7170078857234</v>
      </c>
      <c r="M90" s="860"/>
      <c r="N90" s="51"/>
    </row>
    <row r="91" spans="1:14">
      <c r="B91" s="89" t="s">
        <v>973</v>
      </c>
      <c r="C91" s="90"/>
      <c r="D91" s="90"/>
      <c r="E91" s="90"/>
      <c r="F91" s="90"/>
      <c r="G91" s="90"/>
      <c r="H91" s="90"/>
      <c r="I91" s="87"/>
      <c r="J91" s="88"/>
      <c r="K91" s="304">
        <v>0.05</v>
      </c>
      <c r="L91" s="859">
        <f>N85*K91</f>
        <v>483.92925197143086</v>
      </c>
      <c r="M91" s="860"/>
      <c r="N91" s="51"/>
    </row>
    <row r="92" spans="1:14" ht="15.75" thickBot="1">
      <c r="B92" s="91" t="s">
        <v>974</v>
      </c>
      <c r="C92" s="92"/>
      <c r="D92" s="92"/>
      <c r="E92" s="92"/>
      <c r="F92" s="92"/>
      <c r="G92" s="92"/>
      <c r="H92" s="92"/>
      <c r="I92" s="93"/>
      <c r="J92" s="94"/>
      <c r="K92" s="305">
        <v>0.05</v>
      </c>
      <c r="L92" s="861">
        <f>N85*K92</f>
        <v>483.92925197143086</v>
      </c>
      <c r="M92" s="862"/>
      <c r="N92" s="51"/>
    </row>
    <row r="93" spans="1:14" ht="15.75" thickBot="1">
      <c r="B93" s="825" t="s">
        <v>953</v>
      </c>
      <c r="C93" s="826"/>
      <c r="D93" s="826"/>
      <c r="E93" s="826"/>
      <c r="F93" s="826"/>
      <c r="G93" s="826"/>
      <c r="H93" s="826"/>
      <c r="I93" s="826"/>
      <c r="J93" s="826"/>
      <c r="K93" s="826"/>
      <c r="L93" s="826"/>
      <c r="M93" s="827"/>
      <c r="N93" s="52">
        <f>L90+L91+L92</f>
        <v>2903.5755118285851</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12582.160551257202</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VLOOKUP(A36,EQUIPOS!A6:D162,4,FALSE)</f>
        <v>5692.0916579318446</v>
      </c>
      <c r="L36" s="270"/>
      <c r="M36" s="336">
        <v>40</v>
      </c>
      <c r="N36" s="272">
        <f t="shared" ref="N36:N41" si="0">K36/M36</f>
        <v>142.3022914482961</v>
      </c>
    </row>
    <row r="37" spans="1:14">
      <c r="A37" s="113" t="s">
        <v>334</v>
      </c>
      <c r="B37" s="838" t="str">
        <f>VLOOKUP(A37,EQUIPOS!A7:D154,3,FALSE)</f>
        <v>Taladro industrial</v>
      </c>
      <c r="C37" s="839"/>
      <c r="D37" s="839"/>
      <c r="E37" s="839"/>
      <c r="F37" s="839"/>
      <c r="G37" s="839"/>
      <c r="H37" s="840"/>
      <c r="I37" s="421"/>
      <c r="J37" s="422"/>
      <c r="K37" s="269">
        <f>VLOOKUP(A37,EQUIPOS!A7:D163,4,FALSE)</f>
        <v>11705.16654426859</v>
      </c>
      <c r="L37" s="335"/>
      <c r="M37" s="336">
        <v>40</v>
      </c>
      <c r="N37" s="272">
        <f t="shared" si="0"/>
        <v>292.62916360671477</v>
      </c>
    </row>
    <row r="38" spans="1:14">
      <c r="A38" s="113" t="s">
        <v>195</v>
      </c>
      <c r="B38" s="838" t="str">
        <f>VLOOKUP(A38,EQUIPOS!A8:D154,3,FALSE)</f>
        <v xml:space="preserve">Equipo de oxicorte, Capacidad de corte: hasta 6´´ (152mm) </v>
      </c>
      <c r="C38" s="839"/>
      <c r="D38" s="839"/>
      <c r="E38" s="839"/>
      <c r="F38" s="839"/>
      <c r="G38" s="839"/>
      <c r="H38" s="840"/>
      <c r="I38" s="421"/>
      <c r="J38" s="422"/>
      <c r="K38" s="269">
        <f>VLOOKUP(A38,EQUIPOS!A8:D164,4,FALSE)</f>
        <v>13606.280261913353</v>
      </c>
      <c r="L38" s="335"/>
      <c r="M38" s="336">
        <v>40</v>
      </c>
      <c r="N38" s="272">
        <f t="shared" si="0"/>
        <v>340.15700654783382</v>
      </c>
    </row>
    <row r="39" spans="1:14">
      <c r="A39" s="113" t="s">
        <v>204</v>
      </c>
      <c r="B39" s="838" t="str">
        <f>VLOOKUP(A39,EQUIPOS!A9:D154,3,FALSE)</f>
        <v xml:space="preserve">Equipo de soldadura 250 AMP
</v>
      </c>
      <c r="C39" s="839"/>
      <c r="D39" s="839"/>
      <c r="E39" s="839"/>
      <c r="F39" s="839"/>
      <c r="G39" s="839"/>
      <c r="H39" s="840"/>
      <c r="I39" s="421"/>
      <c r="J39" s="422"/>
      <c r="K39" s="269">
        <f>VLOOKUP(A39,EQUIPOS!A9:D165,4,FALSE)</f>
        <v>13861.103083003522</v>
      </c>
      <c r="L39" s="335"/>
      <c r="M39" s="336">
        <v>40</v>
      </c>
      <c r="N39" s="272">
        <f t="shared" si="0"/>
        <v>346.52757707508806</v>
      </c>
    </row>
    <row r="40" spans="1:14">
      <c r="A40" s="113" t="s">
        <v>208</v>
      </c>
      <c r="B40" s="838" t="str">
        <f>VLOOKUP(A40,EQUIPOS!A10:D154,3,FALSE)</f>
        <v>Equipo de soldadura 400</v>
      </c>
      <c r="C40" s="839"/>
      <c r="D40" s="839"/>
      <c r="E40" s="839"/>
      <c r="F40" s="839"/>
      <c r="G40" s="839"/>
      <c r="H40" s="840"/>
      <c r="I40" s="421"/>
      <c r="J40" s="422"/>
      <c r="K40" s="269">
        <f>VLOOKUP(A40,EQUIPOS!A10:D166,4,FALSE)</f>
        <v>19703.152203552214</v>
      </c>
      <c r="L40" s="335"/>
      <c r="M40" s="336">
        <v>40</v>
      </c>
      <c r="N40" s="272">
        <f t="shared" si="0"/>
        <v>492.57880508880532</v>
      </c>
    </row>
    <row r="41" spans="1:14">
      <c r="A41" s="113" t="s">
        <v>210</v>
      </c>
      <c r="B41" s="838" t="str">
        <f>VLOOKUP(A41,EQUIPOS!A11:D154,3,FALSE)</f>
        <v>Equipo de soldadura 600</v>
      </c>
      <c r="C41" s="839"/>
      <c r="D41" s="839"/>
      <c r="E41" s="839"/>
      <c r="F41" s="839"/>
      <c r="G41" s="839"/>
      <c r="H41" s="840"/>
      <c r="I41" s="421"/>
      <c r="J41" s="422"/>
      <c r="K41" s="269">
        <f>VLOOKUP(A41,EQUIPOS!A11:D167,4,FALSE)</f>
        <v>20797.946546013682</v>
      </c>
      <c r="L41" s="335"/>
      <c r="M41" s="336">
        <v>40</v>
      </c>
      <c r="N41" s="272">
        <f t="shared" si="0"/>
        <v>519.94866365034204</v>
      </c>
    </row>
    <row r="42" spans="1:14">
      <c r="B42" s="838"/>
      <c r="C42" s="839"/>
      <c r="D42" s="839"/>
      <c r="E42" s="839"/>
      <c r="F42" s="839"/>
      <c r="G42" s="839"/>
      <c r="H42" s="840"/>
      <c r="I42" s="36"/>
      <c r="J42" s="37"/>
      <c r="K42" s="269"/>
      <c r="L42" s="276"/>
      <c r="M42" s="336"/>
      <c r="N42" s="272"/>
    </row>
    <row r="43" spans="1:14">
      <c r="B43" s="320"/>
      <c r="C43" s="321"/>
      <c r="D43" s="321"/>
      <c r="E43" s="321"/>
      <c r="F43" s="323"/>
      <c r="G43" s="323"/>
      <c r="H43" s="125"/>
      <c r="I43" s="36"/>
      <c r="J43" s="37"/>
      <c r="K43" s="269"/>
      <c r="L43" s="276"/>
      <c r="M43" s="277"/>
      <c r="N43" s="273"/>
    </row>
    <row r="44" spans="1:14">
      <c r="B44" s="845" t="s">
        <v>952</v>
      </c>
      <c r="C44" s="846"/>
      <c r="D44" s="846"/>
      <c r="E44" s="38"/>
      <c r="F44" s="39"/>
      <c r="G44" s="39"/>
      <c r="H44" s="40"/>
      <c r="I44" s="36"/>
      <c r="J44" s="37"/>
      <c r="K44" s="279"/>
      <c r="L44" s="276"/>
      <c r="M44" s="401">
        <v>0.05</v>
      </c>
      <c r="N44" s="344">
        <f>N81*M44</f>
        <v>104.76938637365021</v>
      </c>
    </row>
    <row r="45" spans="1:14" ht="15.75" thickBot="1">
      <c r="B45" s="838"/>
      <c r="C45" s="839"/>
      <c r="D45" s="839"/>
      <c r="E45" s="839"/>
      <c r="F45" s="839"/>
      <c r="G45" s="839"/>
      <c r="H45" s="840"/>
      <c r="I45" s="847"/>
      <c r="J45" s="848"/>
      <c r="K45" s="41"/>
      <c r="L45" s="849"/>
      <c r="M45" s="850"/>
      <c r="N45" s="105"/>
    </row>
    <row r="46" spans="1:14" ht="15.75" thickBot="1">
      <c r="B46" s="825" t="s">
        <v>953</v>
      </c>
      <c r="C46" s="826"/>
      <c r="D46" s="826"/>
      <c r="E46" s="826"/>
      <c r="F46" s="826"/>
      <c r="G46" s="826"/>
      <c r="H46" s="826"/>
      <c r="I46" s="826"/>
      <c r="J46" s="826"/>
      <c r="K46" s="826"/>
      <c r="L46" s="826"/>
      <c r="M46" s="827"/>
      <c r="N46" s="394">
        <f>SUM(N36:N44)</f>
        <v>2238.9128937907308</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6" t="s">
        <v>944</v>
      </c>
      <c r="C50" s="817"/>
      <c r="D50" s="817"/>
      <c r="E50" s="817"/>
      <c r="F50" s="817"/>
      <c r="G50" s="817"/>
      <c r="H50" s="817"/>
      <c r="I50" s="818"/>
      <c r="J50" s="315" t="s">
        <v>945</v>
      </c>
      <c r="K50" s="85" t="s">
        <v>946</v>
      </c>
      <c r="L50" s="819" t="s">
        <v>955</v>
      </c>
      <c r="M50" s="818"/>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33070.971849957379</v>
      </c>
      <c r="N51" s="272">
        <f t="shared" ref="N51:N56" si="1">K51*M51</f>
        <v>165.3548592497869</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4998.1374037871292</v>
      </c>
      <c r="N52" s="272">
        <f t="shared" si="1"/>
        <v>24.990687018935645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13114.235131566853</v>
      </c>
      <c r="N53" s="272">
        <f t="shared" si="1"/>
        <v>65.57117565783426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13351.495572588545</v>
      </c>
      <c r="N54" s="272">
        <f t="shared" si="1"/>
        <v>133.51495572588544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19350.155779552049</v>
      </c>
      <c r="N55" s="272">
        <f t="shared" si="1"/>
        <v>193.50155779552051</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4622.1019878282223</v>
      </c>
      <c r="N56" s="272">
        <f t="shared" si="1"/>
        <v>4622.1019878282223</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SUM(N51:N58)</f>
        <v>5205.0352232761852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B64" s="46"/>
      <c r="C64" s="317"/>
      <c r="D64" s="317"/>
      <c r="E64" s="317"/>
      <c r="F64" s="317"/>
      <c r="G64" s="31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2"/>
      <c r="C80" s="813"/>
      <c r="D80" s="813"/>
      <c r="E80" s="813"/>
      <c r="F80" s="813"/>
      <c r="G80" s="813"/>
      <c r="H80" s="813"/>
      <c r="I80" s="470"/>
      <c r="J80" s="471"/>
      <c r="K80" s="472"/>
      <c r="L80" s="475"/>
      <c r="M80" s="476"/>
      <c r="N80" s="440"/>
    </row>
    <row r="81" spans="1:14" ht="15.75" thickBot="1">
      <c r="B81" s="831" t="s">
        <v>953</v>
      </c>
      <c r="C81" s="832"/>
      <c r="D81" s="832"/>
      <c r="E81" s="832"/>
      <c r="F81" s="832"/>
      <c r="G81" s="832"/>
      <c r="H81" s="832"/>
      <c r="I81" s="832"/>
      <c r="J81" s="832"/>
      <c r="K81" s="832"/>
      <c r="L81" s="832"/>
      <c r="M81" s="833"/>
      <c r="N81" s="301">
        <f>SUM(N75:N80)</f>
        <v>2095.3877274730039</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9539.3358445399208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1907.8671689079843</v>
      </c>
      <c r="M88" s="860"/>
      <c r="N88" s="51"/>
    </row>
    <row r="89" spans="1:14">
      <c r="B89" s="89" t="s">
        <v>973</v>
      </c>
      <c r="C89" s="90"/>
      <c r="D89" s="90"/>
      <c r="E89" s="90"/>
      <c r="F89" s="90"/>
      <c r="G89" s="90"/>
      <c r="H89" s="90"/>
      <c r="I89" s="87"/>
      <c r="J89" s="88"/>
      <c r="K89" s="304">
        <v>0.05</v>
      </c>
      <c r="L89" s="859">
        <f>N83*K89</f>
        <v>476.96679222699606</v>
      </c>
      <c r="M89" s="860"/>
      <c r="N89" s="51"/>
    </row>
    <row r="90" spans="1:14" ht="15.75" thickBot="1">
      <c r="B90" s="91" t="s">
        <v>974</v>
      </c>
      <c r="C90" s="92"/>
      <c r="D90" s="92"/>
      <c r="E90" s="92"/>
      <c r="F90" s="92"/>
      <c r="G90" s="92"/>
      <c r="H90" s="92"/>
      <c r="I90" s="93"/>
      <c r="J90" s="94"/>
      <c r="K90" s="305">
        <v>0.05</v>
      </c>
      <c r="L90" s="861">
        <f>N83*K90</f>
        <v>476.96679222699606</v>
      </c>
      <c r="M90" s="862"/>
      <c r="N90" s="51"/>
    </row>
    <row r="91" spans="1:14" ht="15.75" thickBot="1">
      <c r="B91" s="825" t="s">
        <v>953</v>
      </c>
      <c r="C91" s="826"/>
      <c r="D91" s="826"/>
      <c r="E91" s="826"/>
      <c r="F91" s="826"/>
      <c r="G91" s="826"/>
      <c r="H91" s="826"/>
      <c r="I91" s="826"/>
      <c r="J91" s="826"/>
      <c r="K91" s="826"/>
      <c r="L91" s="826"/>
      <c r="M91" s="827"/>
      <c r="N91" s="52">
        <f>L88+L89+L90</f>
        <v>2861.8007533619761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12401.136597901897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9">
        <f>VLOOKUP(A61,TRANSPORTE!A3:D117,4,FALSE)</f>
        <v>0.44371735203681989</v>
      </c>
      <c r="M61" s="830"/>
      <c r="N61" s="287">
        <f>K61*L61</f>
        <v>0.44371735203681989</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0.44371735203681989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0.44371735203681989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8.8743470407363981E-2</v>
      </c>
      <c r="M85" s="860"/>
      <c r="N85" s="51"/>
    </row>
    <row r="86" spans="1:14">
      <c r="B86" s="89" t="s">
        <v>973</v>
      </c>
      <c r="C86" s="90"/>
      <c r="D86" s="90"/>
      <c r="E86" s="90"/>
      <c r="F86" s="90"/>
      <c r="G86" s="90"/>
      <c r="H86" s="90"/>
      <c r="I86" s="87"/>
      <c r="J86" s="88"/>
      <c r="K86" s="304">
        <v>0.05</v>
      </c>
      <c r="L86" s="859">
        <f>N80*K86</f>
        <v>2.2185867601840995E-2</v>
      </c>
      <c r="M86" s="860"/>
      <c r="N86" s="51"/>
    </row>
    <row r="87" spans="1:14" ht="15.75" thickBot="1">
      <c r="B87" s="91" t="s">
        <v>974</v>
      </c>
      <c r="C87" s="92"/>
      <c r="D87" s="92"/>
      <c r="E87" s="92"/>
      <c r="F87" s="92"/>
      <c r="G87" s="92"/>
      <c r="H87" s="92"/>
      <c r="I87" s="93"/>
      <c r="J87" s="94"/>
      <c r="K87" s="305">
        <v>0.05</v>
      </c>
      <c r="L87" s="861">
        <f>N80*K87</f>
        <v>2.2185867601840995E-2</v>
      </c>
      <c r="M87" s="862"/>
      <c r="N87" s="51"/>
    </row>
    <row r="88" spans="1:14" ht="15.75" thickBot="1">
      <c r="B88" s="825" t="s">
        <v>953</v>
      </c>
      <c r="C88" s="826"/>
      <c r="D88" s="826"/>
      <c r="E88" s="826"/>
      <c r="F88" s="826"/>
      <c r="G88" s="826"/>
      <c r="H88" s="826"/>
      <c r="I88" s="826"/>
      <c r="J88" s="826"/>
      <c r="K88" s="826"/>
      <c r="L88" s="826"/>
      <c r="M88" s="827"/>
      <c r="N88" s="52">
        <f>L85+L86+L87</f>
        <v>0.13311520561104598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52">
        <f>N80+N88</f>
        <v>0.5768325576478659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VLOOKUP(A36,EQUIPOS!A6:D162,4,FALSE)</f>
        <v>5692.0916579318446</v>
      </c>
      <c r="L36" s="270"/>
      <c r="M36" s="336">
        <v>40</v>
      </c>
      <c r="N36" s="272">
        <f t="shared" ref="N36:N41" si="0">K36/M36</f>
        <v>142.3022914482961</v>
      </c>
    </row>
    <row r="37" spans="1:14">
      <c r="A37" s="113" t="s">
        <v>195</v>
      </c>
      <c r="B37" s="838" t="str">
        <f>VLOOKUP(A37,EQUIPOS!A7:D154,3,FALSE)</f>
        <v xml:space="preserve">Equipo de oxicorte, Capacidad de corte: hasta 6´´ (152mm) </v>
      </c>
      <c r="C37" s="839"/>
      <c r="D37" s="839"/>
      <c r="E37" s="839"/>
      <c r="F37" s="839"/>
      <c r="G37" s="839"/>
      <c r="H37" s="840"/>
      <c r="I37" s="421"/>
      <c r="J37" s="422"/>
      <c r="K37" s="269">
        <f>VLOOKUP(A37,EQUIPOS!A7:D163,4,FALSE)</f>
        <v>13606.280261913353</v>
      </c>
      <c r="L37" s="335"/>
      <c r="M37" s="336">
        <v>400</v>
      </c>
      <c r="N37" s="272">
        <f t="shared" si="0"/>
        <v>34.01570065478338</v>
      </c>
    </row>
    <row r="38" spans="1:14">
      <c r="A38" s="113" t="s">
        <v>204</v>
      </c>
      <c r="B38" s="838" t="str">
        <f>VLOOKUP(A38,EQUIPOS!A8:D154,3,FALSE)</f>
        <v xml:space="preserve">Equipo de soldadura 250 AMP
</v>
      </c>
      <c r="C38" s="839"/>
      <c r="D38" s="839"/>
      <c r="E38" s="839"/>
      <c r="F38" s="839"/>
      <c r="G38" s="839"/>
      <c r="H38" s="840"/>
      <c r="I38" s="421"/>
      <c r="J38" s="422"/>
      <c r="K38" s="269">
        <f>VLOOKUP(A38,EQUIPOS!A8:D164,4,FALSE)</f>
        <v>13861.103083003522</v>
      </c>
      <c r="L38" s="335"/>
      <c r="M38" s="336">
        <v>400</v>
      </c>
      <c r="N38" s="272">
        <f t="shared" si="0"/>
        <v>34.652757707508805</v>
      </c>
    </row>
    <row r="39" spans="1:14">
      <c r="A39" s="113" t="s">
        <v>208</v>
      </c>
      <c r="B39" s="838" t="str">
        <f>VLOOKUP(A39,EQUIPOS!A9:D154,3,FALSE)</f>
        <v>Equipo de soldadura 400</v>
      </c>
      <c r="C39" s="839"/>
      <c r="D39" s="839"/>
      <c r="E39" s="839"/>
      <c r="F39" s="839"/>
      <c r="G39" s="839"/>
      <c r="H39" s="840"/>
      <c r="I39" s="421"/>
      <c r="J39" s="422"/>
      <c r="K39" s="269">
        <f>VLOOKUP(A39,EQUIPOS!A9:D165,4,FALSE)</f>
        <v>19703.152203552214</v>
      </c>
      <c r="L39" s="335"/>
      <c r="M39" s="336">
        <v>400</v>
      </c>
      <c r="N39" s="272">
        <f t="shared" si="0"/>
        <v>49.257880508880532</v>
      </c>
    </row>
    <row r="40" spans="1:14">
      <c r="A40" s="113" t="s">
        <v>210</v>
      </c>
      <c r="B40" s="838" t="str">
        <f>VLOOKUP(A40,EQUIPOS!A10:D154,3,FALSE)</f>
        <v>Equipo de soldadura 600</v>
      </c>
      <c r="C40" s="839"/>
      <c r="D40" s="839"/>
      <c r="E40" s="839"/>
      <c r="F40" s="839"/>
      <c r="G40" s="839"/>
      <c r="H40" s="840"/>
      <c r="I40" s="421"/>
      <c r="J40" s="422"/>
      <c r="K40" s="269">
        <f>VLOOKUP(A40,EQUIPOS!A10:D166,4,FALSE)</f>
        <v>20797.946546013682</v>
      </c>
      <c r="L40" s="335"/>
      <c r="M40" s="336">
        <v>400</v>
      </c>
      <c r="N40" s="272">
        <f t="shared" si="0"/>
        <v>51.994866365034206</v>
      </c>
    </row>
    <row r="41" spans="1:14">
      <c r="A41" s="113" t="s">
        <v>243</v>
      </c>
      <c r="B41" s="838" t="str">
        <f>VLOOKUP(A41,EQUIPOS!A11:D154,3,FALSE)</f>
        <v>Grúa 10 ton</v>
      </c>
      <c r="C41" s="839"/>
      <c r="D41" s="839"/>
      <c r="E41" s="839"/>
      <c r="F41" s="839"/>
      <c r="G41" s="839"/>
      <c r="H41" s="840"/>
      <c r="I41" s="421"/>
      <c r="J41" s="422"/>
      <c r="K41" s="269">
        <f>VLOOKUP(A41,EQUIPOS!A11:D167,4,FALSE)</f>
        <v>197062.98164306415</v>
      </c>
      <c r="L41" s="335"/>
      <c r="M41" s="336">
        <v>400</v>
      </c>
      <c r="N41" s="272">
        <f t="shared" si="0"/>
        <v>492.65745410766039</v>
      </c>
    </row>
    <row r="42" spans="1:14">
      <c r="B42" s="838"/>
      <c r="C42" s="839"/>
      <c r="D42" s="839"/>
      <c r="E42" s="839"/>
      <c r="F42" s="839"/>
      <c r="G42" s="839"/>
      <c r="H42" s="840"/>
      <c r="I42" s="36"/>
      <c r="J42" s="37"/>
      <c r="K42" s="269"/>
      <c r="L42" s="276"/>
      <c r="M42" s="336"/>
      <c r="N42" s="272"/>
    </row>
    <row r="43" spans="1:14">
      <c r="B43" s="320"/>
      <c r="C43" s="321"/>
      <c r="D43" s="321"/>
      <c r="E43" s="321"/>
      <c r="F43" s="323"/>
      <c r="G43" s="323"/>
      <c r="H43" s="125"/>
      <c r="I43" s="36"/>
      <c r="J43" s="37"/>
      <c r="K43" s="269"/>
      <c r="L43" s="276"/>
      <c r="M43" s="277"/>
      <c r="N43" s="273"/>
    </row>
    <row r="44" spans="1:14">
      <c r="B44" s="845" t="s">
        <v>952</v>
      </c>
      <c r="C44" s="846"/>
      <c r="D44" s="846"/>
      <c r="E44" s="38"/>
      <c r="F44" s="39"/>
      <c r="G44" s="39"/>
      <c r="H44" s="40"/>
      <c r="I44" s="36"/>
      <c r="J44" s="37"/>
      <c r="K44" s="279"/>
      <c r="L44" s="276"/>
      <c r="M44" s="401">
        <v>0.05</v>
      </c>
      <c r="N44" s="344">
        <f>N81*M44</f>
        <v>104.76938637365021</v>
      </c>
    </row>
    <row r="45" spans="1:14" ht="15.75" thickBot="1">
      <c r="B45" s="838"/>
      <c r="C45" s="839"/>
      <c r="D45" s="839"/>
      <c r="E45" s="839"/>
      <c r="F45" s="839"/>
      <c r="G45" s="839"/>
      <c r="H45" s="840"/>
      <c r="I45" s="847"/>
      <c r="J45" s="848"/>
      <c r="K45" s="41"/>
      <c r="L45" s="849"/>
      <c r="M45" s="850"/>
      <c r="N45" s="105"/>
    </row>
    <row r="46" spans="1:14" ht="15.75" thickBot="1">
      <c r="B46" s="825" t="s">
        <v>953</v>
      </c>
      <c r="C46" s="826"/>
      <c r="D46" s="826"/>
      <c r="E46" s="826"/>
      <c r="F46" s="826"/>
      <c r="G46" s="826"/>
      <c r="H46" s="826"/>
      <c r="I46" s="826"/>
      <c r="J46" s="826"/>
      <c r="K46" s="826"/>
      <c r="L46" s="826"/>
      <c r="M46" s="827"/>
      <c r="N46" s="394">
        <f>SUM(N36:N44)</f>
        <v>909.65033716581365</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6" t="s">
        <v>944</v>
      </c>
      <c r="C50" s="817"/>
      <c r="D50" s="817"/>
      <c r="E50" s="817"/>
      <c r="F50" s="817"/>
      <c r="G50" s="817"/>
      <c r="H50" s="817"/>
      <c r="I50" s="818"/>
      <c r="J50" s="315" t="s">
        <v>945</v>
      </c>
      <c r="K50" s="85" t="s">
        <v>946</v>
      </c>
      <c r="L50" s="819" t="s">
        <v>955</v>
      </c>
      <c r="M50" s="818"/>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33070.971849957379</v>
      </c>
      <c r="N51" s="272">
        <f>K51*M51</f>
        <v>165.3548592497869</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4998.1374037871292</v>
      </c>
      <c r="N52" s="272">
        <f t="shared" ref="N52:N58" si="1">K52*M52</f>
        <v>24.990687018935645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13114.235131566853</v>
      </c>
      <c r="N53" s="272">
        <f t="shared" si="1"/>
        <v>65.57117565783426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13351.495572588545</v>
      </c>
      <c r="N54" s="272">
        <f t="shared" si="1"/>
        <v>133.51495572588544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19350.155779552049</v>
      </c>
      <c r="N55" s="272">
        <f t="shared" si="1"/>
        <v>193.50155779552051</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47271.759605008796</v>
      </c>
      <c r="N56" s="272">
        <f t="shared" si="1"/>
        <v>23.635879802504398</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47271.759605008796</v>
      </c>
      <c r="N57" s="272">
        <f t="shared" si="1"/>
        <v>47.271759605008796</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19585.177914526364</v>
      </c>
      <c r="N58" s="272">
        <f t="shared" si="1"/>
        <v>19.585177914526366</v>
      </c>
    </row>
    <row r="59" spans="1:14" ht="15.75" thickBot="1">
      <c r="B59" s="825" t="s">
        <v>953</v>
      </c>
      <c r="C59" s="826"/>
      <c r="D59" s="826"/>
      <c r="E59" s="826"/>
      <c r="F59" s="826"/>
      <c r="G59" s="826"/>
      <c r="H59" s="826"/>
      <c r="I59" s="826"/>
      <c r="J59" s="826"/>
      <c r="K59" s="826"/>
      <c r="L59" s="826"/>
      <c r="M59" s="827"/>
      <c r="N59" s="394">
        <f>SUM(N51:N58)</f>
        <v>673.42605277000234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B64" s="46"/>
      <c r="C64" s="317"/>
      <c r="D64" s="317"/>
      <c r="E64" s="317"/>
      <c r="F64" s="317"/>
      <c r="G64" s="31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2"/>
      <c r="C80" s="813"/>
      <c r="D80" s="813"/>
      <c r="E80" s="813"/>
      <c r="F80" s="813"/>
      <c r="G80" s="813"/>
      <c r="H80" s="813"/>
      <c r="I80" s="470"/>
      <c r="J80" s="471"/>
      <c r="K80" s="474"/>
      <c r="L80" s="475"/>
      <c r="M80" s="476"/>
      <c r="N80" s="395"/>
    </row>
    <row r="81" spans="1:14" ht="15.75" thickBot="1">
      <c r="B81" s="831" t="s">
        <v>953</v>
      </c>
      <c r="C81" s="832"/>
      <c r="D81" s="832"/>
      <c r="E81" s="832"/>
      <c r="F81" s="832"/>
      <c r="G81" s="832"/>
      <c r="H81" s="832"/>
      <c r="I81" s="832"/>
      <c r="J81" s="832"/>
      <c r="K81" s="832"/>
      <c r="L81" s="832"/>
      <c r="M81" s="833"/>
      <c r="N81" s="301">
        <f>SUM(N75:N80)</f>
        <v>2095.3877274730039</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3678.4641174088201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735.69282348176409</v>
      </c>
      <c r="M88" s="860"/>
      <c r="N88" s="51"/>
    </row>
    <row r="89" spans="1:14">
      <c r="B89" s="89" t="s">
        <v>973</v>
      </c>
      <c r="C89" s="90"/>
      <c r="D89" s="90"/>
      <c r="E89" s="90"/>
      <c r="F89" s="90"/>
      <c r="G89" s="90"/>
      <c r="H89" s="90"/>
      <c r="I89" s="87"/>
      <c r="J89" s="88"/>
      <c r="K89" s="304">
        <v>0.05</v>
      </c>
      <c r="L89" s="859">
        <f>N83*K89</f>
        <v>183.92320587044102</v>
      </c>
      <c r="M89" s="860"/>
      <c r="N89" s="51"/>
    </row>
    <row r="90" spans="1:14" ht="15.75" thickBot="1">
      <c r="B90" s="91" t="s">
        <v>974</v>
      </c>
      <c r="C90" s="92"/>
      <c r="D90" s="92"/>
      <c r="E90" s="92"/>
      <c r="F90" s="92"/>
      <c r="G90" s="92"/>
      <c r="H90" s="92"/>
      <c r="I90" s="93"/>
      <c r="J90" s="94"/>
      <c r="K90" s="305">
        <v>0.05</v>
      </c>
      <c r="L90" s="861">
        <f>N83*K90</f>
        <v>183.92320587044102</v>
      </c>
      <c r="M90" s="862"/>
      <c r="N90" s="51"/>
    </row>
    <row r="91" spans="1:14" ht="15.75" thickBot="1">
      <c r="B91" s="825" t="s">
        <v>953</v>
      </c>
      <c r="C91" s="826"/>
      <c r="D91" s="826"/>
      <c r="E91" s="826"/>
      <c r="F91" s="826"/>
      <c r="G91" s="826"/>
      <c r="H91" s="826"/>
      <c r="I91" s="826"/>
      <c r="J91" s="826"/>
      <c r="K91" s="826"/>
      <c r="L91" s="826"/>
      <c r="M91" s="827"/>
      <c r="N91" s="52">
        <f>L88+L89+L90</f>
        <v>1103.5392352226461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4782.0033526314664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42.75" customHeight="1" thickBot="1">
      <c r="A31" t="s">
        <v>1845</v>
      </c>
      <c r="B31" s="80" t="s">
        <v>1128</v>
      </c>
      <c r="C31" s="965" t="s">
        <v>2132</v>
      </c>
      <c r="D31" s="966"/>
      <c r="E31" s="966"/>
      <c r="F31" s="966"/>
      <c r="G31" s="966"/>
      <c r="H31" s="966"/>
      <c r="I31" s="966"/>
      <c r="J31" s="966"/>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188</v>
      </c>
      <c r="B36" s="838" t="str">
        <f>VLOOKUP(A36,EQUIPOS!A6:D154,3,FALSE)</f>
        <v>Diferencial</v>
      </c>
      <c r="C36" s="839"/>
      <c r="D36" s="839"/>
      <c r="E36" s="839"/>
      <c r="F36" s="839"/>
      <c r="G36" s="839"/>
      <c r="H36" s="840"/>
      <c r="I36" s="267"/>
      <c r="J36" s="268"/>
      <c r="K36" s="269">
        <f>VLOOKUP(A36,EQUIPOS!A6:D162,4,FALSE)</f>
        <v>4378.1287162611361</v>
      </c>
      <c r="L36" s="270"/>
      <c r="M36" s="336">
        <v>4</v>
      </c>
      <c r="N36" s="272">
        <f>K36/M36</f>
        <v>1094.532179065284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1115.7756987950249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2210.307877860309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404499.95396336704</v>
      </c>
      <c r="N48" s="272">
        <f>K48*M48</f>
        <v>4044.9995396336703</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363946.32499703689</v>
      </c>
      <c r="N49" s="272">
        <f>K49*M49</f>
        <v>363946.32499703689</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395585.90012969833</v>
      </c>
      <c r="N50" s="272">
        <f>K50*M50</f>
        <v>144388.85354733988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512380.17808401049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2.0637084783598949</v>
      </c>
      <c r="M58" s="830"/>
      <c r="N58" s="287">
        <f>K58*L58</f>
        <v>0.57783837394077064</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f>
        <v>0.57783837394077064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11157.756987950248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525748.82078819501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105149.764157639</v>
      </c>
      <c r="M82" s="860"/>
      <c r="N82" s="51"/>
    </row>
    <row r="83" spans="1:14">
      <c r="B83" s="89" t="s">
        <v>973</v>
      </c>
      <c r="C83" s="90"/>
      <c r="D83" s="90"/>
      <c r="E83" s="90"/>
      <c r="F83" s="90"/>
      <c r="G83" s="90"/>
      <c r="H83" s="90"/>
      <c r="I83" s="87"/>
      <c r="J83" s="88"/>
      <c r="K83" s="304">
        <v>0.05</v>
      </c>
      <c r="L83" s="859">
        <f>N77*K83</f>
        <v>26287.44103940975</v>
      </c>
      <c r="M83" s="860"/>
      <c r="N83" s="51"/>
    </row>
    <row r="84" spans="1:14" ht="15.75" thickBot="1">
      <c r="B84" s="91" t="s">
        <v>974</v>
      </c>
      <c r="C84" s="92"/>
      <c r="D84" s="92"/>
      <c r="E84" s="92"/>
      <c r="F84" s="92"/>
      <c r="G84" s="92"/>
      <c r="H84" s="92"/>
      <c r="I84" s="93"/>
      <c r="J84" s="94"/>
      <c r="K84" s="305">
        <v>0.05</v>
      </c>
      <c r="L84" s="861">
        <f>N77*K84</f>
        <v>26287.44103940975</v>
      </c>
      <c r="M84" s="862"/>
      <c r="N84" s="51"/>
    </row>
    <row r="85" spans="1:14" ht="15.75" thickBot="1">
      <c r="B85" s="825" t="s">
        <v>953</v>
      </c>
      <c r="C85" s="826"/>
      <c r="D85" s="826"/>
      <c r="E85" s="826"/>
      <c r="F85" s="826"/>
      <c r="G85" s="826"/>
      <c r="H85" s="826"/>
      <c r="I85" s="826"/>
      <c r="J85" s="826"/>
      <c r="K85" s="826"/>
      <c r="L85" s="826"/>
      <c r="M85" s="827"/>
      <c r="N85" s="52">
        <f>L82+L83+L84</f>
        <v>157724.6462364585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683473.46702465345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45" customHeight="1" thickBot="1">
      <c r="A31" t="s">
        <v>1845</v>
      </c>
      <c r="B31" s="80" t="s">
        <v>1129</v>
      </c>
      <c r="C31" s="986" t="s">
        <v>2133</v>
      </c>
      <c r="D31" s="987"/>
      <c r="E31" s="987"/>
      <c r="F31" s="987"/>
      <c r="G31" s="987"/>
      <c r="H31" s="987"/>
      <c r="I31" s="987"/>
      <c r="J31" s="987"/>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188</v>
      </c>
      <c r="B36" s="838" t="str">
        <f>VLOOKUP(A36,EQUIPOS!A6:D154,3,FALSE)</f>
        <v>Diferencial</v>
      </c>
      <c r="C36" s="839"/>
      <c r="D36" s="839"/>
      <c r="E36" s="839"/>
      <c r="F36" s="839"/>
      <c r="G36" s="839"/>
      <c r="H36" s="840"/>
      <c r="I36" s="267"/>
      <c r="J36" s="268"/>
      <c r="K36" s="269">
        <f>VLOOKUP(A36,EQUIPOS!A6:D162,4,FALSE)</f>
        <v>4378.1287162611361</v>
      </c>
      <c r="L36" s="270"/>
      <c r="M36" s="441">
        <v>4</v>
      </c>
      <c r="N36" s="272">
        <f>K36/M36</f>
        <v>1094.532179065284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1115.7756987950249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2210.307877860309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404499.95396336704</v>
      </c>
      <c r="N48" s="272">
        <f>K48*M48</f>
        <v>8089.9990792673407</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363946.32499703689</v>
      </c>
      <c r="N49" s="272">
        <f>K49*M49</f>
        <v>363946.32499703689</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395585.90012969833</v>
      </c>
      <c r="N50" s="272">
        <f>K50*M50</f>
        <v>181969.51405966125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554005.8381359654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2.0637084783598949</v>
      </c>
      <c r="M58" s="830"/>
      <c r="N58" s="287">
        <f>K58*L58</f>
        <v>0.57783837394077064</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f>
        <v>0.57783837394077064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11157.756987950248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567374.48084014992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113474.89616802998</v>
      </c>
      <c r="M82" s="860"/>
      <c r="N82" s="51"/>
    </row>
    <row r="83" spans="1:14">
      <c r="B83" s="89" t="s">
        <v>973</v>
      </c>
      <c r="C83" s="90"/>
      <c r="D83" s="90"/>
      <c r="E83" s="90"/>
      <c r="F83" s="90"/>
      <c r="G83" s="90"/>
      <c r="H83" s="90"/>
      <c r="I83" s="87"/>
      <c r="J83" s="88"/>
      <c r="K83" s="304">
        <v>0.05</v>
      </c>
      <c r="L83" s="859">
        <f>N77*K83</f>
        <v>28368.724042007496</v>
      </c>
      <c r="M83" s="860"/>
      <c r="N83" s="51"/>
    </row>
    <row r="84" spans="1:14" ht="15.75" thickBot="1">
      <c r="B84" s="91" t="s">
        <v>974</v>
      </c>
      <c r="C84" s="92"/>
      <c r="D84" s="92"/>
      <c r="E84" s="92"/>
      <c r="F84" s="92"/>
      <c r="G84" s="92"/>
      <c r="H84" s="92"/>
      <c r="I84" s="93"/>
      <c r="J84" s="94"/>
      <c r="K84" s="305">
        <v>0.05</v>
      </c>
      <c r="L84" s="861">
        <f>N77*K84</f>
        <v>28368.724042007496</v>
      </c>
      <c r="M84" s="862"/>
      <c r="N84" s="51"/>
    </row>
    <row r="85" spans="1:14" ht="15.75" thickBot="1">
      <c r="B85" s="825" t="s">
        <v>953</v>
      </c>
      <c r="C85" s="826"/>
      <c r="D85" s="826"/>
      <c r="E85" s="826"/>
      <c r="F85" s="826"/>
      <c r="G85" s="826"/>
      <c r="H85" s="826"/>
      <c r="I85" s="826"/>
      <c r="J85" s="826"/>
      <c r="K85" s="826"/>
      <c r="L85" s="826"/>
      <c r="M85" s="827"/>
      <c r="N85" s="52">
        <f>L82+L83+L84</f>
        <v>170212.34425204498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737586.82509219483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310</v>
      </c>
      <c r="B36" s="838" t="str">
        <f>VLOOKUP(A36,EQUIPOS!A6:D154,3,FALSE)</f>
        <v>Retroexcavadora A25C</v>
      </c>
      <c r="C36" s="839"/>
      <c r="D36" s="839"/>
      <c r="E36" s="839"/>
      <c r="F36" s="839"/>
      <c r="G36" s="839"/>
      <c r="H36" s="840"/>
      <c r="I36" s="267"/>
      <c r="J36" s="268"/>
      <c r="K36" s="269">
        <f>VLOOKUP(A36,EQUIPOS!A6:D162,4,FALSE)</f>
        <v>181969.71059799907</v>
      </c>
      <c r="L36" s="270"/>
      <c r="M36" s="336">
        <v>3</v>
      </c>
      <c r="N36" s="272">
        <f>K36/M36</f>
        <v>60656.570199333022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1487.7009317267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62144.271131059722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404499.95396336704</v>
      </c>
      <c r="N48" s="272">
        <f>K48*M48</f>
        <v>8089.9990792673407</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31712.32007920109</v>
      </c>
      <c r="N49" s="272">
        <f>K49*M49</f>
        <v>14587.667236432502</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290979.78615867737</v>
      </c>
      <c r="N50" s="272">
        <f>K50*M50</f>
        <v>290979.78615867737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313657.45247437723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2.0637084783598949</v>
      </c>
      <c r="M58" s="830"/>
      <c r="N58" s="287">
        <f>K58*L58</f>
        <v>0.57783837394077064</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9">
        <f>VLOOKUP(A59,TRANSPORTE!A1:D117,4,FALSE)</f>
        <v>1129.9075439482144</v>
      </c>
      <c r="M59" s="830"/>
      <c r="N59" s="287">
        <f>K59*L59</f>
        <v>519.7574702161786</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520.33530859011933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14877.009317266999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391199.06823129411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78239.81364625883</v>
      </c>
      <c r="M82" s="860"/>
      <c r="N82" s="51"/>
    </row>
    <row r="83" spans="1:14">
      <c r="B83" s="89" t="s">
        <v>973</v>
      </c>
      <c r="C83" s="90"/>
      <c r="D83" s="90"/>
      <c r="E83" s="90"/>
      <c r="F83" s="90"/>
      <c r="G83" s="90"/>
      <c r="H83" s="90"/>
      <c r="I83" s="87"/>
      <c r="J83" s="88"/>
      <c r="K83" s="304">
        <v>0.05</v>
      </c>
      <c r="L83" s="859">
        <f>N77*K83</f>
        <v>19559.953411564707</v>
      </c>
      <c r="M83" s="860"/>
      <c r="N83" s="51"/>
    </row>
    <row r="84" spans="1:14" ht="15.75" thickBot="1">
      <c r="B84" s="91" t="s">
        <v>974</v>
      </c>
      <c r="C84" s="92"/>
      <c r="D84" s="92"/>
      <c r="E84" s="92"/>
      <c r="F84" s="92"/>
      <c r="G84" s="92"/>
      <c r="H84" s="92"/>
      <c r="I84" s="93"/>
      <c r="J84" s="94"/>
      <c r="K84" s="305">
        <v>0.05</v>
      </c>
      <c r="L84" s="861">
        <f>N77*K84</f>
        <v>19559.953411564707</v>
      </c>
      <c r="M84" s="862"/>
      <c r="N84" s="51"/>
    </row>
    <row r="85" spans="1:14" ht="15.75" thickBot="1">
      <c r="B85" s="825" t="s">
        <v>953</v>
      </c>
      <c r="C85" s="826"/>
      <c r="D85" s="826"/>
      <c r="E85" s="826"/>
      <c r="F85" s="826"/>
      <c r="G85" s="826"/>
      <c r="H85" s="826"/>
      <c r="I85" s="826"/>
      <c r="J85" s="826"/>
      <c r="K85" s="826"/>
      <c r="L85" s="826"/>
      <c r="M85" s="827"/>
      <c r="N85" s="52">
        <f>L82+L83+L84</f>
        <v>117359.72046938825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508558.78870068234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VLOOKUP(A36,EQUIPOS!A6:D162,4,FALSE)</f>
        <v>8757.3060861070044</v>
      </c>
      <c r="L36" s="270"/>
      <c r="M36" s="336">
        <v>0.5</v>
      </c>
      <c r="N36" s="272">
        <f>K36/M36</f>
        <v>17514.612172214009</v>
      </c>
    </row>
    <row r="37" spans="1:14">
      <c r="A37" s="113" t="s">
        <v>320</v>
      </c>
      <c r="B37" s="838" t="str">
        <f>VLOOKUP(A37,EQUIPOS!A7:D154,3,FALSE)</f>
        <v>Retroexcavadora sobre llantas, motor 62HP, Profundidad de excavación de 5.41 metros.</v>
      </c>
      <c r="C37" s="839"/>
      <c r="D37" s="839"/>
      <c r="E37" s="839"/>
      <c r="F37" s="839"/>
      <c r="G37" s="839"/>
      <c r="H37" s="840"/>
      <c r="I37" s="421"/>
      <c r="J37" s="422"/>
      <c r="K37" s="269">
        <f>VLOOKUP(A37,EQUIPOS!A7:D163,4,FALSE)</f>
        <v>114450.51732173735</v>
      </c>
      <c r="L37" s="335"/>
      <c r="M37" s="336">
        <v>1.5</v>
      </c>
      <c r="N37" s="272">
        <f>K37/M37</f>
        <v>76300.344881158235</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2975.4018634534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96790.358916825644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31712.32007920109</v>
      </c>
      <c r="N48" s="272">
        <f>K48*M48</f>
        <v>18393.145645936631</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262066.46779171808</v>
      </c>
      <c r="N49" s="272">
        <f>K49*M49</f>
        <v>262066.46779171808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280459.61343765468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9">
        <f>VLOOKUP(A58,TRANSPORTE!A1:D117,4,FALSE)</f>
        <v>1073.1284087471449</v>
      </c>
      <c r="M58" s="830"/>
      <c r="N58" s="287">
        <f>K58*L58</f>
        <v>1073.1284087471449</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9">
        <f>VLOOKUP(A59,TRANSPORTE!A1:D117,4,FALSE)</f>
        <v>1129.9075439482144</v>
      </c>
      <c r="M59" s="830"/>
      <c r="N59" s="287">
        <f>K59*L59</f>
        <v>655.34637548996432</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f>
        <v>1728.4747842371094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29754.018634533997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408732.46577325137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81746.493154650278</v>
      </c>
      <c r="M82" s="860"/>
      <c r="N82" s="51"/>
    </row>
    <row r="83" spans="1:14">
      <c r="B83" s="89" t="s">
        <v>973</v>
      </c>
      <c r="C83" s="90"/>
      <c r="D83" s="90"/>
      <c r="E83" s="90"/>
      <c r="F83" s="90"/>
      <c r="G83" s="90"/>
      <c r="H83" s="90"/>
      <c r="I83" s="87"/>
      <c r="J83" s="88"/>
      <c r="K83" s="304">
        <v>0.05</v>
      </c>
      <c r="L83" s="859">
        <f>N77*K83</f>
        <v>20436.623288662569</v>
      </c>
      <c r="M83" s="860"/>
      <c r="N83" s="51"/>
    </row>
    <row r="84" spans="1:14" ht="15.75" thickBot="1">
      <c r="B84" s="91" t="s">
        <v>974</v>
      </c>
      <c r="C84" s="92"/>
      <c r="D84" s="92"/>
      <c r="E84" s="92"/>
      <c r="F84" s="92"/>
      <c r="G84" s="92"/>
      <c r="H84" s="92"/>
      <c r="I84" s="93"/>
      <c r="J84" s="94"/>
      <c r="K84" s="305">
        <v>0.05</v>
      </c>
      <c r="L84" s="861">
        <f>N77*K84</f>
        <v>20436.623288662569</v>
      </c>
      <c r="M84" s="862"/>
      <c r="N84" s="51"/>
    </row>
    <row r="85" spans="1:14" ht="15.75" thickBot="1">
      <c r="B85" s="825" t="s">
        <v>953</v>
      </c>
      <c r="C85" s="826"/>
      <c r="D85" s="826"/>
      <c r="E85" s="826"/>
      <c r="F85" s="826"/>
      <c r="G85" s="826"/>
      <c r="H85" s="826"/>
      <c r="I85" s="826"/>
      <c r="J85" s="826"/>
      <c r="K85" s="826"/>
      <c r="L85" s="826"/>
      <c r="M85" s="827"/>
      <c r="N85" s="52">
        <f>L82+L83+L84</f>
        <v>122619.73973197541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531352.20550522674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topLeftCell="A28" zoomScale="75" zoomScaleNormal="75" workbookViewId="0">
      <selection activeCell="O39" sqref="O39"/>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5">
      <c r="B33" s="58" t="s">
        <v>947</v>
      </c>
      <c r="C33" s="59"/>
      <c r="D33" s="59"/>
      <c r="E33" s="59"/>
      <c r="F33" s="59"/>
      <c r="G33" s="59"/>
      <c r="H33" s="59"/>
      <c r="I33" s="59"/>
      <c r="J33" s="59"/>
      <c r="K33" s="59"/>
      <c r="L33" s="59"/>
      <c r="M33" s="59"/>
      <c r="N33" s="60"/>
    </row>
    <row r="34" spans="1:15" ht="15.75" thickBot="1">
      <c r="B34" s="266"/>
      <c r="C34" s="61"/>
      <c r="D34" s="61"/>
      <c r="E34" s="61"/>
      <c r="F34" s="61"/>
      <c r="G34" s="61"/>
      <c r="H34" s="61"/>
      <c r="I34" s="62"/>
      <c r="J34" s="62"/>
      <c r="K34" s="61"/>
      <c r="L34" s="61"/>
      <c r="M34" s="61"/>
      <c r="N34" s="63"/>
    </row>
    <row r="35" spans="1:15">
      <c r="B35" s="806" t="s">
        <v>944</v>
      </c>
      <c r="C35" s="807"/>
      <c r="D35" s="807"/>
      <c r="E35" s="807"/>
      <c r="F35" s="807"/>
      <c r="G35" s="807"/>
      <c r="H35" s="808"/>
      <c r="I35" s="809" t="s">
        <v>948</v>
      </c>
      <c r="J35" s="810"/>
      <c r="K35" s="69" t="s">
        <v>949</v>
      </c>
      <c r="L35" s="811" t="s">
        <v>950</v>
      </c>
      <c r="M35" s="808"/>
      <c r="N35" s="70" t="s">
        <v>951</v>
      </c>
    </row>
    <row r="36" spans="1:15">
      <c r="A36" s="113" t="s">
        <v>160</v>
      </c>
      <c r="B36" s="838" t="str">
        <f>VLOOKUP(A36,EQUIPOS!A6:D154,3,FALSE)</f>
        <v>COMPACTADOR MANUAL VIBRATORIO (RANA) con motor de 6 HP</v>
      </c>
      <c r="C36" s="839"/>
      <c r="D36" s="839"/>
      <c r="E36" s="839"/>
      <c r="F36" s="839"/>
      <c r="G36" s="839"/>
      <c r="H36" s="840"/>
      <c r="I36" s="267"/>
      <c r="J36" s="268"/>
      <c r="K36" s="269">
        <f>VLOOKUP(A36,EQUIPOS!A6:D162,4,FALSE)</f>
        <v>8757.3060861070044</v>
      </c>
      <c r="L36" s="270"/>
      <c r="M36" s="336">
        <v>0.5</v>
      </c>
      <c r="N36" s="272">
        <f>K36/M36</f>
        <v>17514.612172214009</v>
      </c>
    </row>
    <row r="37" spans="1:15">
      <c r="A37" s="113" t="s">
        <v>303</v>
      </c>
      <c r="B37" s="838" t="str">
        <f>VLOOKUP(A37,EQUIPOS!A7:D154,3,FALSE)</f>
        <v>Retrocargador, pala de 1,1 m3 de capacidad, profundidad de excavación de 4.400 mm y una altura de 5.680 mm</v>
      </c>
      <c r="C37" s="839"/>
      <c r="D37" s="839"/>
      <c r="E37" s="839"/>
      <c r="F37" s="839"/>
      <c r="G37" s="839"/>
      <c r="H37" s="840"/>
      <c r="I37" s="421"/>
      <c r="J37" s="422"/>
      <c r="K37" s="269">
        <f>VLOOKUP(A37,EQUIPOS!A7:D163,4,FALSE)</f>
        <v>114450.51732173735</v>
      </c>
      <c r="L37" s="335"/>
      <c r="M37" s="336">
        <v>1.5</v>
      </c>
      <c r="N37" s="272">
        <f>K37/M37</f>
        <v>76300.344881158235</v>
      </c>
      <c r="O37">
        <v>114000</v>
      </c>
    </row>
    <row r="38" spans="1:15">
      <c r="A38" s="113"/>
      <c r="B38" s="838"/>
      <c r="C38" s="839"/>
      <c r="D38" s="839"/>
      <c r="E38" s="839"/>
      <c r="F38" s="839"/>
      <c r="G38" s="839"/>
      <c r="H38" s="840"/>
      <c r="I38" s="328"/>
      <c r="J38" s="330"/>
      <c r="K38" s="269"/>
      <c r="L38" s="423"/>
      <c r="M38" s="424"/>
      <c r="N38" s="272"/>
      <c r="O38">
        <f>+K37/O37</f>
        <v>1.0039519063310294</v>
      </c>
    </row>
    <row r="39" spans="1:15">
      <c r="B39" s="838"/>
      <c r="C39" s="839"/>
      <c r="D39" s="839"/>
      <c r="E39" s="839"/>
      <c r="F39" s="839"/>
      <c r="G39" s="839"/>
      <c r="H39" s="840"/>
      <c r="I39" s="36"/>
      <c r="J39" s="37"/>
      <c r="K39" s="269"/>
      <c r="L39" s="276"/>
      <c r="M39" s="336"/>
      <c r="N39" s="272"/>
    </row>
    <row r="40" spans="1:15">
      <c r="B40" s="320"/>
      <c r="C40" s="321"/>
      <c r="D40" s="321"/>
      <c r="E40" s="321"/>
      <c r="F40" s="323"/>
      <c r="G40" s="323"/>
      <c r="H40" s="125"/>
      <c r="I40" s="36"/>
      <c r="J40" s="37"/>
      <c r="K40" s="269"/>
      <c r="L40" s="276"/>
      <c r="M40" s="277"/>
      <c r="N40" s="273"/>
    </row>
    <row r="41" spans="1:15">
      <c r="B41" s="845" t="s">
        <v>952</v>
      </c>
      <c r="C41" s="846"/>
      <c r="D41" s="846"/>
      <c r="E41" s="38"/>
      <c r="F41" s="39"/>
      <c r="G41" s="39"/>
      <c r="H41" s="40"/>
      <c r="I41" s="36"/>
      <c r="J41" s="37"/>
      <c r="K41" s="279"/>
      <c r="L41" s="276"/>
      <c r="M41" s="401">
        <v>0.1</v>
      </c>
      <c r="N41" s="344">
        <f>N75*M41</f>
        <v>2975.4018634534</v>
      </c>
    </row>
    <row r="42" spans="1:15" ht="15.75" thickBot="1">
      <c r="B42" s="838"/>
      <c r="C42" s="839"/>
      <c r="D42" s="839"/>
      <c r="E42" s="839"/>
      <c r="F42" s="839"/>
      <c r="G42" s="839"/>
      <c r="H42" s="840"/>
      <c r="I42" s="847"/>
      <c r="J42" s="848"/>
      <c r="K42" s="41"/>
      <c r="L42" s="849"/>
      <c r="M42" s="850"/>
      <c r="N42" s="105"/>
    </row>
    <row r="43" spans="1:15" ht="15.75" thickBot="1">
      <c r="B43" s="825" t="s">
        <v>953</v>
      </c>
      <c r="C43" s="826"/>
      <c r="D43" s="826"/>
      <c r="E43" s="826"/>
      <c r="F43" s="826"/>
      <c r="G43" s="826"/>
      <c r="H43" s="826"/>
      <c r="I43" s="826"/>
      <c r="J43" s="826"/>
      <c r="K43" s="826"/>
      <c r="L43" s="826"/>
      <c r="M43" s="827"/>
      <c r="N43" s="394">
        <f>SUM(N36:N42)</f>
        <v>96790.358916825644</v>
      </c>
    </row>
    <row r="44" spans="1:15">
      <c r="B44" s="280"/>
      <c r="C44" s="34"/>
      <c r="D44" s="34"/>
      <c r="E44" s="34"/>
      <c r="F44" s="34"/>
      <c r="G44" s="34"/>
      <c r="H44" s="34"/>
      <c r="I44" s="34"/>
      <c r="J44" s="34"/>
      <c r="K44" s="34"/>
      <c r="L44" s="34"/>
      <c r="M44" s="34"/>
      <c r="N44" s="35"/>
    </row>
    <row r="45" spans="1:15">
      <c r="B45" s="64" t="s">
        <v>954</v>
      </c>
      <c r="C45" s="65"/>
      <c r="D45" s="65"/>
      <c r="E45" s="65"/>
      <c r="F45" s="65"/>
      <c r="G45" s="65"/>
      <c r="H45" s="65"/>
      <c r="I45" s="65"/>
      <c r="J45" s="65"/>
      <c r="K45" s="65"/>
      <c r="L45" s="65"/>
      <c r="M45" s="65"/>
      <c r="N45" s="66"/>
    </row>
    <row r="46" spans="1:15" ht="15.75" thickBot="1">
      <c r="B46" s="67"/>
      <c r="C46" s="62"/>
      <c r="D46" s="62"/>
      <c r="E46" s="62"/>
      <c r="F46" s="62"/>
      <c r="G46" s="62"/>
      <c r="H46" s="62"/>
      <c r="I46" s="62"/>
      <c r="J46" s="61"/>
      <c r="K46" s="61"/>
      <c r="L46" s="61"/>
      <c r="M46" s="61"/>
      <c r="N46" s="63"/>
    </row>
    <row r="47" spans="1:15">
      <c r="B47" s="816" t="s">
        <v>944</v>
      </c>
      <c r="C47" s="817"/>
      <c r="D47" s="817"/>
      <c r="E47" s="817"/>
      <c r="F47" s="817"/>
      <c r="G47" s="817"/>
      <c r="H47" s="817"/>
      <c r="I47" s="818"/>
      <c r="J47" s="315" t="s">
        <v>945</v>
      </c>
      <c r="K47" s="85" t="s">
        <v>946</v>
      </c>
      <c r="L47" s="819" t="s">
        <v>955</v>
      </c>
      <c r="M47" s="818"/>
      <c r="N47" s="86" t="s">
        <v>951</v>
      </c>
    </row>
    <row r="48" spans="1:15">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31712.32007920109</v>
      </c>
      <c r="N48" s="272">
        <f>K48*M48</f>
        <v>18393.145645936631</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262066.46779171808</v>
      </c>
      <c r="N49" s="272">
        <f>K49*M49</f>
        <v>262066.46779171808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280459.61343765468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9">
        <f>VLOOKUP(A58,TRANSPORTE!A1:D117,4,FALSE)</f>
        <v>1073.1284087471449</v>
      </c>
      <c r="M58" s="830"/>
      <c r="N58" s="287">
        <f>K58*L58</f>
        <v>1073.1284087471449</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9">
        <f>VLOOKUP(A59,TRANSPORTE!A1:D117,4,FALSE)</f>
        <v>1129.9075439482144</v>
      </c>
      <c r="M59" s="830"/>
      <c r="N59" s="287">
        <f>K59*L59</f>
        <v>655.34637548996432</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1728.4747842371094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29754.018634533997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408732.46577325137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81746.493154650278</v>
      </c>
      <c r="M82" s="860"/>
      <c r="N82" s="51"/>
    </row>
    <row r="83" spans="1:14">
      <c r="B83" s="89" t="s">
        <v>973</v>
      </c>
      <c r="C83" s="90"/>
      <c r="D83" s="90"/>
      <c r="E83" s="90"/>
      <c r="F83" s="90"/>
      <c r="G83" s="90"/>
      <c r="H83" s="90"/>
      <c r="I83" s="87"/>
      <c r="J83" s="88"/>
      <c r="K83" s="304">
        <v>0.05</v>
      </c>
      <c r="L83" s="859">
        <f>N77*K83</f>
        <v>20436.623288662569</v>
      </c>
      <c r="M83" s="860"/>
      <c r="N83" s="51"/>
    </row>
    <row r="84" spans="1:14" ht="15.75" thickBot="1">
      <c r="B84" s="91" t="s">
        <v>974</v>
      </c>
      <c r="C84" s="92"/>
      <c r="D84" s="92"/>
      <c r="E84" s="92"/>
      <c r="F84" s="92"/>
      <c r="G84" s="92"/>
      <c r="H84" s="92"/>
      <c r="I84" s="93"/>
      <c r="J84" s="94"/>
      <c r="K84" s="305">
        <v>0.05</v>
      </c>
      <c r="L84" s="861">
        <f>N77*K84</f>
        <v>20436.623288662569</v>
      </c>
      <c r="M84" s="862"/>
      <c r="N84" s="51"/>
    </row>
    <row r="85" spans="1:14" ht="15.75" thickBot="1">
      <c r="B85" s="825" t="s">
        <v>953</v>
      </c>
      <c r="C85" s="826"/>
      <c r="D85" s="826"/>
      <c r="E85" s="826"/>
      <c r="F85" s="826"/>
      <c r="G85" s="826"/>
      <c r="H85" s="826"/>
      <c r="I85" s="826"/>
      <c r="J85" s="826"/>
      <c r="K85" s="826"/>
      <c r="L85" s="826"/>
      <c r="M85" s="827"/>
      <c r="N85" s="52">
        <f>L82+L83+L84</f>
        <v>122619.73973197541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531352.20550522674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147.22886430720399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6486.6109252911319</v>
      </c>
      <c r="N48" s="272">
        <f>K48*M48</f>
        <v>6486.6109252911319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6486.6109252911319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2944.5772861440796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9578.4170757424163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1915.6834151484834</v>
      </c>
      <c r="M82" s="860"/>
      <c r="N82" s="51"/>
    </row>
    <row r="83" spans="1:14">
      <c r="B83" s="89" t="s">
        <v>973</v>
      </c>
      <c r="C83" s="90"/>
      <c r="D83" s="90"/>
      <c r="E83" s="90"/>
      <c r="F83" s="90"/>
      <c r="G83" s="90"/>
      <c r="H83" s="90"/>
      <c r="I83" s="87"/>
      <c r="J83" s="88"/>
      <c r="K83" s="304">
        <v>0.05</v>
      </c>
      <c r="L83" s="859">
        <f>N77*K83</f>
        <v>478.92085378712085</v>
      </c>
      <c r="M83" s="860"/>
      <c r="N83" s="51"/>
    </row>
    <row r="84" spans="1:14" ht="15.75" thickBot="1">
      <c r="B84" s="91" t="s">
        <v>974</v>
      </c>
      <c r="C84" s="92"/>
      <c r="D84" s="92"/>
      <c r="E84" s="92"/>
      <c r="F84" s="92"/>
      <c r="G84" s="92"/>
      <c r="H84" s="92"/>
      <c r="I84" s="93"/>
      <c r="J84" s="94"/>
      <c r="K84" s="305">
        <v>0.05</v>
      </c>
      <c r="L84" s="861">
        <f>N77*K84</f>
        <v>478.92085378712085</v>
      </c>
      <c r="M84" s="862"/>
      <c r="N84" s="51"/>
    </row>
    <row r="85" spans="1:14" ht="15.75" thickBot="1">
      <c r="B85" s="825" t="s">
        <v>953</v>
      </c>
      <c r="C85" s="826"/>
      <c r="D85" s="826"/>
      <c r="E85" s="826"/>
      <c r="F85" s="826"/>
      <c r="G85" s="826"/>
      <c r="H85" s="826"/>
      <c r="I85" s="826"/>
      <c r="J85" s="826"/>
      <c r="K85" s="826"/>
      <c r="L85" s="826"/>
      <c r="M85" s="827"/>
      <c r="N85" s="52">
        <f>L82+L83+L84</f>
        <v>2873.525122722725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12451.942198465142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30" customHeight="1" thickBot="1">
      <c r="A31" t="s">
        <v>1845</v>
      </c>
      <c r="B31" s="80" t="s">
        <v>1132</v>
      </c>
      <c r="C31" s="988" t="s">
        <v>2137</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2231.5513975900499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48496.257975438333</v>
      </c>
      <c r="N48" s="272">
        <f>K48*M48</f>
        <v>53345.883772982168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5496.7162331405571</v>
      </c>
      <c r="N49" s="272">
        <f>K49*M49</f>
        <v>6321.2236681116401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401821.82077768352</v>
      </c>
      <c r="N50" s="272">
        <f>K50*M50</f>
        <v>48218.618493322021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5750.2082357049421</v>
      </c>
      <c r="N51" s="272">
        <f>K51*M51</f>
        <v>11500.416471409884</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78340.711658105458</v>
      </c>
      <c r="N52" s="272">
        <f>K52*M52</f>
        <v>39170.355829052729</v>
      </c>
    </row>
    <row r="53" spans="1:14" ht="15.75" thickBot="1">
      <c r="B53" s="825" t="s">
        <v>953</v>
      </c>
      <c r="C53" s="826"/>
      <c r="D53" s="826"/>
      <c r="E53" s="826"/>
      <c r="F53" s="826"/>
      <c r="G53" s="826"/>
      <c r="H53" s="826"/>
      <c r="I53" s="826"/>
      <c r="J53" s="826"/>
      <c r="K53" s="826"/>
      <c r="L53" s="826"/>
      <c r="M53" s="827"/>
      <c r="N53" s="394">
        <f>SUM(N48:N52)</f>
        <v>158556.49823487844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1129.9075439482144</v>
      </c>
      <c r="M58" s="830"/>
      <c r="N58" s="287">
        <f>K58*L58</f>
        <v>1242.898298343036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1242.898298343036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44631.027951800992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206661.97588261252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41332.395176522507</v>
      </c>
      <c r="M82" s="860"/>
      <c r="N82" s="51"/>
    </row>
    <row r="83" spans="1:14">
      <c r="B83" s="89" t="s">
        <v>973</v>
      </c>
      <c r="C83" s="90"/>
      <c r="D83" s="90"/>
      <c r="E83" s="90"/>
      <c r="F83" s="90"/>
      <c r="G83" s="90"/>
      <c r="H83" s="90"/>
      <c r="I83" s="87"/>
      <c r="J83" s="88"/>
      <c r="K83" s="304">
        <v>0.05</v>
      </c>
      <c r="L83" s="859">
        <f>N77*K83</f>
        <v>10333.098794130627</v>
      </c>
      <c r="M83" s="860"/>
      <c r="N83" s="51"/>
    </row>
    <row r="84" spans="1:14" ht="15.75" thickBot="1">
      <c r="B84" s="91" t="s">
        <v>974</v>
      </c>
      <c r="C84" s="92"/>
      <c r="D84" s="92"/>
      <c r="E84" s="92"/>
      <c r="F84" s="92"/>
      <c r="G84" s="92"/>
      <c r="H84" s="92"/>
      <c r="I84" s="93"/>
      <c r="J84" s="94"/>
      <c r="K84" s="305">
        <v>0.05</v>
      </c>
      <c r="L84" s="861">
        <f>N77*K84</f>
        <v>10333.098794130627</v>
      </c>
      <c r="M84" s="862"/>
      <c r="N84" s="51"/>
    </row>
    <row r="85" spans="1:14" ht="15.75" thickBot="1">
      <c r="B85" s="825" t="s">
        <v>953</v>
      </c>
      <c r="C85" s="826"/>
      <c r="D85" s="826"/>
      <c r="E85" s="826"/>
      <c r="F85" s="826"/>
      <c r="G85" s="826"/>
      <c r="H85" s="826"/>
      <c r="I85" s="826"/>
      <c r="J85" s="826"/>
      <c r="K85" s="826"/>
      <c r="L85" s="826"/>
      <c r="M85" s="827"/>
      <c r="N85" s="52">
        <f>L82+L83+L84</f>
        <v>61998.592764783753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268660.56864739629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7" customHeight="1" thickBot="1">
      <c r="A31" t="s">
        <v>1845</v>
      </c>
      <c r="B31" s="80" t="s">
        <v>1133</v>
      </c>
      <c r="C31" s="988" t="s">
        <v>2138</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2231.5513975900499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48496.257975438333</v>
      </c>
      <c r="N48" s="272">
        <f>K48*M48</f>
        <v>53345.883772982168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5496.7162331405571</v>
      </c>
      <c r="N49" s="272">
        <f>K49*M49</f>
        <v>6321.2236681116401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401821.82077768352</v>
      </c>
      <c r="N50" s="272">
        <f>K50*M50</f>
        <v>48218.618493322021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5750.2082357049421</v>
      </c>
      <c r="N51" s="272">
        <f>K51*M51</f>
        <v>11500.416471409884</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147229.05687814867</v>
      </c>
      <c r="N52" s="272">
        <f>K52*M52</f>
        <v>73614.528439074333</v>
      </c>
    </row>
    <row r="53" spans="1:14" ht="15.75" thickBot="1">
      <c r="B53" s="825" t="s">
        <v>953</v>
      </c>
      <c r="C53" s="826"/>
      <c r="D53" s="826"/>
      <c r="E53" s="826"/>
      <c r="F53" s="826"/>
      <c r="G53" s="826"/>
      <c r="H53" s="826"/>
      <c r="I53" s="826"/>
      <c r="J53" s="826"/>
      <c r="K53" s="826"/>
      <c r="L53" s="826"/>
      <c r="M53" s="827"/>
      <c r="N53" s="394">
        <f>SUM(N48:N52)</f>
        <v>193000.67084490004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1129.9075439482144</v>
      </c>
      <c r="M58" s="830"/>
      <c r="N58" s="287">
        <f>K58*L58</f>
        <v>1242.898298343036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1242.898298343036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44631.027951800992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241106.14849263412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48221.229698526826</v>
      </c>
      <c r="M82" s="860"/>
      <c r="N82" s="51"/>
    </row>
    <row r="83" spans="1:14">
      <c r="B83" s="89" t="s">
        <v>973</v>
      </c>
      <c r="C83" s="90"/>
      <c r="D83" s="90"/>
      <c r="E83" s="90"/>
      <c r="F83" s="90"/>
      <c r="G83" s="90"/>
      <c r="H83" s="90"/>
      <c r="I83" s="87"/>
      <c r="J83" s="88"/>
      <c r="K83" s="304">
        <v>0.05</v>
      </c>
      <c r="L83" s="859">
        <f>N77*K83</f>
        <v>12055.307424631706</v>
      </c>
      <c r="M83" s="860"/>
      <c r="N83" s="51"/>
    </row>
    <row r="84" spans="1:14" ht="15.75" thickBot="1">
      <c r="B84" s="91" t="s">
        <v>974</v>
      </c>
      <c r="C84" s="92"/>
      <c r="D84" s="92"/>
      <c r="E84" s="92"/>
      <c r="F84" s="92"/>
      <c r="G84" s="92"/>
      <c r="H84" s="92"/>
      <c r="I84" s="93"/>
      <c r="J84" s="94"/>
      <c r="K84" s="305">
        <v>0.05</v>
      </c>
      <c r="L84" s="861">
        <f>N77*K84</f>
        <v>12055.307424631706</v>
      </c>
      <c r="M84" s="862"/>
      <c r="N84" s="51"/>
    </row>
    <row r="85" spans="1:14" ht="15.75" thickBot="1">
      <c r="B85" s="825" t="s">
        <v>953</v>
      </c>
      <c r="C85" s="826"/>
      <c r="D85" s="826"/>
      <c r="E85" s="826"/>
      <c r="F85" s="826"/>
      <c r="G85" s="826"/>
      <c r="H85" s="826"/>
      <c r="I85" s="826"/>
      <c r="J85" s="826"/>
      <c r="K85" s="826"/>
      <c r="L85" s="826"/>
      <c r="M85" s="827"/>
      <c r="N85" s="52">
        <f>L82+L83+L84</f>
        <v>72331.844547790242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313437.99304042436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topLeftCell="A34"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7" customHeight="1" thickBot="1">
      <c r="A31" t="s">
        <v>1845</v>
      </c>
      <c r="B31" s="80" t="s">
        <v>1680</v>
      </c>
      <c r="C31" s="988" t="s">
        <v>2139</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2231.5513975900499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48496.257975438333</v>
      </c>
      <c r="N48" s="272">
        <f>K48*M48</f>
        <v>53345.883772982168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5496.7162331405571</v>
      </c>
      <c r="N49" s="272">
        <f>K49*M49</f>
        <v>6321.2236681116401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401821.82077768352</v>
      </c>
      <c r="N50" s="272">
        <f>K50*M50</f>
        <v>48218.618493322021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5750.2082357049421</v>
      </c>
      <c r="N51" s="272">
        <f>K51*M51</f>
        <v>11500.416471409884</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161560.93049948718</v>
      </c>
      <c r="N52" s="272">
        <f>K52*M52</f>
        <v>80780.465249743589</v>
      </c>
    </row>
    <row r="53" spans="1:14" ht="15.75" thickBot="1">
      <c r="B53" s="825" t="s">
        <v>953</v>
      </c>
      <c r="C53" s="826"/>
      <c r="D53" s="826"/>
      <c r="E53" s="826"/>
      <c r="F53" s="826"/>
      <c r="G53" s="826"/>
      <c r="H53" s="826"/>
      <c r="I53" s="826"/>
      <c r="J53" s="826"/>
      <c r="K53" s="826"/>
      <c r="L53" s="826"/>
      <c r="M53" s="827"/>
      <c r="N53" s="394">
        <f>SUM(N48:N52)</f>
        <v>200166.6076555693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1129.9075439482144</v>
      </c>
      <c r="M58" s="830"/>
      <c r="N58" s="287">
        <f>K58*L58</f>
        <v>1242.898298343036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1242.898298343036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44631.027951800992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248272.08530330338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49654.417060660679</v>
      </c>
      <c r="M82" s="860"/>
      <c r="N82" s="51"/>
    </row>
    <row r="83" spans="1:14">
      <c r="B83" s="89" t="s">
        <v>973</v>
      </c>
      <c r="C83" s="90"/>
      <c r="D83" s="90"/>
      <c r="E83" s="90"/>
      <c r="F83" s="90"/>
      <c r="G83" s="90"/>
      <c r="H83" s="90"/>
      <c r="I83" s="87"/>
      <c r="J83" s="88"/>
      <c r="K83" s="304">
        <v>0.05</v>
      </c>
      <c r="L83" s="859">
        <f>N77*K83</f>
        <v>12413.60426516517</v>
      </c>
      <c r="M83" s="860"/>
      <c r="N83" s="51"/>
    </row>
    <row r="84" spans="1:14" ht="15.75" thickBot="1">
      <c r="B84" s="91" t="s">
        <v>974</v>
      </c>
      <c r="C84" s="92"/>
      <c r="D84" s="92"/>
      <c r="E84" s="92"/>
      <c r="F84" s="92"/>
      <c r="G84" s="92"/>
      <c r="H84" s="92"/>
      <c r="I84" s="93"/>
      <c r="J84" s="94"/>
      <c r="K84" s="305">
        <v>0.05</v>
      </c>
      <c r="L84" s="861">
        <f>N77*K84</f>
        <v>12413.60426516517</v>
      </c>
      <c r="M84" s="862"/>
      <c r="N84" s="51"/>
    </row>
    <row r="85" spans="1:14" ht="15.75" thickBot="1">
      <c r="B85" s="825" t="s">
        <v>953</v>
      </c>
      <c r="C85" s="826"/>
      <c r="D85" s="826"/>
      <c r="E85" s="826"/>
      <c r="F85" s="826"/>
      <c r="G85" s="826"/>
      <c r="H85" s="826"/>
      <c r="I85" s="826"/>
      <c r="J85" s="826"/>
      <c r="K85" s="826"/>
      <c r="L85" s="826"/>
      <c r="M85" s="827"/>
      <c r="N85" s="52">
        <f>L82+L83+L84</f>
        <v>74481.625590991011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322753.71089429437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8.5" customHeight="1" thickBot="1">
      <c r="A31" t="s">
        <v>1845</v>
      </c>
      <c r="B31" s="80" t="s">
        <v>1681</v>
      </c>
      <c r="C31" s="988" t="s">
        <v>2140</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2231.5513975900499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48496.257975438333</v>
      </c>
      <c r="N48" s="272">
        <f>K48*M48</f>
        <v>53345.883772982168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5496.7162331405571</v>
      </c>
      <c r="N49" s="272">
        <f>K49*M49</f>
        <v>6321.2236681116401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401821.82077768352</v>
      </c>
      <c r="N50" s="272">
        <f>K50*M50</f>
        <v>48218.618493322021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5750.2082357049421</v>
      </c>
      <c r="N51" s="272">
        <f>K51*M51</f>
        <v>11500.416471409884</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168598.16471243245</v>
      </c>
      <c r="N52" s="272">
        <f>K52*M52</f>
        <v>84299.082356216226</v>
      </c>
    </row>
    <row r="53" spans="1:14" ht="15.75" thickBot="1">
      <c r="B53" s="825" t="s">
        <v>953</v>
      </c>
      <c r="C53" s="826"/>
      <c r="D53" s="826"/>
      <c r="E53" s="826"/>
      <c r="F53" s="826"/>
      <c r="G53" s="826"/>
      <c r="H53" s="826"/>
      <c r="I53" s="826"/>
      <c r="J53" s="826"/>
      <c r="K53" s="826"/>
      <c r="L53" s="826"/>
      <c r="M53" s="827"/>
      <c r="N53" s="394">
        <f>SUM(N48:N52)</f>
        <v>203685.22476204194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1129.9075439482144</v>
      </c>
      <c r="M58" s="830"/>
      <c r="N58" s="287">
        <f>K58*L58</f>
        <v>1242.898298343036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1242.898298343036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44631.027951800992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251790.70240977601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50358.140481955204</v>
      </c>
      <c r="M82" s="860"/>
      <c r="N82" s="51"/>
    </row>
    <row r="83" spans="1:14">
      <c r="B83" s="89" t="s">
        <v>973</v>
      </c>
      <c r="C83" s="90"/>
      <c r="D83" s="90"/>
      <c r="E83" s="90"/>
      <c r="F83" s="90"/>
      <c r="G83" s="90"/>
      <c r="H83" s="90"/>
      <c r="I83" s="87"/>
      <c r="J83" s="88"/>
      <c r="K83" s="304">
        <v>0.05</v>
      </c>
      <c r="L83" s="859">
        <f>N77*K83</f>
        <v>12589.535120488801</v>
      </c>
      <c r="M83" s="860"/>
      <c r="N83" s="51"/>
    </row>
    <row r="84" spans="1:14" ht="15.75" thickBot="1">
      <c r="B84" s="91" t="s">
        <v>974</v>
      </c>
      <c r="C84" s="92"/>
      <c r="D84" s="92"/>
      <c r="E84" s="92"/>
      <c r="F84" s="92"/>
      <c r="G84" s="92"/>
      <c r="H84" s="92"/>
      <c r="I84" s="93"/>
      <c r="J84" s="94"/>
      <c r="K84" s="305">
        <v>0.05</v>
      </c>
      <c r="L84" s="861">
        <f>N77*K84</f>
        <v>12589.535120488801</v>
      </c>
      <c r="M84" s="862"/>
      <c r="N84" s="51"/>
    </row>
    <row r="85" spans="1:14" ht="15.75" thickBot="1">
      <c r="B85" s="825" t="s">
        <v>953</v>
      </c>
      <c r="C85" s="826"/>
      <c r="D85" s="826"/>
      <c r="E85" s="826"/>
      <c r="F85" s="826"/>
      <c r="G85" s="826"/>
      <c r="H85" s="826"/>
      <c r="I85" s="826"/>
      <c r="J85" s="826"/>
      <c r="K85" s="826"/>
      <c r="L85" s="826"/>
      <c r="M85" s="827"/>
      <c r="N85" s="52">
        <f>L82+L83+L84</f>
        <v>75537.21072293281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327327.91313270881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VLOOKUP(A36,EQUIPOS!A6:D162,4,FALSE)</f>
        <v>7917.3345647357073</v>
      </c>
      <c r="L36" s="270"/>
      <c r="M36" s="336">
        <v>1</v>
      </c>
      <c r="N36" s="272">
        <f>K36*M36</f>
        <v>7917.3345647357073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3796.3137725900497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11713.648337325758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80197.089841520719</v>
      </c>
      <c r="N48" s="272">
        <f t="shared" ref="N48:N53" si="0">K48*M48</f>
        <v>40419.333280126441</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5750.2082357049421</v>
      </c>
      <c r="N49" s="272">
        <f t="shared" si="0"/>
        <v>11500.416471409884</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72.744946539669343</v>
      </c>
      <c r="N50" s="272">
        <f t="shared" si="0"/>
        <v>8074.689065903297</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48496.257975438333</v>
      </c>
      <c r="N51" s="272">
        <f t="shared" si="0"/>
        <v>19398.503190175335</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55956.571253370872</v>
      </c>
      <c r="N52" s="273">
        <f t="shared" si="0"/>
        <v>21151.583933774189</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593.64535317918012</v>
      </c>
      <c r="N53" s="273">
        <f t="shared" si="0"/>
        <v>92608.675095952101</v>
      </c>
    </row>
    <row r="54" spans="1:14">
      <c r="B54" s="320"/>
      <c r="C54" s="317"/>
      <c r="D54" s="317"/>
      <c r="E54" s="317"/>
      <c r="F54" s="317"/>
      <c r="G54" s="317"/>
      <c r="H54" s="317"/>
      <c r="I54" s="317"/>
      <c r="J54" s="311"/>
      <c r="K54" s="44"/>
      <c r="L54" s="318"/>
      <c r="M54" s="426"/>
      <c r="N54" s="273"/>
    </row>
    <row r="55" spans="1:14" ht="15.75" thickBot="1">
      <c r="B55" s="831" t="s">
        <v>953</v>
      </c>
      <c r="C55" s="832"/>
      <c r="D55" s="832"/>
      <c r="E55" s="832"/>
      <c r="F55" s="832"/>
      <c r="G55" s="832"/>
      <c r="H55" s="832"/>
      <c r="I55" s="832"/>
      <c r="J55" s="832"/>
      <c r="K55" s="832"/>
      <c r="L55" s="832"/>
      <c r="M55" s="833"/>
      <c r="N55" s="104">
        <f>SUM(N48:N54)</f>
        <v>193153.20103734126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9">
        <f>VLOOKUP(A60,TRANSPORTE!A1:D117,4,FALSE)</f>
        <v>1129.9075439482144</v>
      </c>
      <c r="M60" s="830"/>
      <c r="N60" s="287">
        <f>K60*L60</f>
        <v>451.9630175792858</v>
      </c>
    </row>
    <row r="61" spans="1:14">
      <c r="A61" t="s">
        <v>1229</v>
      </c>
      <c r="B61" s="46" t="str">
        <f>VLOOKUP(A61,TRANSPORTE!A1:D117,3,FALSE)</f>
        <v>Transporte de arena</v>
      </c>
      <c r="C61" s="47"/>
      <c r="D61" s="47"/>
      <c r="E61" s="47"/>
      <c r="F61" s="47"/>
      <c r="G61" s="47"/>
      <c r="H61" s="311" t="s">
        <v>339</v>
      </c>
      <c r="I61" s="279">
        <v>0.378</v>
      </c>
      <c r="J61" s="286">
        <v>1</v>
      </c>
      <c r="K61" s="279">
        <f>I61*J61</f>
        <v>0.378</v>
      </c>
      <c r="L61" s="829">
        <f>VLOOKUP(A61,TRANSPORTE!A1:D117,4,FALSE)</f>
        <v>1129.9075439482144</v>
      </c>
      <c r="M61" s="830"/>
      <c r="N61" s="287">
        <f t="shared" ref="N61:N62" si="1">K61*L61</f>
        <v>427.10505161242503</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9">
        <f>VLOOKUP(A62,TRANSPORTE!A1:D117,4,FALSE)</f>
        <v>1129.9075439482144</v>
      </c>
      <c r="M62" s="830"/>
      <c r="N62" s="287">
        <f t="shared" si="1"/>
        <v>569.47340214990004</v>
      </c>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1448.5414713416108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75926.27545180099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282241.66629780963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56448.333259561929</v>
      </c>
      <c r="M84" s="860"/>
      <c r="N84" s="51"/>
    </row>
    <row r="85" spans="1:14">
      <c r="B85" s="89" t="s">
        <v>973</v>
      </c>
      <c r="C85" s="90"/>
      <c r="D85" s="90"/>
      <c r="E85" s="90"/>
      <c r="F85" s="90"/>
      <c r="G85" s="90"/>
      <c r="H85" s="90"/>
      <c r="I85" s="87"/>
      <c r="J85" s="88"/>
      <c r="K85" s="304">
        <v>0.05</v>
      </c>
      <c r="L85" s="859">
        <f>N79*K85</f>
        <v>14112.083314890482</v>
      </c>
      <c r="M85" s="860"/>
      <c r="N85" s="51"/>
    </row>
    <row r="86" spans="1:14" ht="15.75" thickBot="1">
      <c r="B86" s="91" t="s">
        <v>974</v>
      </c>
      <c r="C86" s="92"/>
      <c r="D86" s="92"/>
      <c r="E86" s="92"/>
      <c r="F86" s="92"/>
      <c r="G86" s="92"/>
      <c r="H86" s="92"/>
      <c r="I86" s="93"/>
      <c r="J86" s="94"/>
      <c r="K86" s="305">
        <v>0.05</v>
      </c>
      <c r="L86" s="861">
        <f>N79*K86</f>
        <v>14112.083314890482</v>
      </c>
      <c r="M86" s="862"/>
      <c r="N86" s="51"/>
    </row>
    <row r="87" spans="1:14" ht="15.75" thickBot="1">
      <c r="B87" s="825" t="s">
        <v>953</v>
      </c>
      <c r="C87" s="826"/>
      <c r="D87" s="826"/>
      <c r="E87" s="826"/>
      <c r="F87" s="826"/>
      <c r="G87" s="826"/>
      <c r="H87" s="826"/>
      <c r="I87" s="826"/>
      <c r="J87" s="826"/>
      <c r="K87" s="826"/>
      <c r="L87" s="826"/>
      <c r="M87" s="827"/>
      <c r="N87" s="52">
        <f>L84+L85+L86</f>
        <v>84672.499889342886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366914.1661871525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1472.28864307204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1759.3085532363114</v>
      </c>
      <c r="N48" s="272">
        <f>K48*M48</f>
        <v>879.65427661815568</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395585.90012969833</v>
      </c>
      <c r="N49" s="272">
        <f>K49*M49</f>
        <v>399541.75913099531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5750.2082357049421</v>
      </c>
      <c r="N50" s="272">
        <f>K50*M50</f>
        <v>1725.0624707114825</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1" t="s">
        <v>953</v>
      </c>
      <c r="C55" s="832"/>
      <c r="D55" s="832"/>
      <c r="E55" s="832"/>
      <c r="F55" s="832"/>
      <c r="G55" s="832"/>
      <c r="H55" s="832"/>
      <c r="I55" s="832"/>
      <c r="J55" s="832"/>
      <c r="K55" s="832"/>
      <c r="L55" s="832"/>
      <c r="M55" s="833"/>
      <c r="N55" s="104">
        <f>SUM(N48:N54)</f>
        <v>402146.47587832494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9">
        <f>VLOOKUP(A60,TRANSPORTE!A1:D117,4,FALSE)</f>
        <v>1129.9075439482144</v>
      </c>
      <c r="M60" s="830"/>
      <c r="N60" s="287">
        <f>K60*L60</f>
        <v>1141.2066193876965</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1141.2066193876965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29445.772861440797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434205.74400222552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86841.148800445109</v>
      </c>
      <c r="M84" s="860"/>
      <c r="N84" s="51"/>
    </row>
    <row r="85" spans="1:14">
      <c r="B85" s="89" t="s">
        <v>973</v>
      </c>
      <c r="C85" s="90"/>
      <c r="D85" s="90"/>
      <c r="E85" s="90"/>
      <c r="F85" s="90"/>
      <c r="G85" s="90"/>
      <c r="H85" s="90"/>
      <c r="I85" s="87"/>
      <c r="J85" s="88"/>
      <c r="K85" s="304">
        <v>0.05</v>
      </c>
      <c r="L85" s="859">
        <f>N79*K85</f>
        <v>21710.287200111277</v>
      </c>
      <c r="M85" s="860"/>
      <c r="N85" s="51"/>
    </row>
    <row r="86" spans="1:14" ht="15.75" thickBot="1">
      <c r="B86" s="91" t="s">
        <v>974</v>
      </c>
      <c r="C86" s="92"/>
      <c r="D86" s="92"/>
      <c r="E86" s="92"/>
      <c r="F86" s="92"/>
      <c r="G86" s="92"/>
      <c r="H86" s="92"/>
      <c r="I86" s="93"/>
      <c r="J86" s="94"/>
      <c r="K86" s="305">
        <v>0.05</v>
      </c>
      <c r="L86" s="861">
        <f>N79*K86</f>
        <v>21710.287200111277</v>
      </c>
      <c r="M86" s="862"/>
      <c r="N86" s="51"/>
    </row>
    <row r="87" spans="1:14" ht="15.75" thickBot="1">
      <c r="B87" s="825" t="s">
        <v>953</v>
      </c>
      <c r="C87" s="826"/>
      <c r="D87" s="826"/>
      <c r="E87" s="826"/>
      <c r="F87" s="826"/>
      <c r="G87" s="826"/>
      <c r="H87" s="826"/>
      <c r="I87" s="826"/>
      <c r="J87" s="826"/>
      <c r="K87" s="826"/>
      <c r="L87" s="826"/>
      <c r="M87" s="827"/>
      <c r="N87" s="52">
        <f>L84+L85+L86</f>
        <v>130261.72320066768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564467.46720289323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1135</v>
      </c>
      <c r="C31" s="965" t="s">
        <v>2143</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77.289077871469317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1759.3085532363114</v>
      </c>
      <c r="N48" s="272">
        <f>K48*M48</f>
        <v>87.965427661815568</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60523.795521004904</v>
      </c>
      <c r="N49" s="272">
        <f>K49*M49</f>
        <v>60523.795521004904</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60611.760948666721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1545.7815574293863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62234.831583967578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12446.966316793516</v>
      </c>
      <c r="M84" s="860"/>
      <c r="N84" s="51"/>
    </row>
    <row r="85" spans="1:14">
      <c r="B85" s="89" t="s">
        <v>973</v>
      </c>
      <c r="C85" s="90"/>
      <c r="D85" s="90"/>
      <c r="E85" s="90"/>
      <c r="F85" s="90"/>
      <c r="G85" s="90"/>
      <c r="H85" s="90"/>
      <c r="I85" s="87"/>
      <c r="J85" s="88"/>
      <c r="K85" s="304">
        <v>0.05</v>
      </c>
      <c r="L85" s="859">
        <f>N79*K85</f>
        <v>3111.741579198379</v>
      </c>
      <c r="M85" s="860"/>
      <c r="N85" s="51"/>
    </row>
    <row r="86" spans="1:14" ht="15.75" thickBot="1">
      <c r="B86" s="91" t="s">
        <v>974</v>
      </c>
      <c r="C86" s="92"/>
      <c r="D86" s="92"/>
      <c r="E86" s="92"/>
      <c r="F86" s="92"/>
      <c r="G86" s="92"/>
      <c r="H86" s="92"/>
      <c r="I86" s="93"/>
      <c r="J86" s="94"/>
      <c r="K86" s="305">
        <v>0.05</v>
      </c>
      <c r="L86" s="861">
        <f>N79*K86</f>
        <v>3111.741579198379</v>
      </c>
      <c r="M86" s="862"/>
      <c r="N86" s="51"/>
    </row>
    <row r="87" spans="1:14" ht="15.75" thickBot="1">
      <c r="B87" s="825" t="s">
        <v>953</v>
      </c>
      <c r="C87" s="826"/>
      <c r="D87" s="826"/>
      <c r="E87" s="826"/>
      <c r="F87" s="826"/>
      <c r="G87" s="826"/>
      <c r="H87" s="826"/>
      <c r="I87" s="826"/>
      <c r="J87" s="826"/>
      <c r="K87" s="826"/>
      <c r="L87" s="826"/>
      <c r="M87" s="827"/>
      <c r="N87" s="52">
        <f>L84+L85+L86</f>
        <v>18670.449475190275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80905.28105915786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1683</v>
      </c>
      <c r="C31" s="965" t="s">
        <v>2144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VLOOKUP(A36,EQUIPOS!A6:D162,4,FALSE)</f>
        <v>8757.3060861070044</v>
      </c>
      <c r="L36" s="270"/>
      <c r="M36" s="336">
        <v>1.25</v>
      </c>
      <c r="N36" s="272">
        <f>K36/M36</f>
        <v>7005.8448688856033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2098.1935930720401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9104.0384619576434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25572.646591252997</v>
      </c>
      <c r="N48" s="272">
        <f>K48*M48</f>
        <v>12786.323295626498</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1759.3085532363114</v>
      </c>
      <c r="N49" s="272">
        <f>K49*M49</f>
        <v>879.65427661815568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395585.90012969833</v>
      </c>
      <c r="N50" s="272">
        <f>K50*M50</f>
        <v>399541.75913099531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5750.2082357049421</v>
      </c>
      <c r="N51" s="272">
        <f>K51*M51</f>
        <v>1725.0624707114825</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414932.79917395144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9">
        <f>VLOOKUP(A58,TRANSPORTE!A1:D117,4,FALSE)</f>
        <v>1129.9075439482144</v>
      </c>
      <c r="M58" s="830"/>
      <c r="N58" s="287">
        <f>K58*L58</f>
        <v>1141.2066193876965</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9">
        <f>VLOOKUP(A59,TRANSPORTE!A1:D117,4,FALSE)</f>
        <v>1129.9075439482144</v>
      </c>
      <c r="M59" s="830"/>
      <c r="N59" s="287">
        <f>K59*L59</f>
        <v>564.95377197410721</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1706.1603913618037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41963.871861440799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467706.86988871172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93541.373977742347</v>
      </c>
      <c r="M82" s="860"/>
      <c r="N82" s="51"/>
    </row>
    <row r="83" spans="1:14">
      <c r="B83" s="89" t="s">
        <v>973</v>
      </c>
      <c r="C83" s="90"/>
      <c r="D83" s="90"/>
      <c r="E83" s="90"/>
      <c r="F83" s="90"/>
      <c r="G83" s="90"/>
      <c r="H83" s="90"/>
      <c r="I83" s="87"/>
      <c r="J83" s="88"/>
      <c r="K83" s="304">
        <v>0.05</v>
      </c>
      <c r="L83" s="859">
        <f>N77*K83</f>
        <v>23385.343494435587</v>
      </c>
      <c r="M83" s="860"/>
      <c r="N83" s="51"/>
    </row>
    <row r="84" spans="1:14" ht="15.75" thickBot="1">
      <c r="B84" s="91" t="s">
        <v>974</v>
      </c>
      <c r="C84" s="92"/>
      <c r="D84" s="92"/>
      <c r="E84" s="92"/>
      <c r="F84" s="92"/>
      <c r="G84" s="92"/>
      <c r="H84" s="92"/>
      <c r="I84" s="93"/>
      <c r="J84" s="94"/>
      <c r="K84" s="305">
        <v>0.05</v>
      </c>
      <c r="L84" s="861">
        <f>N77*K84</f>
        <v>23385.343494435587</v>
      </c>
      <c r="M84" s="862"/>
      <c r="N84" s="51"/>
    </row>
    <row r="85" spans="1:14" ht="15.75" thickBot="1">
      <c r="B85" s="825" t="s">
        <v>953</v>
      </c>
      <c r="C85" s="826"/>
      <c r="D85" s="826"/>
      <c r="E85" s="826"/>
      <c r="F85" s="826"/>
      <c r="G85" s="826"/>
      <c r="H85" s="826"/>
      <c r="I85" s="826"/>
      <c r="J85" s="826"/>
      <c r="K85" s="826"/>
      <c r="L85" s="826"/>
      <c r="M85" s="827"/>
      <c r="N85" s="52">
        <f>L82+L83+L84</f>
        <v>140312.06096661353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608018.93085532519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1.5" customHeight="1" thickBot="1">
      <c r="A31" t="s">
        <v>1845</v>
      </c>
      <c r="B31" s="80" t="s">
        <v>1684</v>
      </c>
      <c r="C31" s="965" t="s">
        <v>2145</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VLOOKUP(A36,EQUIPOS!A6:D162,4,FALSE)</f>
        <v>8757.3060861070044</v>
      </c>
      <c r="L36" s="270"/>
      <c r="M36" s="336">
        <v>18.75</v>
      </c>
      <c r="N36" s="272">
        <f>K36/M36</f>
        <v>467.05632459237358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119.016074538136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586.07239913050955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25572.646591252997</v>
      </c>
      <c r="N48" s="272">
        <f>K48*M48</f>
        <v>1278.6323295626498</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1759.3085532363114</v>
      </c>
      <c r="N49" s="272">
        <f>K49*M49</f>
        <v>87.965427661815568</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60523.795521004904</v>
      </c>
      <c r="N50" s="272">
        <f>K50*M50</f>
        <v>60523.795521004904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61890.39327822937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9">
        <f>VLOOKUP(A58,TRANSPORTE!A1:D117,4,FALSE)</f>
        <v>1129.9075439482144</v>
      </c>
      <c r="M58" s="830"/>
      <c r="N58" s="287">
        <f>K58*L58</f>
        <v>56.495377197410726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56.495377197410726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2380.3214907627198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64913.282545320013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12982.656509064003</v>
      </c>
      <c r="M82" s="860"/>
      <c r="N82" s="51"/>
    </row>
    <row r="83" spans="1:14">
      <c r="B83" s="89" t="s">
        <v>973</v>
      </c>
      <c r="C83" s="90"/>
      <c r="D83" s="90"/>
      <c r="E83" s="90"/>
      <c r="F83" s="90"/>
      <c r="G83" s="90"/>
      <c r="H83" s="90"/>
      <c r="I83" s="87"/>
      <c r="J83" s="88"/>
      <c r="K83" s="304">
        <v>0.05</v>
      </c>
      <c r="L83" s="859">
        <f>N77*K83</f>
        <v>3245.6641272660008</v>
      </c>
      <c r="M83" s="860"/>
      <c r="N83" s="51"/>
    </row>
    <row r="84" spans="1:14" ht="15.75" thickBot="1">
      <c r="B84" s="91" t="s">
        <v>974</v>
      </c>
      <c r="C84" s="92"/>
      <c r="D84" s="92"/>
      <c r="E84" s="92"/>
      <c r="F84" s="92"/>
      <c r="G84" s="92"/>
      <c r="H84" s="92"/>
      <c r="I84" s="93"/>
      <c r="J84" s="94"/>
      <c r="K84" s="305">
        <v>0.05</v>
      </c>
      <c r="L84" s="861">
        <f>N77*K84</f>
        <v>3245.6641272660008</v>
      </c>
      <c r="M84" s="862"/>
      <c r="N84" s="51"/>
    </row>
    <row r="85" spans="1:14" ht="15.75" thickBot="1">
      <c r="B85" s="825" t="s">
        <v>953</v>
      </c>
      <c r="C85" s="826"/>
      <c r="D85" s="826"/>
      <c r="E85" s="826"/>
      <c r="F85" s="826"/>
      <c r="G85" s="826"/>
      <c r="H85" s="826"/>
      <c r="I85" s="826"/>
      <c r="J85" s="826"/>
      <c r="K85" s="826"/>
      <c r="L85" s="826"/>
      <c r="M85" s="827"/>
      <c r="N85" s="52">
        <f>L82+L83+L84</f>
        <v>19473.984763596007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84387.267308916023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147.22886430720399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395585.90012969833</v>
      </c>
      <c r="N48" s="272">
        <f>K48*M48</f>
        <v>27691.013009078884</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5750.2082357049421</v>
      </c>
      <c r="N49" s="272">
        <f>K49*M49</f>
        <v>1725.0624707114825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29416.075479790368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9">
        <f>VLOOKUP(A58,TRANSPORTE!A1:D117,4,FALSE)</f>
        <v>1129.9075439482144</v>
      </c>
      <c r="M58" s="830"/>
      <c r="N58" s="287">
        <f>K58*L58</f>
        <v>79.093528076375023</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79.093528076375023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2944.5772861440796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32586.975158318022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6517.3950316636046</v>
      </c>
      <c r="M82" s="860"/>
      <c r="N82" s="51"/>
    </row>
    <row r="83" spans="1:14">
      <c r="B83" s="89" t="s">
        <v>973</v>
      </c>
      <c r="C83" s="90"/>
      <c r="D83" s="90"/>
      <c r="E83" s="90"/>
      <c r="F83" s="90"/>
      <c r="G83" s="90"/>
      <c r="H83" s="90"/>
      <c r="I83" s="87"/>
      <c r="J83" s="88"/>
      <c r="K83" s="304">
        <v>0.05</v>
      </c>
      <c r="L83" s="859">
        <f>N77*K83</f>
        <v>1629.3487579159012</v>
      </c>
      <c r="M83" s="860"/>
      <c r="N83" s="51"/>
    </row>
    <row r="84" spans="1:14" ht="15.75" thickBot="1">
      <c r="B84" s="91" t="s">
        <v>974</v>
      </c>
      <c r="C84" s="92"/>
      <c r="D84" s="92"/>
      <c r="E84" s="92"/>
      <c r="F84" s="92"/>
      <c r="G84" s="92"/>
      <c r="H84" s="92"/>
      <c r="I84" s="93"/>
      <c r="J84" s="94"/>
      <c r="K84" s="305">
        <v>0.05</v>
      </c>
      <c r="L84" s="861">
        <f>N77*K84</f>
        <v>1629.3487579159012</v>
      </c>
      <c r="M84" s="862"/>
      <c r="N84" s="51"/>
    </row>
    <row r="85" spans="1:14" ht="15.75" thickBot="1">
      <c r="B85" s="825" t="s">
        <v>953</v>
      </c>
      <c r="C85" s="826"/>
      <c r="D85" s="826"/>
      <c r="E85" s="826"/>
      <c r="F85" s="826"/>
      <c r="G85" s="826"/>
      <c r="H85" s="826"/>
      <c r="I85" s="826"/>
      <c r="J85" s="826"/>
      <c r="K85" s="826"/>
      <c r="L85" s="826"/>
      <c r="M85" s="827"/>
      <c r="N85" s="52">
        <f>L82+L83+L84</f>
        <v>9776.0925474954074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42363.067705813432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77.289077871469317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36861.543141185997</v>
      </c>
      <c r="N48" s="272">
        <f>K48*M48</f>
        <v>46076.928926482498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46076.928926482498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1545.7815574293863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47699.999561783356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9539.9999123566722</v>
      </c>
      <c r="M82" s="860"/>
      <c r="N82" s="51"/>
    </row>
    <row r="83" spans="1:14">
      <c r="B83" s="89" t="s">
        <v>973</v>
      </c>
      <c r="C83" s="90"/>
      <c r="D83" s="90"/>
      <c r="E83" s="90"/>
      <c r="F83" s="90"/>
      <c r="G83" s="90"/>
      <c r="H83" s="90"/>
      <c r="I83" s="87"/>
      <c r="J83" s="88"/>
      <c r="K83" s="304">
        <v>0.05</v>
      </c>
      <c r="L83" s="859">
        <f>N77*K83</f>
        <v>2384.9999780891681</v>
      </c>
      <c r="M83" s="860"/>
      <c r="N83" s="51"/>
    </row>
    <row r="84" spans="1:14" ht="15.75" thickBot="1">
      <c r="B84" s="91" t="s">
        <v>974</v>
      </c>
      <c r="C84" s="92"/>
      <c r="D84" s="92"/>
      <c r="E84" s="92"/>
      <c r="F84" s="92"/>
      <c r="G84" s="92"/>
      <c r="H84" s="92"/>
      <c r="I84" s="93"/>
      <c r="J84" s="94"/>
      <c r="K84" s="305">
        <v>0.05</v>
      </c>
      <c r="L84" s="861">
        <f>N77*K84</f>
        <v>2384.9999780891681</v>
      </c>
      <c r="M84" s="862"/>
      <c r="N84" s="51"/>
    </row>
    <row r="85" spans="1:14" ht="15.75" thickBot="1">
      <c r="B85" s="825" t="s">
        <v>953</v>
      </c>
      <c r="C85" s="826"/>
      <c r="D85" s="826"/>
      <c r="E85" s="826"/>
      <c r="F85" s="826"/>
      <c r="G85" s="826"/>
      <c r="H85" s="826"/>
      <c r="I85" s="826"/>
      <c r="J85" s="826"/>
      <c r="K85" s="826"/>
      <c r="L85" s="826"/>
      <c r="M85" s="827"/>
      <c r="N85" s="52">
        <f>L82+L83+L84</f>
        <v>14309.999868535009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62009.999430318363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178.52411180720401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404499.95396336704</v>
      </c>
      <c r="N48" s="272">
        <f>K48*M48</f>
        <v>808.99990792673407</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395585.90012969833</v>
      </c>
      <c r="N49" s="272">
        <f>K49*M49</f>
        <v>27691.013009078884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5750.2082357049421</v>
      </c>
      <c r="N50" s="272">
        <f>K50*M50</f>
        <v>1725.0624707114825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30225.075387717101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9">
        <f>VLOOKUP(A58,TRANSPORTE!A1:D117,4,FALSE)</f>
        <v>1129.9075439482144</v>
      </c>
      <c r="M58" s="830"/>
      <c r="N58" s="287">
        <f>K58*L58</f>
        <v>81.35334316427145</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81.35334316427145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3570.4822361440797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34055.435078832656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6811.0870157665313</v>
      </c>
      <c r="M82" s="860"/>
      <c r="N82" s="51"/>
    </row>
    <row r="83" spans="1:14">
      <c r="B83" s="89" t="s">
        <v>973</v>
      </c>
      <c r="C83" s="90"/>
      <c r="D83" s="90"/>
      <c r="E83" s="90"/>
      <c r="F83" s="90"/>
      <c r="G83" s="90"/>
      <c r="H83" s="90"/>
      <c r="I83" s="87"/>
      <c r="J83" s="88"/>
      <c r="K83" s="304">
        <v>0.05</v>
      </c>
      <c r="L83" s="859">
        <f>N77*K83</f>
        <v>1702.7717539416328</v>
      </c>
      <c r="M83" s="860"/>
      <c r="N83" s="51"/>
    </row>
    <row r="84" spans="1:14" ht="15.75" thickBot="1">
      <c r="B84" s="91" t="s">
        <v>974</v>
      </c>
      <c r="C84" s="92"/>
      <c r="D84" s="92"/>
      <c r="E84" s="92"/>
      <c r="F84" s="92"/>
      <c r="G84" s="92"/>
      <c r="H84" s="92"/>
      <c r="I84" s="93"/>
      <c r="J84" s="94"/>
      <c r="K84" s="305">
        <v>0.05</v>
      </c>
      <c r="L84" s="861">
        <f>N77*K84</f>
        <v>1702.7717539416328</v>
      </c>
      <c r="M84" s="862"/>
      <c r="N84" s="51"/>
    </row>
    <row r="85" spans="1:14" ht="15.75" thickBot="1">
      <c r="B85" s="825" t="s">
        <v>953</v>
      </c>
      <c r="C85" s="826"/>
      <c r="D85" s="826"/>
      <c r="E85" s="826"/>
      <c r="F85" s="826"/>
      <c r="G85" s="826"/>
      <c r="H85" s="826"/>
      <c r="I85" s="826"/>
      <c r="J85" s="826"/>
      <c r="K85" s="826"/>
      <c r="L85" s="826"/>
      <c r="M85" s="827"/>
      <c r="N85" s="52">
        <f>L82+L83+L84</f>
        <v>10216.630523649797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44272.065602482457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98.152576204802656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404499.95396336704</v>
      </c>
      <c r="N48" s="272">
        <f>K48*M48</f>
        <v>808.99990792673407</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36861.543141185997</v>
      </c>
      <c r="N49" s="272">
        <f>K49*M49</f>
        <v>46076.928926482498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46885.928834409235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9">
        <f>VLOOKUP(A58,TRANSPORTE!A1:D117,4,FALSE)</f>
        <v>1129.9075439482144</v>
      </c>
      <c r="M58" s="830"/>
      <c r="N58" s="287">
        <f>K58*L58</f>
        <v>2.2598150878964289</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2.2598150878964289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1963.0515240960531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48949.392749797989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9789.8785499595979</v>
      </c>
      <c r="M82" s="860"/>
      <c r="N82" s="51"/>
    </row>
    <row r="83" spans="1:14">
      <c r="B83" s="89" t="s">
        <v>973</v>
      </c>
      <c r="C83" s="90"/>
      <c r="D83" s="90"/>
      <c r="E83" s="90"/>
      <c r="F83" s="90"/>
      <c r="G83" s="90"/>
      <c r="H83" s="90"/>
      <c r="I83" s="87"/>
      <c r="J83" s="88"/>
      <c r="K83" s="304">
        <v>0.05</v>
      </c>
      <c r="L83" s="859">
        <f>N77*K83</f>
        <v>2447.4696374898995</v>
      </c>
      <c r="M83" s="860"/>
      <c r="N83" s="51"/>
    </row>
    <row r="84" spans="1:14" ht="15.75" thickBot="1">
      <c r="B84" s="91" t="s">
        <v>974</v>
      </c>
      <c r="C84" s="92"/>
      <c r="D84" s="92"/>
      <c r="E84" s="92"/>
      <c r="F84" s="92"/>
      <c r="G84" s="92"/>
      <c r="H84" s="92"/>
      <c r="I84" s="93"/>
      <c r="J84" s="94"/>
      <c r="K84" s="305">
        <v>0.05</v>
      </c>
      <c r="L84" s="861">
        <f>N77*K84</f>
        <v>2447.4696374898995</v>
      </c>
      <c r="M84" s="862"/>
      <c r="N84" s="51"/>
    </row>
    <row r="85" spans="1:14" ht="15.75" thickBot="1">
      <c r="B85" s="825" t="s">
        <v>953</v>
      </c>
      <c r="C85" s="826"/>
      <c r="D85" s="826"/>
      <c r="E85" s="826"/>
      <c r="F85" s="826"/>
      <c r="G85" s="826"/>
      <c r="H85" s="826"/>
      <c r="I85" s="826"/>
      <c r="J85" s="826"/>
      <c r="K85" s="826"/>
      <c r="L85" s="826"/>
      <c r="M85" s="827"/>
      <c r="N85" s="52">
        <f>L82+L83+L84</f>
        <v>14684.817824939397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63634.210574737386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26.079372916666667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5496.7162331405571</v>
      </c>
      <c r="N48" s="272">
        <f>K48*M48</f>
        <v>6046.387856454613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6046.387856454613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521.5874583333333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6594.0546877046127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1318.8109375409226</v>
      </c>
      <c r="M82" s="860"/>
      <c r="N82" s="51"/>
    </row>
    <row r="83" spans="1:14">
      <c r="B83" s="89" t="s">
        <v>973</v>
      </c>
      <c r="C83" s="90"/>
      <c r="D83" s="90"/>
      <c r="E83" s="90"/>
      <c r="F83" s="90"/>
      <c r="G83" s="90"/>
      <c r="H83" s="90"/>
      <c r="I83" s="87"/>
      <c r="J83" s="88"/>
      <c r="K83" s="304">
        <v>0.05</v>
      </c>
      <c r="L83" s="859">
        <f>N77*K83</f>
        <v>329.70273438523066</v>
      </c>
      <c r="M83" s="860"/>
      <c r="N83" s="51"/>
    </row>
    <row r="84" spans="1:14" ht="15.75" thickBot="1">
      <c r="B84" s="91" t="s">
        <v>974</v>
      </c>
      <c r="C84" s="92"/>
      <c r="D84" s="92"/>
      <c r="E84" s="92"/>
      <c r="F84" s="92"/>
      <c r="G84" s="92"/>
      <c r="H84" s="92"/>
      <c r="I84" s="93"/>
      <c r="J84" s="94"/>
      <c r="K84" s="305">
        <v>0.05</v>
      </c>
      <c r="L84" s="861">
        <f>N77*K84</f>
        <v>329.70273438523066</v>
      </c>
      <c r="M84" s="862"/>
      <c r="N84" s="51"/>
    </row>
    <row r="85" spans="1:14" ht="15.75" thickBot="1">
      <c r="B85" s="825" t="s">
        <v>953</v>
      </c>
      <c r="C85" s="826"/>
      <c r="D85" s="826"/>
      <c r="E85" s="826"/>
      <c r="F85" s="826"/>
      <c r="G85" s="826"/>
      <c r="H85" s="826"/>
      <c r="I85" s="826"/>
      <c r="J85" s="826"/>
      <c r="K85" s="826"/>
      <c r="L85" s="826"/>
      <c r="M85" s="827"/>
      <c r="N85" s="52">
        <f>L82+L83+L84</f>
        <v>1978.2164063113837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8572.2710940159959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26.079372916666667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2692.6821749914534</v>
      </c>
      <c r="N48" s="272">
        <f>K48*M48</f>
        <v>2961.9503924905989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2961.9503924905989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521.5874583333333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3509.617223740599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701.92344474811989</v>
      </c>
      <c r="M82" s="860"/>
      <c r="N82" s="51"/>
    </row>
    <row r="83" spans="1:14">
      <c r="B83" s="89" t="s">
        <v>973</v>
      </c>
      <c r="C83" s="90"/>
      <c r="D83" s="90"/>
      <c r="E83" s="90"/>
      <c r="F83" s="90"/>
      <c r="G83" s="90"/>
      <c r="H83" s="90"/>
      <c r="I83" s="87"/>
      <c r="J83" s="88"/>
      <c r="K83" s="304">
        <v>0.05</v>
      </c>
      <c r="L83" s="859">
        <f>N77*K83</f>
        <v>175.48086118702997</v>
      </c>
      <c r="M83" s="860"/>
      <c r="N83" s="51"/>
    </row>
    <row r="84" spans="1:14" ht="15.75" thickBot="1">
      <c r="B84" s="91" t="s">
        <v>974</v>
      </c>
      <c r="C84" s="92"/>
      <c r="D84" s="92"/>
      <c r="E84" s="92"/>
      <c r="F84" s="92"/>
      <c r="G84" s="92"/>
      <c r="H84" s="92"/>
      <c r="I84" s="93"/>
      <c r="J84" s="94"/>
      <c r="K84" s="305">
        <v>0.05</v>
      </c>
      <c r="L84" s="861">
        <f>N77*K84</f>
        <v>175.48086118702997</v>
      </c>
      <c r="M84" s="862"/>
      <c r="N84" s="51"/>
    </row>
    <row r="85" spans="1:14" ht="15.75" thickBot="1">
      <c r="B85" s="825" t="s">
        <v>953</v>
      </c>
      <c r="C85" s="826"/>
      <c r="D85" s="826"/>
      <c r="E85" s="826"/>
      <c r="F85" s="826"/>
      <c r="G85" s="826"/>
      <c r="H85" s="826"/>
      <c r="I85" s="826"/>
      <c r="J85" s="826"/>
      <c r="K85" s="826"/>
      <c r="L85" s="826"/>
      <c r="M85" s="827"/>
      <c r="N85" s="52">
        <f>L82+L83+L84</f>
        <v>1052.8851671221798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4562.5023908627791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375.54296999999997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44400.157908743109</v>
      </c>
      <c r="N48" s="272">
        <f>K48*M48</f>
        <v>48840.173699617422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48840.173699617422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9">
        <f>VLOOKUP(A58,TRANSPORTE!A1:D117,4,FALSE)</f>
        <v>1129.9075439482144</v>
      </c>
      <c r="M58" s="830"/>
      <c r="N58" s="287">
        <f>K58*L58</f>
        <v>1242.898298343036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1242.898298343036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7510.8593999999994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57969.474367960458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11593.894873592093</v>
      </c>
      <c r="M82" s="860"/>
      <c r="N82" s="51"/>
    </row>
    <row r="83" spans="1:14">
      <c r="B83" s="89" t="s">
        <v>973</v>
      </c>
      <c r="C83" s="90"/>
      <c r="D83" s="90"/>
      <c r="E83" s="90"/>
      <c r="F83" s="90"/>
      <c r="G83" s="90"/>
      <c r="H83" s="90"/>
      <c r="I83" s="87"/>
      <c r="J83" s="88"/>
      <c r="K83" s="304">
        <v>0.05</v>
      </c>
      <c r="L83" s="859">
        <f>N77*K83</f>
        <v>2898.4737183980233</v>
      </c>
      <c r="M83" s="860"/>
      <c r="N83" s="51"/>
    </row>
    <row r="84" spans="1:14" ht="15.75" thickBot="1">
      <c r="B84" s="91" t="s">
        <v>974</v>
      </c>
      <c r="C84" s="92"/>
      <c r="D84" s="92"/>
      <c r="E84" s="92"/>
      <c r="F84" s="92"/>
      <c r="G84" s="92"/>
      <c r="H84" s="92"/>
      <c r="I84" s="93"/>
      <c r="J84" s="94"/>
      <c r="K84" s="305">
        <v>0.05</v>
      </c>
      <c r="L84" s="861">
        <f>N77*K84</f>
        <v>2898.4737183980233</v>
      </c>
      <c r="M84" s="862"/>
      <c r="N84" s="51"/>
    </row>
    <row r="85" spans="1:14" ht="15.75" thickBot="1">
      <c r="B85" s="825" t="s">
        <v>953</v>
      </c>
      <c r="C85" s="826"/>
      <c r="D85" s="826"/>
      <c r="E85" s="826"/>
      <c r="F85" s="826"/>
      <c r="G85" s="826"/>
      <c r="H85" s="826"/>
      <c r="I85" s="826"/>
      <c r="J85" s="826"/>
      <c r="K85" s="826"/>
      <c r="L85" s="826"/>
      <c r="M85" s="827"/>
      <c r="N85" s="52">
        <f>L82+L83+L84</f>
        <v>17390.84231038814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75360.316678348594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VLOOKUP(A36,EQUIPOS!A6:D162,4,FALSE)</f>
        <v>8757.3060861070044</v>
      </c>
      <c r="L36" s="270"/>
      <c r="M36" s="336">
        <v>3</v>
      </c>
      <c r="N36" s="272">
        <f>K36/M36</f>
        <v>2919.1020287023348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521.5874583333333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3440.6894870356682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33830.876753040997</v>
      </c>
      <c r="N48" s="272">
        <f>K48*M48</f>
        <v>42288.595941301246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42288.595941301246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9">
        <f>VLOOKUP(A60,TRANSPORTE!A1:D117,4,FALSE)</f>
        <v>1129.9075439482144</v>
      </c>
      <c r="M60" s="830"/>
      <c r="N60" s="287">
        <f>K60*L60</f>
        <v>1412.3844299352681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1412.3844299352681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5215.8745833333332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52357.544441605518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10471.508888321105</v>
      </c>
      <c r="M84" s="860"/>
      <c r="N84" s="51"/>
    </row>
    <row r="85" spans="1:14">
      <c r="B85" s="89" t="s">
        <v>973</v>
      </c>
      <c r="C85" s="90"/>
      <c r="D85" s="90"/>
      <c r="E85" s="90"/>
      <c r="F85" s="90"/>
      <c r="G85" s="90"/>
      <c r="H85" s="90"/>
      <c r="I85" s="87"/>
      <c r="J85" s="88"/>
      <c r="K85" s="304">
        <v>0.05</v>
      </c>
      <c r="L85" s="859">
        <f>N79*K85</f>
        <v>2617.8772220802762</v>
      </c>
      <c r="M85" s="860"/>
      <c r="N85" s="51"/>
    </row>
    <row r="86" spans="1:14" ht="15.75" thickBot="1">
      <c r="B86" s="91" t="s">
        <v>974</v>
      </c>
      <c r="C86" s="92"/>
      <c r="D86" s="92"/>
      <c r="E86" s="92"/>
      <c r="F86" s="92"/>
      <c r="G86" s="92"/>
      <c r="H86" s="92"/>
      <c r="I86" s="93"/>
      <c r="J86" s="94"/>
      <c r="K86" s="305">
        <v>0.05</v>
      </c>
      <c r="L86" s="861">
        <f>N79*K86</f>
        <v>2617.8772220802762</v>
      </c>
      <c r="M86" s="862"/>
      <c r="N86" s="51"/>
    </row>
    <row r="87" spans="1:14" ht="15.75" thickBot="1">
      <c r="B87" s="825" t="s">
        <v>953</v>
      </c>
      <c r="C87" s="826"/>
      <c r="D87" s="826"/>
      <c r="E87" s="826"/>
      <c r="F87" s="826"/>
      <c r="G87" s="826"/>
      <c r="H87" s="826"/>
      <c r="I87" s="826"/>
      <c r="J87" s="826"/>
      <c r="K87" s="826"/>
      <c r="L87" s="826"/>
      <c r="M87" s="827"/>
      <c r="N87" s="52">
        <f>L84+L85+L86</f>
        <v>15707.263332481658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68064.807774087181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topLeftCell="A34" zoomScale="75" zoomScaleNormal="75" workbookViewId="0">
      <selection activeCell="O50" sqref="O50"/>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5">
      <c r="B33" s="58" t="s">
        <v>947</v>
      </c>
      <c r="C33" s="59"/>
      <c r="D33" s="59"/>
      <c r="E33" s="59"/>
      <c r="F33" s="59"/>
      <c r="G33" s="59"/>
      <c r="H33" s="59"/>
      <c r="I33" s="59"/>
      <c r="J33" s="59"/>
      <c r="K33" s="59"/>
      <c r="L33" s="59"/>
      <c r="M33" s="59"/>
      <c r="N33" s="60"/>
    </row>
    <row r="34" spans="1:15" ht="15.75" thickBot="1">
      <c r="B34" s="266"/>
      <c r="C34" s="61"/>
      <c r="D34" s="61"/>
      <c r="E34" s="61"/>
      <c r="F34" s="61"/>
      <c r="G34" s="61"/>
      <c r="H34" s="61"/>
      <c r="I34" s="62"/>
      <c r="J34" s="62"/>
      <c r="K34" s="61"/>
      <c r="L34" s="61"/>
      <c r="M34" s="61"/>
      <c r="N34" s="63"/>
    </row>
    <row r="35" spans="1:15">
      <c r="B35" s="806" t="s">
        <v>944</v>
      </c>
      <c r="C35" s="807"/>
      <c r="D35" s="807"/>
      <c r="E35" s="807"/>
      <c r="F35" s="807"/>
      <c r="G35" s="807"/>
      <c r="H35" s="808"/>
      <c r="I35" s="809" t="s">
        <v>948</v>
      </c>
      <c r="J35" s="810"/>
      <c r="K35" s="69" t="s">
        <v>949</v>
      </c>
      <c r="L35" s="811" t="s">
        <v>950</v>
      </c>
      <c r="M35" s="808"/>
      <c r="N35" s="70" t="s">
        <v>951</v>
      </c>
    </row>
    <row r="36" spans="1:15">
      <c r="A36" s="113" t="s">
        <v>197</v>
      </c>
      <c r="B36" s="838" t="str">
        <f>VLOOKUP(A36,EQUIPOS!A6:D154,3,FALSE)</f>
        <v>Equipo de perforación (TRACKDRILL), potencia 40 HP, 2100 golpes / minuto</v>
      </c>
      <c r="C36" s="839"/>
      <c r="D36" s="839"/>
      <c r="E36" s="839"/>
      <c r="F36" s="839"/>
      <c r="G36" s="839"/>
      <c r="H36" s="840"/>
      <c r="I36" s="267"/>
      <c r="J36" s="268"/>
      <c r="K36" s="269">
        <f>VLOOKUP(A36,EQUIPOS!A6:D162,4,FALSE)</f>
        <v>157622.07166766355</v>
      </c>
      <c r="L36" s="270"/>
      <c r="M36" s="336">
        <v>2.5</v>
      </c>
      <c r="N36" s="272">
        <f>K36/M36</f>
        <v>63048.82866706542</v>
      </c>
      <c r="O36">
        <v>144000</v>
      </c>
    </row>
    <row r="37" spans="1:15">
      <c r="A37" s="113"/>
      <c r="B37" s="838"/>
      <c r="C37" s="839"/>
      <c r="D37" s="839"/>
      <c r="E37" s="839"/>
      <c r="F37" s="839"/>
      <c r="G37" s="839"/>
      <c r="H37" s="840"/>
      <c r="I37" s="421"/>
      <c r="J37" s="422"/>
      <c r="K37" s="269"/>
      <c r="L37" s="335"/>
      <c r="M37" s="336"/>
      <c r="N37" s="272"/>
      <c r="O37">
        <f>+K36/O36</f>
        <v>1.0945977199143302</v>
      </c>
    </row>
    <row r="38" spans="1:15">
      <c r="A38" s="113"/>
      <c r="B38" s="838"/>
      <c r="C38" s="839"/>
      <c r="D38" s="839"/>
      <c r="E38" s="839"/>
      <c r="F38" s="839"/>
      <c r="G38" s="839"/>
      <c r="H38" s="840"/>
      <c r="I38" s="328"/>
      <c r="J38" s="330"/>
      <c r="K38" s="269"/>
      <c r="L38" s="423"/>
      <c r="M38" s="424"/>
      <c r="N38" s="272"/>
    </row>
    <row r="39" spans="1:15">
      <c r="B39" s="838"/>
      <c r="C39" s="839"/>
      <c r="D39" s="839"/>
      <c r="E39" s="839"/>
      <c r="F39" s="839"/>
      <c r="G39" s="839"/>
      <c r="H39" s="840"/>
      <c r="I39" s="36"/>
      <c r="J39" s="37"/>
      <c r="K39" s="269"/>
      <c r="L39" s="276"/>
      <c r="M39" s="336"/>
      <c r="N39" s="272"/>
    </row>
    <row r="40" spans="1:15">
      <c r="B40" s="320"/>
      <c r="C40" s="321"/>
      <c r="D40" s="321"/>
      <c r="E40" s="321"/>
      <c r="F40" s="323"/>
      <c r="G40" s="323"/>
      <c r="H40" s="125"/>
      <c r="I40" s="36"/>
      <c r="J40" s="37"/>
      <c r="K40" s="269"/>
      <c r="L40" s="276"/>
      <c r="M40" s="277"/>
      <c r="N40" s="273"/>
    </row>
    <row r="41" spans="1:15">
      <c r="B41" s="845" t="s">
        <v>952</v>
      </c>
      <c r="C41" s="846"/>
      <c r="D41" s="846"/>
      <c r="E41" s="38"/>
      <c r="F41" s="39"/>
      <c r="G41" s="39"/>
      <c r="H41" s="40"/>
      <c r="I41" s="36"/>
      <c r="J41" s="37"/>
      <c r="K41" s="279"/>
      <c r="L41" s="276"/>
      <c r="M41" s="401">
        <v>0.05</v>
      </c>
      <c r="N41" s="344">
        <f>N77*M41</f>
        <v>423.19184653601991</v>
      </c>
    </row>
    <row r="42" spans="1:15" ht="15.75" thickBot="1">
      <c r="B42" s="838"/>
      <c r="C42" s="839"/>
      <c r="D42" s="839"/>
      <c r="E42" s="839"/>
      <c r="F42" s="839"/>
      <c r="G42" s="839"/>
      <c r="H42" s="840"/>
      <c r="I42" s="847"/>
      <c r="J42" s="848"/>
      <c r="K42" s="41"/>
      <c r="L42" s="849"/>
      <c r="M42" s="850"/>
      <c r="N42" s="105"/>
    </row>
    <row r="43" spans="1:15" ht="15.75" thickBot="1">
      <c r="B43" s="825" t="s">
        <v>953</v>
      </c>
      <c r="C43" s="826"/>
      <c r="D43" s="826"/>
      <c r="E43" s="826"/>
      <c r="F43" s="826"/>
      <c r="G43" s="826"/>
      <c r="H43" s="826"/>
      <c r="I43" s="826"/>
      <c r="J43" s="826"/>
      <c r="K43" s="826"/>
      <c r="L43" s="826"/>
      <c r="M43" s="827"/>
      <c r="N43" s="394">
        <f>SUM(N36:N42)</f>
        <v>63472.020513601441</v>
      </c>
    </row>
    <row r="44" spans="1:15">
      <c r="B44" s="280"/>
      <c r="C44" s="34"/>
      <c r="D44" s="34"/>
      <c r="E44" s="34"/>
      <c r="F44" s="34"/>
      <c r="G44" s="34"/>
      <c r="H44" s="34"/>
      <c r="I44" s="34"/>
      <c r="J44" s="34"/>
      <c r="K44" s="34"/>
      <c r="L44" s="34"/>
      <c r="M44" s="34"/>
      <c r="N44" s="35"/>
    </row>
    <row r="45" spans="1:15">
      <c r="B45" s="64" t="s">
        <v>954</v>
      </c>
      <c r="C45" s="65"/>
      <c r="D45" s="65"/>
      <c r="E45" s="65"/>
      <c r="F45" s="65"/>
      <c r="G45" s="65"/>
      <c r="H45" s="65"/>
      <c r="I45" s="65"/>
      <c r="J45" s="65"/>
      <c r="K45" s="65"/>
      <c r="L45" s="65"/>
      <c r="M45" s="65"/>
      <c r="N45" s="66"/>
    </row>
    <row r="46" spans="1:15" ht="15.75" thickBot="1">
      <c r="B46" s="67"/>
      <c r="C46" s="62"/>
      <c r="D46" s="62"/>
      <c r="E46" s="62"/>
      <c r="F46" s="62"/>
      <c r="G46" s="62"/>
      <c r="H46" s="62"/>
      <c r="I46" s="62"/>
      <c r="J46" s="61"/>
      <c r="K46" s="61"/>
      <c r="L46" s="61"/>
      <c r="M46" s="61"/>
      <c r="N46" s="63"/>
    </row>
    <row r="47" spans="1:15">
      <c r="B47" s="816" t="s">
        <v>944</v>
      </c>
      <c r="C47" s="817"/>
      <c r="D47" s="817"/>
      <c r="E47" s="817"/>
      <c r="F47" s="817"/>
      <c r="G47" s="817"/>
      <c r="H47" s="817"/>
      <c r="I47" s="818"/>
      <c r="J47" s="315" t="s">
        <v>945</v>
      </c>
      <c r="K47" s="85" t="s">
        <v>946</v>
      </c>
      <c r="L47" s="819" t="s">
        <v>955</v>
      </c>
      <c r="M47" s="818"/>
      <c r="N47" s="86" t="s">
        <v>951</v>
      </c>
    </row>
    <row r="48" spans="1:15">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9156.0706750410754</v>
      </c>
      <c r="N48" s="272">
        <f>K48*M48</f>
        <v>9247.631381791487</v>
      </c>
      <c r="O48">
        <v>21610</v>
      </c>
    </row>
    <row r="49" spans="1:15">
      <c r="A49" s="163"/>
      <c r="B49" s="43"/>
      <c r="C49" s="425"/>
      <c r="D49" s="425"/>
      <c r="E49" s="425"/>
      <c r="F49" s="425"/>
      <c r="G49" s="425"/>
      <c r="H49" s="425"/>
      <c r="I49" s="425"/>
      <c r="J49" s="311"/>
      <c r="K49" s="397"/>
      <c r="L49" s="421"/>
      <c r="M49" s="402"/>
      <c r="N49" s="272"/>
      <c r="O49">
        <f>+M48/O48</f>
        <v>0.42369600532351115</v>
      </c>
    </row>
    <row r="50" spans="1:15">
      <c r="A50" s="163"/>
      <c r="B50" s="43"/>
      <c r="C50" s="425"/>
      <c r="D50" s="425"/>
      <c r="E50" s="425"/>
      <c r="F50" s="425"/>
      <c r="G50" s="425"/>
      <c r="H50" s="425"/>
      <c r="I50" s="425"/>
      <c r="J50" s="311"/>
      <c r="K50" s="397"/>
      <c r="L50" s="421"/>
      <c r="M50" s="402"/>
      <c r="N50" s="272"/>
    </row>
    <row r="51" spans="1:15">
      <c r="A51" s="163"/>
      <c r="B51" s="43"/>
      <c r="C51" s="425"/>
      <c r="D51" s="425"/>
      <c r="E51" s="425"/>
      <c r="F51" s="425"/>
      <c r="G51" s="425"/>
      <c r="H51" s="425"/>
      <c r="I51" s="425"/>
      <c r="J51" s="311"/>
      <c r="K51" s="397"/>
      <c r="L51" s="421"/>
      <c r="M51" s="402"/>
      <c r="N51" s="272"/>
    </row>
    <row r="52" spans="1:15">
      <c r="B52" s="320"/>
      <c r="C52" s="47"/>
      <c r="D52" s="47"/>
      <c r="E52" s="47"/>
      <c r="F52" s="47"/>
      <c r="G52" s="47"/>
      <c r="H52" s="47"/>
      <c r="I52" s="47"/>
      <c r="J52" s="288"/>
      <c r="K52" s="169"/>
      <c r="L52" s="318"/>
      <c r="M52" s="426"/>
      <c r="N52" s="273"/>
    </row>
    <row r="53" spans="1:15">
      <c r="B53" s="168"/>
      <c r="C53" s="317"/>
      <c r="D53" s="317"/>
      <c r="E53" s="317"/>
      <c r="F53" s="317"/>
      <c r="G53" s="317"/>
      <c r="H53" s="317"/>
      <c r="I53" s="317"/>
      <c r="J53" s="311"/>
      <c r="K53" s="44"/>
      <c r="L53" s="318"/>
      <c r="M53" s="426"/>
      <c r="N53" s="273"/>
    </row>
    <row r="54" spans="1:15" ht="15.75" thickBot="1">
      <c r="B54" s="450"/>
      <c r="C54" s="448"/>
      <c r="D54" s="448"/>
      <c r="E54" s="448"/>
      <c r="F54" s="448"/>
      <c r="G54" s="448"/>
      <c r="H54" s="448"/>
      <c r="I54" s="448"/>
      <c r="J54" s="449"/>
      <c r="K54" s="126"/>
      <c r="L54" s="446"/>
      <c r="M54" s="482"/>
      <c r="N54" s="483"/>
    </row>
    <row r="55" spans="1:15" ht="15.75" thickBot="1">
      <c r="B55" s="831" t="s">
        <v>953</v>
      </c>
      <c r="C55" s="832"/>
      <c r="D55" s="832"/>
      <c r="E55" s="832"/>
      <c r="F55" s="832"/>
      <c r="G55" s="832"/>
      <c r="H55" s="832"/>
      <c r="I55" s="832"/>
      <c r="J55" s="832"/>
      <c r="K55" s="832"/>
      <c r="L55" s="832"/>
      <c r="M55" s="833"/>
      <c r="N55" s="104">
        <f>SUM(N48:N54)</f>
        <v>9247.631381791487</v>
      </c>
    </row>
    <row r="56" spans="1:15">
      <c r="B56" s="33"/>
      <c r="C56" s="34"/>
      <c r="D56" s="34"/>
      <c r="E56" s="34"/>
      <c r="F56" s="34"/>
      <c r="G56" s="34"/>
      <c r="H56" s="34"/>
      <c r="I56" s="34"/>
      <c r="J56" s="34"/>
      <c r="K56" s="34"/>
      <c r="L56" s="34"/>
      <c r="M56" s="34"/>
      <c r="N56" s="35"/>
    </row>
    <row r="57" spans="1:15">
      <c r="B57" s="64" t="s">
        <v>956</v>
      </c>
      <c r="C57" s="65"/>
      <c r="D57" s="65"/>
      <c r="E57" s="65"/>
      <c r="F57" s="65"/>
      <c r="G57" s="65"/>
      <c r="H57" s="65"/>
      <c r="I57" s="65"/>
      <c r="J57" s="65"/>
      <c r="K57" s="65"/>
      <c r="L57" s="65"/>
      <c r="M57" s="65"/>
      <c r="N57" s="66"/>
    </row>
    <row r="58" spans="1:15" ht="15.75" thickBot="1">
      <c r="B58" s="68"/>
      <c r="C58" s="61"/>
      <c r="D58" s="61"/>
      <c r="E58" s="61"/>
      <c r="F58" s="61"/>
      <c r="G58" s="61"/>
      <c r="H58" s="61"/>
      <c r="I58" s="61"/>
      <c r="J58" s="61"/>
      <c r="K58" s="61"/>
      <c r="L58" s="61"/>
      <c r="M58" s="61"/>
      <c r="N58" s="63"/>
    </row>
    <row r="59" spans="1:15" ht="25.5">
      <c r="B59" s="313" t="s">
        <v>957</v>
      </c>
      <c r="C59" s="314"/>
      <c r="D59" s="314"/>
      <c r="E59" s="314"/>
      <c r="F59" s="314"/>
      <c r="G59" s="314"/>
      <c r="H59" s="73" t="s">
        <v>945</v>
      </c>
      <c r="I59" s="74" t="s">
        <v>958</v>
      </c>
      <c r="J59" s="75" t="s">
        <v>959</v>
      </c>
      <c r="K59" s="73" t="s">
        <v>960</v>
      </c>
      <c r="L59" s="828" t="s">
        <v>961</v>
      </c>
      <c r="M59" s="801"/>
      <c r="N59" s="76" t="s">
        <v>951</v>
      </c>
    </row>
    <row r="60" spans="1:15">
      <c r="B60" s="46"/>
      <c r="C60" s="317"/>
      <c r="D60" s="317"/>
      <c r="E60" s="317"/>
      <c r="F60" s="317"/>
      <c r="G60" s="317"/>
      <c r="H60" s="311"/>
      <c r="I60" s="279"/>
      <c r="J60" s="286"/>
      <c r="K60" s="279"/>
      <c r="L60" s="829"/>
      <c r="M60" s="830"/>
      <c r="N60" s="287"/>
    </row>
    <row r="61" spans="1:15">
      <c r="B61" s="46"/>
      <c r="C61" s="47"/>
      <c r="D61" s="47"/>
      <c r="E61" s="47"/>
      <c r="F61" s="47"/>
      <c r="G61" s="47"/>
      <c r="H61" s="311"/>
      <c r="I61" s="279"/>
      <c r="J61" s="286"/>
      <c r="K61" s="279"/>
      <c r="L61" s="829"/>
      <c r="M61" s="830"/>
      <c r="N61" s="287"/>
    </row>
    <row r="62" spans="1:15">
      <c r="B62" s="46"/>
      <c r="C62" s="47"/>
      <c r="D62" s="47"/>
      <c r="E62" s="47"/>
      <c r="F62" s="47"/>
      <c r="G62" s="47"/>
      <c r="H62" s="311"/>
      <c r="I62" s="279"/>
      <c r="J62" s="286"/>
      <c r="K62" s="279"/>
      <c r="L62" s="829"/>
      <c r="M62" s="830"/>
      <c r="N62" s="287"/>
    </row>
    <row r="63" spans="1:15">
      <c r="B63" s="46"/>
      <c r="C63" s="47"/>
      <c r="D63" s="47"/>
      <c r="E63" s="47"/>
      <c r="F63" s="47"/>
      <c r="G63" s="47"/>
      <c r="H63" s="311"/>
      <c r="I63" s="279"/>
      <c r="J63" s="286"/>
      <c r="K63" s="279"/>
      <c r="L63" s="829"/>
      <c r="M63" s="830"/>
      <c r="N63" s="287"/>
    </row>
    <row r="64" spans="1:15">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8463.8369307203975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81183.488826113331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16236.697765222667</v>
      </c>
      <c r="M84" s="860"/>
      <c r="N84" s="51"/>
    </row>
    <row r="85" spans="1:14">
      <c r="B85" s="89" t="s">
        <v>973</v>
      </c>
      <c r="C85" s="90"/>
      <c r="D85" s="90"/>
      <c r="E85" s="90"/>
      <c r="F85" s="90"/>
      <c r="G85" s="90"/>
      <c r="H85" s="90"/>
      <c r="I85" s="87"/>
      <c r="J85" s="88"/>
      <c r="K85" s="304">
        <v>0.05</v>
      </c>
      <c r="L85" s="859">
        <f>N79*K85</f>
        <v>4059.1744413056667</v>
      </c>
      <c r="M85" s="860"/>
      <c r="N85" s="51"/>
    </row>
    <row r="86" spans="1:14" ht="15.75" thickBot="1">
      <c r="B86" s="91" t="s">
        <v>974</v>
      </c>
      <c r="C86" s="92"/>
      <c r="D86" s="92"/>
      <c r="E86" s="92"/>
      <c r="F86" s="92"/>
      <c r="G86" s="92"/>
      <c r="H86" s="92"/>
      <c r="I86" s="93"/>
      <c r="J86" s="94"/>
      <c r="K86" s="305">
        <v>0.05</v>
      </c>
      <c r="L86" s="861">
        <f>N79*K86</f>
        <v>4059.1744413056667</v>
      </c>
      <c r="M86" s="862"/>
      <c r="N86" s="51"/>
    </row>
    <row r="87" spans="1:14" ht="15.75" thickBot="1">
      <c r="B87" s="825" t="s">
        <v>953</v>
      </c>
      <c r="C87" s="826"/>
      <c r="D87" s="826"/>
      <c r="E87" s="826"/>
      <c r="F87" s="826"/>
      <c r="G87" s="826"/>
      <c r="H87" s="826"/>
      <c r="I87" s="826"/>
      <c r="J87" s="826"/>
      <c r="K87" s="826"/>
      <c r="L87" s="826"/>
      <c r="M87" s="827"/>
      <c r="N87" s="52">
        <f>L84+L85+L86</f>
        <v>24355.046647833999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105538.53547394733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topLeftCell="A40"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197</v>
      </c>
      <c r="B36" s="838" t="str">
        <f>VLOOKUP(A36,EQUIPOS!A6:D154,3,FALSE)</f>
        <v>Equipo de perforación (TRACKDRILL), potencia 40 HP, 2100 golpes / minuto</v>
      </c>
      <c r="C36" s="839"/>
      <c r="D36" s="839"/>
      <c r="E36" s="839"/>
      <c r="F36" s="839"/>
      <c r="G36" s="839"/>
      <c r="H36" s="840"/>
      <c r="I36" s="267"/>
      <c r="J36" s="268"/>
      <c r="K36" s="269">
        <f>VLOOKUP(A36,EQUIPOS!A6:D162,4,FALSE)</f>
        <v>157622.07166766355</v>
      </c>
      <c r="L36" s="270"/>
      <c r="M36" s="336">
        <v>1.25</v>
      </c>
      <c r="N36" s="272">
        <f>K36/M36</f>
        <v>126097.65733413084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1159.3361680720398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127256.99350220288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9156.0706750410754</v>
      </c>
      <c r="N48" s="272">
        <f>K48*M48</f>
        <v>9247.631381791487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9247.631381791487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23186.723361440796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159691.34824543516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31938.269649087033</v>
      </c>
      <c r="M84" s="860"/>
      <c r="N84" s="51"/>
    </row>
    <row r="85" spans="1:14">
      <c r="B85" s="89" t="s">
        <v>973</v>
      </c>
      <c r="C85" s="90"/>
      <c r="D85" s="90"/>
      <c r="E85" s="90"/>
      <c r="F85" s="90"/>
      <c r="G85" s="90"/>
      <c r="H85" s="90"/>
      <c r="I85" s="87"/>
      <c r="J85" s="88"/>
      <c r="K85" s="304">
        <v>0.05</v>
      </c>
      <c r="L85" s="859">
        <f>N79*K85</f>
        <v>7984.5674122717583</v>
      </c>
      <c r="M85" s="860"/>
      <c r="N85" s="51"/>
    </row>
    <row r="86" spans="1:14" ht="15.75" thickBot="1">
      <c r="B86" s="91" t="s">
        <v>974</v>
      </c>
      <c r="C86" s="92"/>
      <c r="D86" s="92"/>
      <c r="E86" s="92"/>
      <c r="F86" s="92"/>
      <c r="G86" s="92"/>
      <c r="H86" s="92"/>
      <c r="I86" s="93"/>
      <c r="J86" s="94"/>
      <c r="K86" s="305">
        <v>0.05</v>
      </c>
      <c r="L86" s="861">
        <f>N79*K86</f>
        <v>7984.5674122717583</v>
      </c>
      <c r="M86" s="862"/>
      <c r="N86" s="51"/>
    </row>
    <row r="87" spans="1:14" ht="15.75" thickBot="1">
      <c r="B87" s="825" t="s">
        <v>953</v>
      </c>
      <c r="C87" s="826"/>
      <c r="D87" s="826"/>
      <c r="E87" s="826"/>
      <c r="F87" s="826"/>
      <c r="G87" s="826"/>
      <c r="H87" s="826"/>
      <c r="I87" s="826"/>
      <c r="J87" s="826"/>
      <c r="K87" s="826"/>
      <c r="L87" s="826"/>
      <c r="M87" s="827"/>
      <c r="N87" s="52">
        <f>L84+L85+L86</f>
        <v>47907.404473630551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207598.7527190657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314</v>
      </c>
      <c r="B36" s="838" t="str">
        <f>VLOOKUP(A36,EQUIPOS!A6:D154,3,FALSE)</f>
        <v xml:space="preserve">Retroexcavadora E-200 sobre orugas
</v>
      </c>
      <c r="C36" s="839"/>
      <c r="D36" s="839"/>
      <c r="E36" s="839"/>
      <c r="F36" s="839"/>
      <c r="G36" s="839"/>
      <c r="H36" s="840"/>
      <c r="I36" s="267"/>
      <c r="J36" s="268"/>
      <c r="K36" s="269">
        <f>VLOOKUP(A36,EQUIPOS!A6:D162,4,FALSE)</f>
        <v>156068.88725691455</v>
      </c>
      <c r="L36" s="270"/>
      <c r="M36" s="336">
        <v>23</v>
      </c>
      <c r="N36" s="272">
        <f>K36/M36</f>
        <v>6785.6037937788933</v>
      </c>
    </row>
    <row r="37" spans="1:14">
      <c r="A37" s="113" t="s">
        <v>328</v>
      </c>
      <c r="B37" s="838" t="str">
        <f>VLOOKUP(A37,EQUIPOS!A7:D154,3,FALSE)</f>
        <v xml:space="preserve">Taco metálico o puntal (escamas en concreto)
</v>
      </c>
      <c r="C37" s="839"/>
      <c r="D37" s="839"/>
      <c r="E37" s="839"/>
      <c r="F37" s="839"/>
      <c r="G37" s="839"/>
      <c r="H37" s="840"/>
      <c r="I37" s="421"/>
      <c r="J37" s="422"/>
      <c r="K37" s="269">
        <f>VLOOKUP(A37,EQUIPOS!A7:D163,4,FALSE)</f>
        <v>90.184208287055753</v>
      </c>
      <c r="L37" s="335"/>
      <c r="M37" s="336">
        <v>1</v>
      </c>
      <c r="N37" s="272">
        <f>K37/M37</f>
        <v>90.184208287055753</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1159.3361680720398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8035.1241701379886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3842.0523303182295</v>
      </c>
      <c r="N48" s="272">
        <f>K48*M48</f>
        <v>1344.7183156113801</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10088.04535551661</v>
      </c>
      <c r="N49" s="272">
        <f>K49*M49</f>
        <v>10088.04535551661</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3098.3157167468944</v>
      </c>
      <c r="N50" s="272">
        <f>K50*M50</f>
        <v>11773.599723638197</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424288.81772820442</v>
      </c>
      <c r="N51" s="272">
        <f>K51*M51</f>
        <v>76371.987191076798</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99578.350585842985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9">
        <f>VLOOKUP(A58,TRANSPORTE!A1:D117,4,FALSE)</f>
        <v>1129.9075439482144</v>
      </c>
      <c r="M58" s="830"/>
      <c r="N58" s="287">
        <f>K58*L58</f>
        <v>203.3833579106786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203.3833579106786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23186.723361440796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131003.58147533244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26200.71629506649</v>
      </c>
      <c r="M82" s="860"/>
      <c r="N82" s="51"/>
    </row>
    <row r="83" spans="1:14">
      <c r="B83" s="89" t="s">
        <v>973</v>
      </c>
      <c r="C83" s="90"/>
      <c r="D83" s="90"/>
      <c r="E83" s="90"/>
      <c r="F83" s="90"/>
      <c r="G83" s="90"/>
      <c r="H83" s="90"/>
      <c r="I83" s="87"/>
      <c r="J83" s="88"/>
      <c r="K83" s="304">
        <v>0.05</v>
      </c>
      <c r="L83" s="859">
        <f>N77*K83</f>
        <v>6550.1790737666224</v>
      </c>
      <c r="M83" s="860"/>
      <c r="N83" s="51"/>
    </row>
    <row r="84" spans="1:14" ht="15.75" thickBot="1">
      <c r="B84" s="91" t="s">
        <v>974</v>
      </c>
      <c r="C84" s="92"/>
      <c r="D84" s="92"/>
      <c r="E84" s="92"/>
      <c r="F84" s="92"/>
      <c r="G84" s="92"/>
      <c r="H84" s="92"/>
      <c r="I84" s="93"/>
      <c r="J84" s="94"/>
      <c r="K84" s="305">
        <v>0.05</v>
      </c>
      <c r="L84" s="861">
        <f>N77*K84</f>
        <v>6550.1790737666224</v>
      </c>
      <c r="M84" s="862"/>
      <c r="N84" s="51"/>
    </row>
    <row r="85" spans="1:14" ht="15.75" thickBot="1">
      <c r="B85" s="825" t="s">
        <v>953</v>
      </c>
      <c r="C85" s="826"/>
      <c r="D85" s="826"/>
      <c r="E85" s="826"/>
      <c r="F85" s="826"/>
      <c r="G85" s="826"/>
      <c r="H85" s="826"/>
      <c r="I85" s="826"/>
      <c r="J85" s="826"/>
      <c r="K85" s="826"/>
      <c r="L85" s="826"/>
      <c r="M85" s="827"/>
      <c r="N85" s="52">
        <f>L82+L83+L84</f>
        <v>39301.074442599733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170304.65591793216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57.966808403602002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5927.0344134475208</v>
      </c>
      <c r="N48" s="272">
        <f>K48*M48</f>
        <v>5927.0344134475208</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812.50509519692241</v>
      </c>
      <c r="N49" s="272">
        <f>K49*M49</f>
        <v>3250.0203807876896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9177.0547942352096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579.66808403601999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9814.689686674832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1962.9379373349666</v>
      </c>
      <c r="M82" s="860"/>
      <c r="N82" s="51"/>
    </row>
    <row r="83" spans="1:14">
      <c r="B83" s="89" t="s">
        <v>973</v>
      </c>
      <c r="C83" s="90"/>
      <c r="D83" s="90"/>
      <c r="E83" s="90"/>
      <c r="F83" s="90"/>
      <c r="G83" s="90"/>
      <c r="H83" s="90"/>
      <c r="I83" s="87"/>
      <c r="J83" s="88"/>
      <c r="K83" s="304">
        <v>0.05</v>
      </c>
      <c r="L83" s="859">
        <f>N77*K83</f>
        <v>490.73448433374165</v>
      </c>
      <c r="M83" s="860"/>
      <c r="N83" s="51"/>
    </row>
    <row r="84" spans="1:14" ht="15.75" thickBot="1">
      <c r="B84" s="91" t="s">
        <v>974</v>
      </c>
      <c r="C84" s="92"/>
      <c r="D84" s="92"/>
      <c r="E84" s="92"/>
      <c r="F84" s="92"/>
      <c r="G84" s="92"/>
      <c r="H84" s="92"/>
      <c r="I84" s="93"/>
      <c r="J84" s="94"/>
      <c r="K84" s="305">
        <v>0.05</v>
      </c>
      <c r="L84" s="861">
        <f>N77*K84</f>
        <v>490.73448433374165</v>
      </c>
      <c r="M84" s="862"/>
      <c r="N84" s="51"/>
    </row>
    <row r="85" spans="1:14" ht="15.75" thickBot="1">
      <c r="B85" s="825" t="s">
        <v>953</v>
      </c>
      <c r="C85" s="826"/>
      <c r="D85" s="826"/>
      <c r="E85" s="826"/>
      <c r="F85" s="826"/>
      <c r="G85" s="826"/>
      <c r="H85" s="826"/>
      <c r="I85" s="826"/>
      <c r="J85" s="826"/>
      <c r="K85" s="826"/>
      <c r="L85" s="826"/>
      <c r="M85" s="827"/>
      <c r="N85" s="52">
        <f>L82+L83+L84</f>
        <v>2944.4069060024494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12759.096592677281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269</v>
      </c>
      <c r="B36" s="838" t="str">
        <f>VLOOKUP(A36,EQUIPOS!A6:D154,3,FALSE)</f>
        <v>Motoniveladora  potencia 215 HP, ancho de cuchilla 4,27 m, peso 18 ton.</v>
      </c>
      <c r="C36" s="839"/>
      <c r="D36" s="839"/>
      <c r="E36" s="839"/>
      <c r="F36" s="839"/>
      <c r="G36" s="839"/>
      <c r="H36" s="840"/>
      <c r="I36" s="267"/>
      <c r="J36" s="268"/>
      <c r="K36" s="269">
        <f>VLOOKUP(A36,EQUIPOS!A6:D162,4,FALSE)</f>
        <v>183270.04104306828</v>
      </c>
      <c r="L36" s="270"/>
      <c r="M36" s="336">
        <v>15</v>
      </c>
      <c r="N36" s="272">
        <f>K36/M36</f>
        <v>12218.002736204553</v>
      </c>
    </row>
    <row r="37" spans="1:14">
      <c r="A37" s="113" t="s">
        <v>365</v>
      </c>
      <c r="B37" s="838" t="str">
        <f>VLOOKUP(A37,EQUIPOS!A7:D154,3,FALSE)</f>
        <v xml:space="preserve">Vibrocompatador, potencia 153 HP, peso 10 Ton. </v>
      </c>
      <c r="C37" s="839"/>
      <c r="D37" s="839"/>
      <c r="E37" s="839"/>
      <c r="F37" s="839"/>
      <c r="G37" s="839"/>
      <c r="H37" s="840"/>
      <c r="I37" s="421"/>
      <c r="J37" s="422"/>
      <c r="K37" s="269">
        <f>VLOOKUP(A37,EQUIPOS!A7:D163,4,FALSE)</f>
        <v>146226.35316236774</v>
      </c>
      <c r="L37" s="335"/>
      <c r="M37" s="336">
        <v>15</v>
      </c>
      <c r="N37" s="272">
        <f>K37/M37</f>
        <v>9748.4235441578494</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122.69072025600332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22089.117000618404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25572.646591252997</v>
      </c>
      <c r="N48" s="272">
        <f>K48*M48</f>
        <v>26851.278920815646</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72.744946539669343</v>
      </c>
      <c r="N49" s="272">
        <f>K49*M49</f>
        <v>2182.3483961900802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29033.627317005725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9">
        <f>VLOOKUP(A60,TRANSPORTE!A1:D117,4,FALSE)</f>
        <v>1129.9075439482144</v>
      </c>
      <c r="M60" s="830"/>
      <c r="N60" s="287">
        <f>K60*L60</f>
        <v>1186.4029211456252</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1186.4029211456252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2453.8144051200661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54762.961643889816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10952.592328777964</v>
      </c>
      <c r="M84" s="860"/>
      <c r="N84" s="51"/>
    </row>
    <row r="85" spans="1:14">
      <c r="B85" s="89" t="s">
        <v>973</v>
      </c>
      <c r="C85" s="90"/>
      <c r="D85" s="90"/>
      <c r="E85" s="90"/>
      <c r="F85" s="90"/>
      <c r="G85" s="90"/>
      <c r="H85" s="90"/>
      <c r="I85" s="87"/>
      <c r="J85" s="88"/>
      <c r="K85" s="304">
        <v>0.05</v>
      </c>
      <c r="L85" s="859">
        <f>N79*K85</f>
        <v>2738.1480821944911</v>
      </c>
      <c r="M85" s="860"/>
      <c r="N85" s="51"/>
    </row>
    <row r="86" spans="1:14" ht="15.75" thickBot="1">
      <c r="B86" s="91" t="s">
        <v>974</v>
      </c>
      <c r="C86" s="92"/>
      <c r="D86" s="92"/>
      <c r="E86" s="92"/>
      <c r="F86" s="92"/>
      <c r="G86" s="92"/>
      <c r="H86" s="92"/>
      <c r="I86" s="93"/>
      <c r="J86" s="94"/>
      <c r="K86" s="305">
        <v>0.05</v>
      </c>
      <c r="L86" s="861">
        <f>N79*K86</f>
        <v>2738.1480821944911</v>
      </c>
      <c r="M86" s="862"/>
      <c r="N86" s="51"/>
    </row>
    <row r="87" spans="1:14" ht="15.75" thickBot="1">
      <c r="B87" s="825" t="s">
        <v>953</v>
      </c>
      <c r="C87" s="826"/>
      <c r="D87" s="826"/>
      <c r="E87" s="826"/>
      <c r="F87" s="826"/>
      <c r="G87" s="826"/>
      <c r="H87" s="826"/>
      <c r="I87" s="826"/>
      <c r="J87" s="826"/>
      <c r="K87" s="826"/>
      <c r="L87" s="826"/>
      <c r="M87" s="827"/>
      <c r="N87" s="52">
        <f>L84+L85+L86</f>
        <v>16428.888493166945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71191.850137056754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2.25" customHeight="1" thickBot="1">
      <c r="A31" t="s">
        <v>1845</v>
      </c>
      <c r="B31" s="80" t="s">
        <v>1144</v>
      </c>
      <c r="C31" s="965" t="s">
        <v>2155</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48496.257975438333</v>
      </c>
      <c r="N48" s="272">
        <f>K48*M48</f>
        <v>53345.883772982168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5496.7162331405571</v>
      </c>
      <c r="N49" s="272">
        <f>K49*M49</f>
        <v>6321.2236681116401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5750.2082357049421</v>
      </c>
      <c r="N50" s="272">
        <f>K50*M50</f>
        <v>11500.416471409884</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78340.711658105458</v>
      </c>
      <c r="N51" s="272">
        <f>K51*M51</f>
        <v>39170.355829052729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110337.87974155642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1129.9075439482144</v>
      </c>
      <c r="M60" s="830"/>
      <c r="N60" s="287">
        <f>K60*L60</f>
        <v>1242.898298343036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1242.898298343036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130325.80977965586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26065.161955931173</v>
      </c>
      <c r="M84" s="860"/>
      <c r="N84" s="51"/>
    </row>
    <row r="85" spans="1:14">
      <c r="B85" s="89" t="s">
        <v>973</v>
      </c>
      <c r="C85" s="90"/>
      <c r="D85" s="90"/>
      <c r="E85" s="90"/>
      <c r="F85" s="90"/>
      <c r="G85" s="90"/>
      <c r="H85" s="90"/>
      <c r="I85" s="87"/>
      <c r="J85" s="88"/>
      <c r="K85" s="304">
        <v>0.05</v>
      </c>
      <c r="L85" s="859">
        <f>N79*K85</f>
        <v>6516.2904889827932</v>
      </c>
      <c r="M85" s="860"/>
      <c r="N85" s="51"/>
    </row>
    <row r="86" spans="1:14" ht="15.75" thickBot="1">
      <c r="B86" s="91" t="s">
        <v>974</v>
      </c>
      <c r="C86" s="92"/>
      <c r="D86" s="92"/>
      <c r="E86" s="92"/>
      <c r="F86" s="92"/>
      <c r="G86" s="92"/>
      <c r="H86" s="92"/>
      <c r="I86" s="93"/>
      <c r="J86" s="94"/>
      <c r="K86" s="305">
        <v>0.05</v>
      </c>
      <c r="L86" s="861">
        <f>N79*K86</f>
        <v>6516.2904889827932</v>
      </c>
      <c r="M86" s="862"/>
      <c r="N86" s="51"/>
    </row>
    <row r="87" spans="1:14" ht="15.75" thickBot="1">
      <c r="B87" s="825" t="s">
        <v>953</v>
      </c>
      <c r="C87" s="826"/>
      <c r="D87" s="826"/>
      <c r="E87" s="826"/>
      <c r="F87" s="826"/>
      <c r="G87" s="826"/>
      <c r="H87" s="826"/>
      <c r="I87" s="826"/>
      <c r="J87" s="826"/>
      <c r="K87" s="826"/>
      <c r="L87" s="826"/>
      <c r="M87" s="827"/>
      <c r="N87" s="52">
        <f>L84+L85+L86</f>
        <v>39097.742933896756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169423.55271355261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1.5" customHeight="1" thickBot="1">
      <c r="A31" t="s">
        <v>1845</v>
      </c>
      <c r="B31" s="80" t="s">
        <v>1692</v>
      </c>
      <c r="C31" s="965" t="s">
        <v>2156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48496.257975438333</v>
      </c>
      <c r="N48" s="272">
        <f>K48*M48</f>
        <v>53345.883772982168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5496.7162331405571</v>
      </c>
      <c r="N49" s="272">
        <f>K49*M49</f>
        <v>6321.2236681116401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5750.2082357049421</v>
      </c>
      <c r="N50" s="272">
        <f>K50*M50</f>
        <v>11500.416471409884</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147229.05687814867</v>
      </c>
      <c r="N51" s="272">
        <f>K51*M51</f>
        <v>73614.528439074333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144782.05235157802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1129.9075439482144</v>
      </c>
      <c r="M60" s="830"/>
      <c r="N60" s="287">
        <f>K60*L60</f>
        <v>1242.898298343036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1242.898298343036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164769.98238967749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32953.9964779355</v>
      </c>
      <c r="M84" s="860"/>
      <c r="N84" s="51"/>
    </row>
    <row r="85" spans="1:14">
      <c r="B85" s="89" t="s">
        <v>973</v>
      </c>
      <c r="C85" s="90"/>
      <c r="D85" s="90"/>
      <c r="E85" s="90"/>
      <c r="F85" s="90"/>
      <c r="G85" s="90"/>
      <c r="H85" s="90"/>
      <c r="I85" s="87"/>
      <c r="J85" s="88"/>
      <c r="K85" s="304">
        <v>0.05</v>
      </c>
      <c r="L85" s="859">
        <f>N79*K85</f>
        <v>8238.4991194838749</v>
      </c>
      <c r="M85" s="860"/>
      <c r="N85" s="51"/>
    </row>
    <row r="86" spans="1:14" ht="15.75" thickBot="1">
      <c r="B86" s="91" t="s">
        <v>974</v>
      </c>
      <c r="C86" s="92"/>
      <c r="D86" s="92"/>
      <c r="E86" s="92"/>
      <c r="F86" s="92"/>
      <c r="G86" s="92"/>
      <c r="H86" s="92"/>
      <c r="I86" s="93"/>
      <c r="J86" s="94"/>
      <c r="K86" s="305">
        <v>0.05</v>
      </c>
      <c r="L86" s="861">
        <f>N79*K86</f>
        <v>8238.4991194838749</v>
      </c>
      <c r="M86" s="862"/>
      <c r="N86" s="51"/>
    </row>
    <row r="87" spans="1:14" ht="15.75" thickBot="1">
      <c r="B87" s="825" t="s">
        <v>953</v>
      </c>
      <c r="C87" s="826"/>
      <c r="D87" s="826"/>
      <c r="E87" s="826"/>
      <c r="F87" s="826"/>
      <c r="G87" s="826"/>
      <c r="H87" s="826"/>
      <c r="I87" s="826"/>
      <c r="J87" s="826"/>
      <c r="K87" s="826"/>
      <c r="L87" s="826"/>
      <c r="M87" s="827"/>
      <c r="N87" s="52">
        <f>L84+L85+L86</f>
        <v>49430.994716903246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214200.97710658074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1693</v>
      </c>
      <c r="C31" s="965" t="s">
        <v>2157</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48496.257975438333</v>
      </c>
      <c r="N48" s="272">
        <f>K48*M48</f>
        <v>53345.883772982168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5496.7162331405571</v>
      </c>
      <c r="N49" s="272">
        <f>K49*M49</f>
        <v>6321.2236681116401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5750.2082357049421</v>
      </c>
      <c r="N50" s="272">
        <f>K50*M50</f>
        <v>11500.416471409884</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161560.93049948718</v>
      </c>
      <c r="N51" s="272">
        <f>K51*M51</f>
        <v>80780.465249743589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151947.98916224728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1129.9075439482144</v>
      </c>
      <c r="M60" s="830"/>
      <c r="N60" s="287">
        <f>K60*L60</f>
        <v>1242.898298343036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1242.898298343036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171935.91920034675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34387.183840069352</v>
      </c>
      <c r="M84" s="860"/>
      <c r="N84" s="51"/>
    </row>
    <row r="85" spans="1:14">
      <c r="B85" s="89" t="s">
        <v>973</v>
      </c>
      <c r="C85" s="90"/>
      <c r="D85" s="90"/>
      <c r="E85" s="90"/>
      <c r="F85" s="90"/>
      <c r="G85" s="90"/>
      <c r="H85" s="90"/>
      <c r="I85" s="87"/>
      <c r="J85" s="88"/>
      <c r="K85" s="304">
        <v>0.05</v>
      </c>
      <c r="L85" s="859">
        <f>N79*K85</f>
        <v>8596.7959600173381</v>
      </c>
      <c r="M85" s="860"/>
      <c r="N85" s="51"/>
    </row>
    <row r="86" spans="1:14" ht="15.75" thickBot="1">
      <c r="B86" s="91" t="s">
        <v>974</v>
      </c>
      <c r="C86" s="92"/>
      <c r="D86" s="92"/>
      <c r="E86" s="92"/>
      <c r="F86" s="92"/>
      <c r="G86" s="92"/>
      <c r="H86" s="92"/>
      <c r="I86" s="93"/>
      <c r="J86" s="94"/>
      <c r="K86" s="305">
        <v>0.05</v>
      </c>
      <c r="L86" s="861">
        <f>N79*K86</f>
        <v>8596.7959600173381</v>
      </c>
      <c r="M86" s="862"/>
      <c r="N86" s="51"/>
    </row>
    <row r="87" spans="1:14" ht="15.75" thickBot="1">
      <c r="B87" s="825" t="s">
        <v>953</v>
      </c>
      <c r="C87" s="826"/>
      <c r="D87" s="826"/>
      <c r="E87" s="826"/>
      <c r="F87" s="826"/>
      <c r="G87" s="826"/>
      <c r="H87" s="826"/>
      <c r="I87" s="826"/>
      <c r="J87" s="826"/>
      <c r="K87" s="826"/>
      <c r="L87" s="826"/>
      <c r="M87" s="827"/>
      <c r="N87" s="52">
        <f>L84+L85+L86</f>
        <v>51580.775760104021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223516.69496045075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1694</v>
      </c>
      <c r="C31" s="965" t="s">
        <v>2158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48496.257975438333</v>
      </c>
      <c r="N48" s="272">
        <f>K48*M48</f>
        <v>53345.883772982168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5496.7162331405571</v>
      </c>
      <c r="N49" s="272">
        <f>K49*M49</f>
        <v>6321.2236681116401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5750.2082357049421</v>
      </c>
      <c r="N50" s="272">
        <f>K50*M50</f>
        <v>11500.416471409884</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168598.16471243245</v>
      </c>
      <c r="N51" s="272">
        <f>K51*M51</f>
        <v>84299.082356216226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155466.60626871992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1129.9075439482144</v>
      </c>
      <c r="M60" s="830"/>
      <c r="N60" s="287">
        <f>K60*L60</f>
        <v>1242.898298343036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1242.898298343036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175454.53630681938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35090.907261363878</v>
      </c>
      <c r="M84" s="860"/>
      <c r="N84" s="51"/>
    </row>
    <row r="85" spans="1:14">
      <c r="B85" s="89" t="s">
        <v>973</v>
      </c>
      <c r="C85" s="90"/>
      <c r="D85" s="90"/>
      <c r="E85" s="90"/>
      <c r="F85" s="90"/>
      <c r="G85" s="90"/>
      <c r="H85" s="90"/>
      <c r="I85" s="87"/>
      <c r="J85" s="88"/>
      <c r="K85" s="304">
        <v>0.05</v>
      </c>
      <c r="L85" s="859">
        <f>N79*K85</f>
        <v>8772.7268153409696</v>
      </c>
      <c r="M85" s="860"/>
      <c r="N85" s="51"/>
    </row>
    <row r="86" spans="1:14" ht="15.75" thickBot="1">
      <c r="B86" s="91" t="s">
        <v>974</v>
      </c>
      <c r="C86" s="92"/>
      <c r="D86" s="92"/>
      <c r="E86" s="92"/>
      <c r="F86" s="92"/>
      <c r="G86" s="92"/>
      <c r="H86" s="92"/>
      <c r="I86" s="93"/>
      <c r="J86" s="94"/>
      <c r="K86" s="305">
        <v>0.05</v>
      </c>
      <c r="L86" s="861">
        <f>N79*K86</f>
        <v>8772.7268153409696</v>
      </c>
      <c r="M86" s="862"/>
      <c r="N86" s="51"/>
    </row>
    <row r="87" spans="1:14" ht="15.75" thickBot="1">
      <c r="B87" s="825" t="s">
        <v>953</v>
      </c>
      <c r="C87" s="826"/>
      <c r="D87" s="826"/>
      <c r="E87" s="826"/>
      <c r="F87" s="826"/>
      <c r="G87" s="826"/>
      <c r="H87" s="826"/>
      <c r="I87" s="826"/>
      <c r="J87" s="826"/>
      <c r="K87" s="826"/>
      <c r="L87" s="826"/>
      <c r="M87" s="827"/>
      <c r="N87" s="52">
        <f>L84+L85+L86</f>
        <v>52636.360892045814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228090.89719886519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1145</v>
      </c>
      <c r="C31" s="965" t="s">
        <v>1734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48496.257975438333</v>
      </c>
      <c r="N48" s="272">
        <f>K48*M48</f>
        <v>53345.883772982168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5496.7162331405571</v>
      </c>
      <c r="N49" s="272">
        <f>K49*M49</f>
        <v>2748.3581165702785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5750.2082357049421</v>
      </c>
      <c r="N50" s="272">
        <f>K50*M50</f>
        <v>5750.2082357049421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46238.926326661218</v>
      </c>
      <c r="N51" s="272">
        <f>K51*M51</f>
        <v>46238.926326661218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108083.37645191861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1129.9075439482144</v>
      </c>
      <c r="M60" s="830"/>
      <c r="N60" s="287">
        <f>K60*L60</f>
        <v>1242.898298343036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1242.898298343036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128071.30649001806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25614.261298003614</v>
      </c>
      <c r="M84" s="860"/>
      <c r="N84" s="51"/>
    </row>
    <row r="85" spans="1:14">
      <c r="B85" s="89" t="s">
        <v>973</v>
      </c>
      <c r="C85" s="90"/>
      <c r="D85" s="90"/>
      <c r="E85" s="90"/>
      <c r="F85" s="90"/>
      <c r="G85" s="90"/>
      <c r="H85" s="90"/>
      <c r="I85" s="87"/>
      <c r="J85" s="88"/>
      <c r="K85" s="304">
        <v>0.05</v>
      </c>
      <c r="L85" s="859">
        <f>N79*K85</f>
        <v>6403.5653245009034</v>
      </c>
      <c r="M85" s="860"/>
      <c r="N85" s="51"/>
    </row>
    <row r="86" spans="1:14" ht="15.75" thickBot="1">
      <c r="B86" s="91" t="s">
        <v>974</v>
      </c>
      <c r="C86" s="92"/>
      <c r="D86" s="92"/>
      <c r="E86" s="92"/>
      <c r="F86" s="92"/>
      <c r="G86" s="92"/>
      <c r="H86" s="92"/>
      <c r="I86" s="93"/>
      <c r="J86" s="94"/>
      <c r="K86" s="305">
        <v>0.05</v>
      </c>
      <c r="L86" s="861">
        <f>N79*K86</f>
        <v>6403.5653245009034</v>
      </c>
      <c r="M86" s="862"/>
      <c r="N86" s="51"/>
    </row>
    <row r="87" spans="1:14" ht="15.75" thickBot="1">
      <c r="B87" s="825" t="s">
        <v>953</v>
      </c>
      <c r="C87" s="826"/>
      <c r="D87" s="826"/>
      <c r="E87" s="826"/>
      <c r="F87" s="826"/>
      <c r="G87" s="826"/>
      <c r="H87" s="826"/>
      <c r="I87" s="826"/>
      <c r="J87" s="826"/>
      <c r="K87" s="826"/>
      <c r="L87" s="826"/>
      <c r="M87" s="827"/>
      <c r="N87" s="52">
        <f>L84+L85+L86</f>
        <v>38421.391947005417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166492.69843702347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1695</v>
      </c>
      <c r="C31" s="965" t="s">
        <v>1696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48496.257975438333</v>
      </c>
      <c r="N48" s="272">
        <f>K48*M48</f>
        <v>53345.883772982168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5496.7162331405571</v>
      </c>
      <c r="N49" s="272">
        <f>K49*M49</f>
        <v>2748.3581165702785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5750.2082357049421</v>
      </c>
      <c r="N50" s="272">
        <f>K50*M50</f>
        <v>5750.2082357049421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46238.926326661218</v>
      </c>
      <c r="N51" s="272">
        <f>K51*M51</f>
        <v>46238.926326661218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108083.37645191861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1129.9075439482144</v>
      </c>
      <c r="M60" s="830"/>
      <c r="N60" s="287">
        <f>K60*L60</f>
        <v>1242.898298343036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1242.898298343036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128071.30649001806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25614.261298003614</v>
      </c>
      <c r="M84" s="860"/>
      <c r="N84" s="51"/>
    </row>
    <row r="85" spans="1:14">
      <c r="B85" s="89" t="s">
        <v>973</v>
      </c>
      <c r="C85" s="90"/>
      <c r="D85" s="90"/>
      <c r="E85" s="90"/>
      <c r="F85" s="90"/>
      <c r="G85" s="90"/>
      <c r="H85" s="90"/>
      <c r="I85" s="87"/>
      <c r="J85" s="88"/>
      <c r="K85" s="304">
        <v>0.05</v>
      </c>
      <c r="L85" s="859">
        <f>N79*K85</f>
        <v>6403.5653245009034</v>
      </c>
      <c r="M85" s="860"/>
      <c r="N85" s="51"/>
    </row>
    <row r="86" spans="1:14" ht="15.75" thickBot="1">
      <c r="B86" s="91" t="s">
        <v>974</v>
      </c>
      <c r="C86" s="92"/>
      <c r="D86" s="92"/>
      <c r="E86" s="92"/>
      <c r="F86" s="92"/>
      <c r="G86" s="92"/>
      <c r="H86" s="92"/>
      <c r="I86" s="93"/>
      <c r="J86" s="94"/>
      <c r="K86" s="305">
        <v>0.05</v>
      </c>
      <c r="L86" s="861">
        <f>N79*K86</f>
        <v>6403.5653245009034</v>
      </c>
      <c r="M86" s="862"/>
      <c r="N86" s="51"/>
    </row>
    <row r="87" spans="1:14" ht="15.75" thickBot="1">
      <c r="B87" s="825" t="s">
        <v>953</v>
      </c>
      <c r="C87" s="826"/>
      <c r="D87" s="826"/>
      <c r="E87" s="826"/>
      <c r="F87" s="826"/>
      <c r="G87" s="826"/>
      <c r="H87" s="826"/>
      <c r="I87" s="826"/>
      <c r="J87" s="826"/>
      <c r="K87" s="826"/>
      <c r="L87" s="826"/>
      <c r="M87" s="827"/>
      <c r="N87" s="52">
        <f>L84+L85+L86</f>
        <v>38421.391947005417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166492.69843702347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1697</v>
      </c>
      <c r="C31" s="965" t="s">
        <v>1698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48496.257975438333</v>
      </c>
      <c r="N48" s="272">
        <f>K48*M48</f>
        <v>53345.883772982168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5496.7162331405571</v>
      </c>
      <c r="N49" s="272">
        <f>K49*M49</f>
        <v>2748.3581165702785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5750.2082357049421</v>
      </c>
      <c r="N50" s="272">
        <f>K50*M50</f>
        <v>5750.2082357049421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46238.926326661218</v>
      </c>
      <c r="N51" s="272">
        <f>K51*M51</f>
        <v>46238.926326661218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108083.37645191861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1129.9075439482144</v>
      </c>
      <c r="M60" s="830"/>
      <c r="N60" s="287">
        <f>K60*L60</f>
        <v>1242.898298343036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1242.898298343036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128071.30649001806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25614.261298003614</v>
      </c>
      <c r="M84" s="860"/>
      <c r="N84" s="51"/>
    </row>
    <row r="85" spans="1:14">
      <c r="B85" s="89" t="s">
        <v>973</v>
      </c>
      <c r="C85" s="90"/>
      <c r="D85" s="90"/>
      <c r="E85" s="90"/>
      <c r="F85" s="90"/>
      <c r="G85" s="90"/>
      <c r="H85" s="90"/>
      <c r="I85" s="87"/>
      <c r="J85" s="88"/>
      <c r="K85" s="304">
        <v>0.05</v>
      </c>
      <c r="L85" s="859">
        <f>N79*K85</f>
        <v>6403.5653245009034</v>
      </c>
      <c r="M85" s="860"/>
      <c r="N85" s="51"/>
    </row>
    <row r="86" spans="1:14" ht="15.75" thickBot="1">
      <c r="B86" s="91" t="s">
        <v>974</v>
      </c>
      <c r="C86" s="92"/>
      <c r="D86" s="92"/>
      <c r="E86" s="92"/>
      <c r="F86" s="92"/>
      <c r="G86" s="92"/>
      <c r="H86" s="92"/>
      <c r="I86" s="93"/>
      <c r="J86" s="94"/>
      <c r="K86" s="305">
        <v>0.05</v>
      </c>
      <c r="L86" s="861">
        <f>N79*K86</f>
        <v>6403.5653245009034</v>
      </c>
      <c r="M86" s="862"/>
      <c r="N86" s="51"/>
    </row>
    <row r="87" spans="1:14" ht="15.75" thickBot="1">
      <c r="B87" s="825" t="s">
        <v>953</v>
      </c>
      <c r="C87" s="826"/>
      <c r="D87" s="826"/>
      <c r="E87" s="826"/>
      <c r="F87" s="826"/>
      <c r="G87" s="826"/>
      <c r="H87" s="826"/>
      <c r="I87" s="826"/>
      <c r="J87" s="826"/>
      <c r="K87" s="826"/>
      <c r="L87" s="826"/>
      <c r="M87" s="827"/>
      <c r="N87" s="52">
        <f>L84+L85+L86</f>
        <v>38421.391947005417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166492.69843702347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1699</v>
      </c>
      <c r="C31" s="965" t="s">
        <v>1700</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48496.257975438333</v>
      </c>
      <c r="N48" s="272">
        <f>K48*M48</f>
        <v>53345.883772982168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5496.7162331405571</v>
      </c>
      <c r="N49" s="272">
        <f>K49*M49</f>
        <v>2748.3581165702785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5750.2082357049421</v>
      </c>
      <c r="N50" s="272">
        <f>K50*M50</f>
        <v>5750.2082357049421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46238.926326661218</v>
      </c>
      <c r="N51" s="272">
        <f>K51*M51</f>
        <v>46238.926326661218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108083.37645191861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1129.9075439482144</v>
      </c>
      <c r="M60" s="830"/>
      <c r="N60" s="287">
        <f>K60*L60</f>
        <v>1242.898298343036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1242.898298343036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128071.30649001806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25614.261298003614</v>
      </c>
      <c r="M84" s="860"/>
      <c r="N84" s="51"/>
    </row>
    <row r="85" spans="1:14">
      <c r="B85" s="89" t="s">
        <v>973</v>
      </c>
      <c r="C85" s="90"/>
      <c r="D85" s="90"/>
      <c r="E85" s="90"/>
      <c r="F85" s="90"/>
      <c r="G85" s="90"/>
      <c r="H85" s="90"/>
      <c r="I85" s="87"/>
      <c r="J85" s="88"/>
      <c r="K85" s="304">
        <v>0.05</v>
      </c>
      <c r="L85" s="859">
        <f>N79*K85</f>
        <v>6403.5653245009034</v>
      </c>
      <c r="M85" s="860"/>
      <c r="N85" s="51"/>
    </row>
    <row r="86" spans="1:14" ht="15.75" thickBot="1">
      <c r="B86" s="91" t="s">
        <v>974</v>
      </c>
      <c r="C86" s="92"/>
      <c r="D86" s="92"/>
      <c r="E86" s="92"/>
      <c r="F86" s="92"/>
      <c r="G86" s="92"/>
      <c r="H86" s="92"/>
      <c r="I86" s="93"/>
      <c r="J86" s="94"/>
      <c r="K86" s="305">
        <v>0.05</v>
      </c>
      <c r="L86" s="861">
        <f>N79*K86</f>
        <v>6403.5653245009034</v>
      </c>
      <c r="M86" s="862"/>
      <c r="N86" s="51"/>
    </row>
    <row r="87" spans="1:14" ht="15.75" thickBot="1">
      <c r="B87" s="825" t="s">
        <v>953</v>
      </c>
      <c r="C87" s="826"/>
      <c r="D87" s="826"/>
      <c r="E87" s="826"/>
      <c r="F87" s="826"/>
      <c r="G87" s="826"/>
      <c r="H87" s="826"/>
      <c r="I87" s="826"/>
      <c r="J87" s="826"/>
      <c r="K87" s="826"/>
      <c r="L87" s="826"/>
      <c r="M87" s="827"/>
      <c r="N87" s="52">
        <f>L84+L85+L86</f>
        <v>38421.391947005417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166492.69843702347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8.5" customHeight="1" thickBot="1">
      <c r="A31" t="s">
        <v>1845</v>
      </c>
      <c r="B31" s="80" t="s">
        <v>1701</v>
      </c>
      <c r="C31" s="965" t="s">
        <v>1702</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7509.5167889412533</v>
      </c>
      <c r="N48" s="272">
        <f>K48*M48</f>
        <v>9762.3718256236298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9762.3718256236298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11547.612943695669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2309.5225887391339</v>
      </c>
      <c r="M84" s="860"/>
      <c r="N84" s="51"/>
    </row>
    <row r="85" spans="1:14">
      <c r="B85" s="89" t="s">
        <v>973</v>
      </c>
      <c r="C85" s="90"/>
      <c r="D85" s="90"/>
      <c r="E85" s="90"/>
      <c r="F85" s="90"/>
      <c r="G85" s="90"/>
      <c r="H85" s="90"/>
      <c r="I85" s="87"/>
      <c r="J85" s="88"/>
      <c r="K85" s="304">
        <v>0.05</v>
      </c>
      <c r="L85" s="859">
        <f>N79*K85</f>
        <v>577.38064718478347</v>
      </c>
      <c r="M85" s="860"/>
      <c r="N85" s="51"/>
    </row>
    <row r="86" spans="1:14" ht="15.75" thickBot="1">
      <c r="B86" s="91" t="s">
        <v>974</v>
      </c>
      <c r="C86" s="92"/>
      <c r="D86" s="92"/>
      <c r="E86" s="92"/>
      <c r="F86" s="92"/>
      <c r="G86" s="92"/>
      <c r="H86" s="92"/>
      <c r="I86" s="93"/>
      <c r="J86" s="94"/>
      <c r="K86" s="305">
        <v>0.05</v>
      </c>
      <c r="L86" s="861">
        <f>N79*K86</f>
        <v>577.38064718478347</v>
      </c>
      <c r="M86" s="862"/>
      <c r="N86" s="51"/>
    </row>
    <row r="87" spans="1:14" ht="15.75" thickBot="1">
      <c r="B87" s="825" t="s">
        <v>953</v>
      </c>
      <c r="C87" s="826"/>
      <c r="D87" s="826"/>
      <c r="E87" s="826"/>
      <c r="F87" s="826"/>
      <c r="G87" s="826"/>
      <c r="H87" s="826"/>
      <c r="I87" s="826"/>
      <c r="J87" s="826"/>
      <c r="K87" s="826"/>
      <c r="L87" s="826"/>
      <c r="M87" s="827"/>
      <c r="N87" s="52">
        <f>L84+L85+L86</f>
        <v>3464.2838831087006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15011.89682680437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 customHeight="1" thickBot="1">
      <c r="A31" t="s">
        <v>1845</v>
      </c>
      <c r="B31" s="80" t="s">
        <v>1703</v>
      </c>
      <c r="C31" s="965" t="s">
        <v>1704</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13516.011067070567</v>
      </c>
      <c r="N48" s="272">
        <f>K48*M48</f>
        <v>17570.814387191738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17570.814387191738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19356.055505263779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3871.211101052756</v>
      </c>
      <c r="M84" s="860"/>
      <c r="N84" s="51"/>
    </row>
    <row r="85" spans="1:14">
      <c r="B85" s="89" t="s">
        <v>973</v>
      </c>
      <c r="C85" s="90"/>
      <c r="D85" s="90"/>
      <c r="E85" s="90"/>
      <c r="F85" s="90"/>
      <c r="G85" s="90"/>
      <c r="H85" s="90"/>
      <c r="I85" s="87"/>
      <c r="J85" s="88"/>
      <c r="K85" s="304">
        <v>0.05</v>
      </c>
      <c r="L85" s="859">
        <f>N79*K85</f>
        <v>967.80277526318901</v>
      </c>
      <c r="M85" s="860"/>
      <c r="N85" s="51"/>
    </row>
    <row r="86" spans="1:14" ht="15.75" thickBot="1">
      <c r="B86" s="91" t="s">
        <v>974</v>
      </c>
      <c r="C86" s="92"/>
      <c r="D86" s="92"/>
      <c r="E86" s="92"/>
      <c r="F86" s="92"/>
      <c r="G86" s="92"/>
      <c r="H86" s="92"/>
      <c r="I86" s="93"/>
      <c r="J86" s="94"/>
      <c r="K86" s="305">
        <v>0.05</v>
      </c>
      <c r="L86" s="861">
        <f>N79*K86</f>
        <v>967.80277526318901</v>
      </c>
      <c r="M86" s="862"/>
      <c r="N86" s="51"/>
    </row>
    <row r="87" spans="1:14" ht="15.75" thickBot="1">
      <c r="B87" s="825" t="s">
        <v>953</v>
      </c>
      <c r="C87" s="826"/>
      <c r="D87" s="826"/>
      <c r="E87" s="826"/>
      <c r="F87" s="826"/>
      <c r="G87" s="826"/>
      <c r="H87" s="826"/>
      <c r="I87" s="826"/>
      <c r="J87" s="826"/>
      <c r="K87" s="826"/>
      <c r="L87" s="826"/>
      <c r="M87" s="827"/>
      <c r="N87" s="52">
        <f>L84+L85+L86</f>
        <v>5806.8166515791336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25162.872156842914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1705</v>
      </c>
      <c r="C31" s="965" t="s">
        <v>2159</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7509.5167889412533</v>
      </c>
      <c r="N48" s="272">
        <f>K48*M48</f>
        <v>9762.3718256236298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9762.3718256236298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11547.612943695669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2309.5225887391339</v>
      </c>
      <c r="M84" s="860"/>
      <c r="N84" s="51"/>
    </row>
    <row r="85" spans="1:14">
      <c r="B85" s="89" t="s">
        <v>973</v>
      </c>
      <c r="C85" s="90"/>
      <c r="D85" s="90"/>
      <c r="E85" s="90"/>
      <c r="F85" s="90"/>
      <c r="G85" s="90"/>
      <c r="H85" s="90"/>
      <c r="I85" s="87"/>
      <c r="J85" s="88"/>
      <c r="K85" s="304">
        <v>0.05</v>
      </c>
      <c r="L85" s="859">
        <f>N79*K85</f>
        <v>577.38064718478347</v>
      </c>
      <c r="M85" s="860"/>
      <c r="N85" s="51"/>
    </row>
    <row r="86" spans="1:14" ht="15.75" thickBot="1">
      <c r="B86" s="91" t="s">
        <v>974</v>
      </c>
      <c r="C86" s="92"/>
      <c r="D86" s="92"/>
      <c r="E86" s="92"/>
      <c r="F86" s="92"/>
      <c r="G86" s="92"/>
      <c r="H86" s="92"/>
      <c r="I86" s="93"/>
      <c r="J86" s="94"/>
      <c r="K86" s="305">
        <v>0.05</v>
      </c>
      <c r="L86" s="861">
        <f>N79*K86</f>
        <v>577.38064718478347</v>
      </c>
      <c r="M86" s="862"/>
      <c r="N86" s="51"/>
    </row>
    <row r="87" spans="1:14" ht="15.75" thickBot="1">
      <c r="B87" s="825" t="s">
        <v>953</v>
      </c>
      <c r="C87" s="826"/>
      <c r="D87" s="826"/>
      <c r="E87" s="826"/>
      <c r="F87" s="826"/>
      <c r="G87" s="826"/>
      <c r="H87" s="826"/>
      <c r="I87" s="826"/>
      <c r="J87" s="826"/>
      <c r="K87" s="826"/>
      <c r="L87" s="826"/>
      <c r="M87" s="827"/>
      <c r="N87" s="52">
        <f>L84+L85+L86</f>
        <v>3464.2838831087006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15011.89682680437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 customHeight="1" thickBot="1">
      <c r="A31" t="s">
        <v>1845</v>
      </c>
      <c r="B31" s="80" t="s">
        <v>1706</v>
      </c>
      <c r="C31" s="965" t="s">
        <v>2160</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13516.011067070567</v>
      </c>
      <c r="N48" s="272">
        <f>K48*M48</f>
        <v>17570.814387191738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17570.814387191738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19356.055505263779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3871.211101052756</v>
      </c>
      <c r="M84" s="860"/>
      <c r="N84" s="51"/>
    </row>
    <row r="85" spans="1:14">
      <c r="B85" s="89" t="s">
        <v>973</v>
      </c>
      <c r="C85" s="90"/>
      <c r="D85" s="90"/>
      <c r="E85" s="90"/>
      <c r="F85" s="90"/>
      <c r="G85" s="90"/>
      <c r="H85" s="90"/>
      <c r="I85" s="87"/>
      <c r="J85" s="88"/>
      <c r="K85" s="304">
        <v>0.05</v>
      </c>
      <c r="L85" s="859">
        <f>N79*K85</f>
        <v>967.80277526318901</v>
      </c>
      <c r="M85" s="860"/>
      <c r="N85" s="51"/>
    </row>
    <row r="86" spans="1:14" ht="15.75" thickBot="1">
      <c r="B86" s="91" t="s">
        <v>974</v>
      </c>
      <c r="C86" s="92"/>
      <c r="D86" s="92"/>
      <c r="E86" s="92"/>
      <c r="F86" s="92"/>
      <c r="G86" s="92"/>
      <c r="H86" s="92"/>
      <c r="I86" s="93"/>
      <c r="J86" s="94"/>
      <c r="K86" s="305">
        <v>0.05</v>
      </c>
      <c r="L86" s="861">
        <f>N79*K86</f>
        <v>967.80277526318901</v>
      </c>
      <c r="M86" s="862"/>
      <c r="N86" s="51"/>
    </row>
    <row r="87" spans="1:14" ht="15.75" thickBot="1">
      <c r="B87" s="825" t="s">
        <v>953</v>
      </c>
      <c r="C87" s="826"/>
      <c r="D87" s="826"/>
      <c r="E87" s="826"/>
      <c r="F87" s="826"/>
      <c r="G87" s="826"/>
      <c r="H87" s="826"/>
      <c r="I87" s="826"/>
      <c r="J87" s="826"/>
      <c r="K87" s="826"/>
      <c r="L87" s="826"/>
      <c r="M87" s="827"/>
      <c r="N87" s="52">
        <f>L84+L85+L86</f>
        <v>5806.8166515791336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25162.872156842914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VLOOKUP(A36,EQUIPOS!A6:D162,4,FALSE)</f>
        <v>93641.332354148719</v>
      </c>
      <c r="L36" s="270"/>
      <c r="M36" s="336">
        <v>15</v>
      </c>
      <c r="N36" s="272">
        <f>K36/M36</f>
        <v>6242.7554902765814</v>
      </c>
    </row>
    <row r="37" spans="1:14">
      <c r="A37" s="113" t="s">
        <v>174</v>
      </c>
      <c r="B37" s="838" t="str">
        <f>VLOOKUP(A37,EQUIPOS!A7:D154,3,FALSE)</f>
        <v>Compactador vibratorio tipo DD-20</v>
      </c>
      <c r="C37" s="839"/>
      <c r="D37" s="839"/>
      <c r="E37" s="839"/>
      <c r="F37" s="839"/>
      <c r="G37" s="839"/>
      <c r="H37" s="840"/>
      <c r="I37" s="421"/>
      <c r="J37" s="422"/>
      <c r="K37" s="269">
        <f>VLOOKUP(A37,EQUIPOS!A7:D163,4,FALSE)</f>
        <v>75170.634914430426</v>
      </c>
      <c r="L37" s="335"/>
      <c r="M37" s="336">
        <v>15</v>
      </c>
      <c r="N37" s="272">
        <f>K37/M37</f>
        <v>5011.3756609620286</v>
      </c>
    </row>
    <row r="38" spans="1:14">
      <c r="A38" s="113" t="s">
        <v>269</v>
      </c>
      <c r="B38" s="838" t="str">
        <f>VLOOKUP(A38,EQUIPOS!A8:D154,3,FALSE)</f>
        <v>Motoniveladora  potencia 215 HP, ancho de cuchilla 4,27 m, peso 18 ton.</v>
      </c>
      <c r="C38" s="839"/>
      <c r="D38" s="839"/>
      <c r="E38" s="839"/>
      <c r="F38" s="839"/>
      <c r="G38" s="839"/>
      <c r="H38" s="840"/>
      <c r="I38" s="328"/>
      <c r="J38" s="330"/>
      <c r="K38" s="269">
        <f>VLOOKUP(A38,EQUIPOS!A8:D164,4,FALSE)</f>
        <v>183270.04104306828</v>
      </c>
      <c r="L38" s="423"/>
      <c r="M38" s="424">
        <v>15</v>
      </c>
      <c r="N38" s="272">
        <f>K38/M38</f>
        <v>12218.002736204553</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N75*M41</f>
        <v>49.076288102401321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23521.210175545562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25572.646591252997</v>
      </c>
      <c r="N48" s="272">
        <f>K48*M48</f>
        <v>33244.440568628896</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72.744946539669343</v>
      </c>
      <c r="N49" s="272">
        <f>K49*M49</f>
        <v>2182.3483961900802</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1" t="s">
        <v>953</v>
      </c>
      <c r="C53" s="832"/>
      <c r="D53" s="832"/>
      <c r="E53" s="832"/>
      <c r="F53" s="832"/>
      <c r="G53" s="832"/>
      <c r="H53" s="832"/>
      <c r="I53" s="832"/>
      <c r="J53" s="832"/>
      <c r="K53" s="832"/>
      <c r="L53" s="832"/>
      <c r="M53" s="833"/>
      <c r="N53" s="104">
        <f>SUM(N48:N52)</f>
        <v>35426.788964818974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9">
        <f>VLOOKUP(A58,TRANSPORTE!A1:D117,4,FALSE)</f>
        <v>1129.9075439482144</v>
      </c>
      <c r="M58" s="830"/>
      <c r="N58" s="287">
        <f>K58*L58</f>
        <v>1468.8798071326787</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1468.8798071326787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2453.8144051200661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62870.693352617287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12574.138670523458</v>
      </c>
      <c r="M82" s="860"/>
      <c r="N82" s="51"/>
    </row>
    <row r="83" spans="1:14">
      <c r="B83" s="89" t="s">
        <v>973</v>
      </c>
      <c r="C83" s="90"/>
      <c r="D83" s="90"/>
      <c r="E83" s="90"/>
      <c r="F83" s="90"/>
      <c r="G83" s="90"/>
      <c r="H83" s="90"/>
      <c r="I83" s="87"/>
      <c r="J83" s="88"/>
      <c r="K83" s="304">
        <v>0.05</v>
      </c>
      <c r="L83" s="859">
        <f>N77*K83</f>
        <v>3143.5346676308645</v>
      </c>
      <c r="M83" s="860"/>
      <c r="N83" s="51"/>
    </row>
    <row r="84" spans="1:14" ht="15.75" thickBot="1">
      <c r="B84" s="91" t="s">
        <v>974</v>
      </c>
      <c r="C84" s="92"/>
      <c r="D84" s="92"/>
      <c r="E84" s="92"/>
      <c r="F84" s="92"/>
      <c r="G84" s="92"/>
      <c r="H84" s="92"/>
      <c r="I84" s="93"/>
      <c r="J84" s="94"/>
      <c r="K84" s="305">
        <v>0.05</v>
      </c>
      <c r="L84" s="861">
        <f>N77*K84</f>
        <v>3143.5346676308645</v>
      </c>
      <c r="M84" s="862"/>
      <c r="N84" s="51"/>
    </row>
    <row r="85" spans="1:14" ht="15.75" thickBot="1">
      <c r="B85" s="825" t="s">
        <v>953</v>
      </c>
      <c r="C85" s="826"/>
      <c r="D85" s="826"/>
      <c r="E85" s="826"/>
      <c r="F85" s="826"/>
      <c r="G85" s="826"/>
      <c r="H85" s="826"/>
      <c r="I85" s="826"/>
      <c r="J85" s="826"/>
      <c r="K85" s="826"/>
      <c r="L85" s="826"/>
      <c r="M85" s="827"/>
      <c r="N85" s="52">
        <f>L82+L83+L84</f>
        <v>18861.208005785189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81731.90135840248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106.68624361440799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11333.550755578117</v>
      </c>
      <c r="N48" s="272">
        <f>K48*M48</f>
        <v>7933.4855289046809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7933.4855289046809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2133.7248722881595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10173.89664480725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2034.7793289614501</v>
      </c>
      <c r="M84" s="860"/>
      <c r="N84" s="51"/>
    </row>
    <row r="85" spans="1:14">
      <c r="B85" s="89" t="s">
        <v>973</v>
      </c>
      <c r="C85" s="90"/>
      <c r="D85" s="90"/>
      <c r="E85" s="90"/>
      <c r="F85" s="90"/>
      <c r="G85" s="90"/>
      <c r="H85" s="90"/>
      <c r="I85" s="87"/>
      <c r="J85" s="88"/>
      <c r="K85" s="304">
        <v>0.05</v>
      </c>
      <c r="L85" s="859">
        <f>N79*K85</f>
        <v>508.69483224036253</v>
      </c>
      <c r="M85" s="860"/>
      <c r="N85" s="51"/>
    </row>
    <row r="86" spans="1:14" ht="15.75" thickBot="1">
      <c r="B86" s="91" t="s">
        <v>974</v>
      </c>
      <c r="C86" s="92"/>
      <c r="D86" s="92"/>
      <c r="E86" s="92"/>
      <c r="F86" s="92"/>
      <c r="G86" s="92"/>
      <c r="H86" s="92"/>
      <c r="I86" s="93"/>
      <c r="J86" s="94"/>
      <c r="K86" s="305">
        <v>0.05</v>
      </c>
      <c r="L86" s="861">
        <f>N79*K86</f>
        <v>508.69483224036253</v>
      </c>
      <c r="M86" s="862"/>
      <c r="N86" s="51"/>
    </row>
    <row r="87" spans="1:14" ht="15.75" thickBot="1">
      <c r="B87" s="825" t="s">
        <v>953</v>
      </c>
      <c r="C87" s="826"/>
      <c r="D87" s="826"/>
      <c r="E87" s="826"/>
      <c r="F87" s="826"/>
      <c r="G87" s="826"/>
      <c r="H87" s="826"/>
      <c r="I87" s="826"/>
      <c r="J87" s="826"/>
      <c r="K87" s="826"/>
      <c r="L87" s="826"/>
      <c r="M87" s="827"/>
      <c r="N87" s="52">
        <f>L84+L85+L86</f>
        <v>3052.1689934421747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52">
        <f>N79+N87</f>
        <v>13226.065638249424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579.66808403601988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4517.7717450775399</v>
      </c>
      <c r="N48" s="272">
        <f>K48*M48</f>
        <v>903.55434901550802</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2923.2276978710211</v>
      </c>
      <c r="N49" s="272">
        <f>K49*M49</f>
        <v>3069.3890827645723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3972.9434317800806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11593.361680720398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16145.973196536499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3229.1946393072999</v>
      </c>
      <c r="M84" s="860"/>
      <c r="N84" s="51"/>
    </row>
    <row r="85" spans="1:14">
      <c r="B85" s="89" t="s">
        <v>973</v>
      </c>
      <c r="C85" s="90"/>
      <c r="D85" s="90"/>
      <c r="E85" s="90"/>
      <c r="F85" s="90"/>
      <c r="G85" s="90"/>
      <c r="H85" s="90"/>
      <c r="I85" s="87"/>
      <c r="J85" s="88"/>
      <c r="K85" s="304">
        <v>0.05</v>
      </c>
      <c r="L85" s="859">
        <f>N79*K85</f>
        <v>807.29865982682497</v>
      </c>
      <c r="M85" s="860"/>
      <c r="N85" s="51"/>
    </row>
    <row r="86" spans="1:14" ht="15.75" thickBot="1">
      <c r="B86" s="91" t="s">
        <v>974</v>
      </c>
      <c r="C86" s="92"/>
      <c r="D86" s="92"/>
      <c r="E86" s="92"/>
      <c r="F86" s="92"/>
      <c r="G86" s="92"/>
      <c r="H86" s="92"/>
      <c r="I86" s="93"/>
      <c r="J86" s="94"/>
      <c r="K86" s="305">
        <v>0.05</v>
      </c>
      <c r="L86" s="861">
        <f>N79*K86</f>
        <v>807.29865982682497</v>
      </c>
      <c r="M86" s="862"/>
      <c r="N86" s="51"/>
    </row>
    <row r="87" spans="1:14" ht="15.75" thickBot="1">
      <c r="B87" s="825" t="s">
        <v>953</v>
      </c>
      <c r="C87" s="826"/>
      <c r="D87" s="826"/>
      <c r="E87" s="826"/>
      <c r="F87" s="826"/>
      <c r="G87" s="826"/>
      <c r="H87" s="826"/>
      <c r="I87" s="826"/>
      <c r="J87" s="826"/>
      <c r="K87" s="826"/>
      <c r="L87" s="826"/>
      <c r="M87" s="827"/>
      <c r="N87" s="52">
        <f>L84+L85+L86</f>
        <v>4843.7919589609501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20989.765155497451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VLOOKUP(A36,EQUIPOS!A6:D162,4,FALSE)</f>
        <v>36416.073693280057</v>
      </c>
      <c r="L36" s="270"/>
      <c r="M36" s="336">
        <v>1500</v>
      </c>
      <c r="N36" s="272">
        <f>K36/M36</f>
        <v>24.277382462186704</v>
      </c>
    </row>
    <row r="37" spans="1:14">
      <c r="A37" s="113" t="s">
        <v>361</v>
      </c>
      <c r="B37" s="838" t="str">
        <f>VLOOKUP(A37,EQUIPOS!A7:D154,3,FALSE)</f>
        <v>Vehículo delineador</v>
      </c>
      <c r="C37" s="839"/>
      <c r="D37" s="839"/>
      <c r="E37" s="839"/>
      <c r="F37" s="839"/>
      <c r="G37" s="839"/>
      <c r="H37" s="840"/>
      <c r="I37" s="421"/>
      <c r="J37" s="422"/>
      <c r="K37" s="269">
        <f>VLOOKUP(A37,EQUIPOS!A7:D163,4,FALSE)</f>
        <v>151055.4029200642</v>
      </c>
      <c r="L37" s="335"/>
      <c r="M37" s="336">
        <v>1500</v>
      </c>
      <c r="N37" s="272">
        <f>K37/M37</f>
        <v>100.70360194670947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0.24538144051200664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125.22636584940818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4045.7381806293033</v>
      </c>
      <c r="N48" s="272">
        <f>K48*M48</f>
        <v>186.10395630894794</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79152.713757224017</v>
      </c>
      <c r="N49" s="272">
        <f>K49*M49</f>
        <v>1108.1379926011364</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31895.861175085793</v>
      </c>
      <c r="N50" s="272">
        <f>K50*M50</f>
        <v>13.715220305286891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1307.9571692153713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24.538144051200664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1457.7216791159801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291.54433582319604</v>
      </c>
      <c r="M84" s="860"/>
      <c r="N84" s="51"/>
    </row>
    <row r="85" spans="1:14">
      <c r="B85" s="89" t="s">
        <v>973</v>
      </c>
      <c r="C85" s="90"/>
      <c r="D85" s="90"/>
      <c r="E85" s="90"/>
      <c r="F85" s="90"/>
      <c r="G85" s="90"/>
      <c r="H85" s="90"/>
      <c r="I85" s="87"/>
      <c r="J85" s="88"/>
      <c r="K85" s="304">
        <v>0.05</v>
      </c>
      <c r="L85" s="859">
        <f>N79*K85</f>
        <v>72.886083955799009</v>
      </c>
      <c r="M85" s="860"/>
      <c r="N85" s="51"/>
    </row>
    <row r="86" spans="1:14" ht="15.75" thickBot="1">
      <c r="B86" s="91" t="s">
        <v>974</v>
      </c>
      <c r="C86" s="92"/>
      <c r="D86" s="92"/>
      <c r="E86" s="92"/>
      <c r="F86" s="92"/>
      <c r="G86" s="92"/>
      <c r="H86" s="92"/>
      <c r="I86" s="93"/>
      <c r="J86" s="94"/>
      <c r="K86" s="305">
        <v>0.05</v>
      </c>
      <c r="L86" s="861">
        <f>N79*K86</f>
        <v>72.886083955799009</v>
      </c>
      <c r="M86" s="862"/>
      <c r="N86" s="51"/>
    </row>
    <row r="87" spans="1:14" ht="15.75" thickBot="1">
      <c r="B87" s="825" t="s">
        <v>953</v>
      </c>
      <c r="C87" s="826"/>
      <c r="D87" s="826"/>
      <c r="E87" s="826"/>
      <c r="F87" s="826"/>
      <c r="G87" s="826"/>
      <c r="H87" s="826"/>
      <c r="I87" s="826"/>
      <c r="J87" s="826"/>
      <c r="K87" s="826"/>
      <c r="L87" s="826"/>
      <c r="M87" s="827"/>
      <c r="N87" s="52">
        <f>L84+L85+L86</f>
        <v>437.31650373479403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1895.0381828507741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VLOOKUP(A36,EQUIPOS!A6:D162,4,FALSE)</f>
        <v>36416.073693280057</v>
      </c>
      <c r="L36" s="270"/>
      <c r="M36" s="336">
        <v>1200</v>
      </c>
      <c r="N36" s="272">
        <f>K36/M36</f>
        <v>30.346728077733381</v>
      </c>
    </row>
    <row r="37" spans="1:14">
      <c r="A37" s="113" t="s">
        <v>201</v>
      </c>
      <c r="B37" s="838" t="str">
        <f>VLOOKUP(A37,EQUIPOS!A7:D154,3,FALSE)</f>
        <v>Equipo autopropulsado para pintura termoplástica</v>
      </c>
      <c r="C37" s="839"/>
      <c r="D37" s="839"/>
      <c r="E37" s="839"/>
      <c r="F37" s="839"/>
      <c r="G37" s="839"/>
      <c r="H37" s="840"/>
      <c r="I37" s="421"/>
      <c r="J37" s="422"/>
      <c r="K37" s="269">
        <f>VLOOKUP(A37,EQUIPOS!A7:D163,4,FALSE)</f>
        <v>111353.378202065</v>
      </c>
      <c r="L37" s="335"/>
      <c r="M37" s="336">
        <v>1200</v>
      </c>
      <c r="N37" s="272">
        <f>K37/M37</f>
        <v>92.794481835054157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0.43712366522334167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123.57833357801087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4045.7381806293033</v>
      </c>
      <c r="N48" s="272">
        <f>K48*M48</f>
        <v>436.93972350796474</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7513.9934010360012</v>
      </c>
      <c r="N49" s="272">
        <f>K49*M49</f>
        <v>586.09148528080812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1023.0312087887728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43.712366522334165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1190.3219088891178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238.06438177782357</v>
      </c>
      <c r="M84" s="860"/>
      <c r="N84" s="51"/>
    </row>
    <row r="85" spans="1:14">
      <c r="B85" s="89" t="s">
        <v>973</v>
      </c>
      <c r="C85" s="90"/>
      <c r="D85" s="90"/>
      <c r="E85" s="90"/>
      <c r="F85" s="90"/>
      <c r="G85" s="90"/>
      <c r="H85" s="90"/>
      <c r="I85" s="87"/>
      <c r="J85" s="88"/>
      <c r="K85" s="304">
        <v>0.05</v>
      </c>
      <c r="L85" s="859">
        <f>N79*K85</f>
        <v>59.516095444455893</v>
      </c>
      <c r="M85" s="860"/>
      <c r="N85" s="51"/>
    </row>
    <row r="86" spans="1:14" ht="15.75" thickBot="1">
      <c r="B86" s="91" t="s">
        <v>974</v>
      </c>
      <c r="C86" s="92"/>
      <c r="D86" s="92"/>
      <c r="E86" s="92"/>
      <c r="F86" s="92"/>
      <c r="G86" s="92"/>
      <c r="H86" s="92"/>
      <c r="I86" s="93"/>
      <c r="J86" s="94"/>
      <c r="K86" s="305">
        <v>0.05</v>
      </c>
      <c r="L86" s="861">
        <f>N79*K86</f>
        <v>59.516095444455893</v>
      </c>
      <c r="M86" s="862"/>
      <c r="N86" s="51"/>
    </row>
    <row r="87" spans="1:14" ht="15.75" thickBot="1">
      <c r="B87" s="825" t="s">
        <v>953</v>
      </c>
      <c r="C87" s="826"/>
      <c r="D87" s="826"/>
      <c r="E87" s="826"/>
      <c r="F87" s="826"/>
      <c r="G87" s="826"/>
      <c r="H87" s="826"/>
      <c r="I87" s="826"/>
      <c r="J87" s="826"/>
      <c r="K87" s="826"/>
      <c r="L87" s="826"/>
      <c r="M87" s="827"/>
      <c r="N87" s="52">
        <f>L84+L85+L86</f>
        <v>357.09657266673537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1547.4184815558533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199</v>
      </c>
      <c r="B36" s="838" t="str">
        <f>VLOOKUP(A36,EQUIPOS!A6:D154,3,FALSE)</f>
        <v xml:space="preserve">Equipo de pintura (Compresor), Presión máxima de trabajo 3300 psi.
</v>
      </c>
      <c r="C36" s="839"/>
      <c r="D36" s="839"/>
      <c r="E36" s="839"/>
      <c r="F36" s="839"/>
      <c r="G36" s="839"/>
      <c r="H36" s="840"/>
      <c r="I36" s="267"/>
      <c r="J36" s="268"/>
      <c r="K36" s="269">
        <f>VLOOKUP(A36,EQUIPOS!A6:D162,4,FALSE)</f>
        <v>17513.563518629278</v>
      </c>
      <c r="L36" s="270"/>
      <c r="M36" s="336">
        <v>6.1</v>
      </c>
      <c r="N36" s="272">
        <f>K36/M36</f>
        <v>2871.0759866605376</v>
      </c>
    </row>
    <row r="37" spans="1:14">
      <c r="A37" s="113" t="s">
        <v>138</v>
      </c>
      <c r="B37" s="838" t="str">
        <f>VLOOKUP(A37,EQUIPOS!A7:D154,3,FALSE)</f>
        <v>Camioneta D-300</v>
      </c>
      <c r="C37" s="839"/>
      <c r="D37" s="839"/>
      <c r="E37" s="839"/>
      <c r="F37" s="839"/>
      <c r="G37" s="839"/>
      <c r="H37" s="840"/>
      <c r="I37" s="421"/>
      <c r="J37" s="422"/>
      <c r="K37" s="269">
        <f>VLOOKUP(A37,EQUIPOS!A7:D163,4,FALSE)</f>
        <v>36416.073693280057</v>
      </c>
      <c r="L37" s="335"/>
      <c r="M37" s="336">
        <v>6.1</v>
      </c>
      <c r="N37" s="272">
        <f>K37/M37</f>
        <v>5969.8481464393544</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85.991540699673777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8926.9156737995654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4045.7381806293033</v>
      </c>
      <c r="N48" s="272">
        <f>K48*M48</f>
        <v>1545.4719850003939</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31895.861175085793</v>
      </c>
      <c r="N49" s="272">
        <f>K49*M49</f>
        <v>1594.7930587542896</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79152.713757224017</v>
      </c>
      <c r="N50" s="272">
        <f>K50*M50</f>
        <v>9498.3256508668819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12638.590694621565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8599.1540699673769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30164.660438388506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6032.9320876777019</v>
      </c>
      <c r="M84" s="860"/>
      <c r="N84" s="51"/>
    </row>
    <row r="85" spans="1:14">
      <c r="B85" s="89" t="s">
        <v>973</v>
      </c>
      <c r="C85" s="90"/>
      <c r="D85" s="90"/>
      <c r="E85" s="90"/>
      <c r="F85" s="90"/>
      <c r="G85" s="90"/>
      <c r="H85" s="90"/>
      <c r="I85" s="87"/>
      <c r="J85" s="88"/>
      <c r="K85" s="304">
        <v>0.05</v>
      </c>
      <c r="L85" s="859">
        <f>N79*K85</f>
        <v>1508.2330219194255</v>
      </c>
      <c r="M85" s="860"/>
      <c r="N85" s="51"/>
    </row>
    <row r="86" spans="1:14" ht="15.75" thickBot="1">
      <c r="B86" s="91" t="s">
        <v>974</v>
      </c>
      <c r="C86" s="92"/>
      <c r="D86" s="92"/>
      <c r="E86" s="92"/>
      <c r="F86" s="92"/>
      <c r="G86" s="92"/>
      <c r="H86" s="92"/>
      <c r="I86" s="93"/>
      <c r="J86" s="94"/>
      <c r="K86" s="305">
        <v>0.05</v>
      </c>
      <c r="L86" s="861">
        <f>N79*K86</f>
        <v>1508.2330219194255</v>
      </c>
      <c r="M86" s="862"/>
      <c r="N86" s="51"/>
    </row>
    <row r="87" spans="1:14" ht="15.75" thickBot="1">
      <c r="B87" s="825" t="s">
        <v>953</v>
      </c>
      <c r="C87" s="826"/>
      <c r="D87" s="826"/>
      <c r="E87" s="826"/>
      <c r="F87" s="826"/>
      <c r="G87" s="826"/>
      <c r="H87" s="826"/>
      <c r="I87" s="826"/>
      <c r="J87" s="826"/>
      <c r="K87" s="826"/>
      <c r="L87" s="826"/>
      <c r="M87" s="827"/>
      <c r="N87" s="52">
        <f>L84+L85+L86</f>
        <v>9049.3981315165529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39214.058569905057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VLOOKUP(A36,EQUIPOS!A6:D162,4,FALSE)</f>
        <v>36416.073693280057</v>
      </c>
      <c r="L36" s="270"/>
      <c r="M36" s="336">
        <v>6</v>
      </c>
      <c r="N36" s="272">
        <f>K36/M36</f>
        <v>6069.3456155466765</v>
      </c>
    </row>
    <row r="37" spans="1:14">
      <c r="A37" s="113" t="s">
        <v>1711</v>
      </c>
      <c r="B37" s="838" t="str">
        <f>VLOOKUP(A37,EQUIPOS!A7:D154,3,FALSE)</f>
        <v>Caldera para pintura termoplástica</v>
      </c>
      <c r="C37" s="839"/>
      <c r="D37" s="839"/>
      <c r="E37" s="839"/>
      <c r="F37" s="839"/>
      <c r="G37" s="839"/>
      <c r="H37" s="840"/>
      <c r="I37" s="421"/>
      <c r="J37" s="422"/>
      <c r="K37" s="269">
        <f>VLOOKUP(A37,EQUIPOS!A7:D163,4,FALSE)</f>
        <v>67865.714043178916</v>
      </c>
      <c r="L37" s="335"/>
      <c r="M37" s="336">
        <v>6</v>
      </c>
      <c r="N37" s="272">
        <f>K37/M37</f>
        <v>11310.952340529819</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100.46441950300166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17480.762375579496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4045.7381806293033</v>
      </c>
      <c r="N48" s="272">
        <f>K48*M48</f>
        <v>3641.1643625663733</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7513.9934010360012</v>
      </c>
      <c r="N49" s="272">
        <f>K49*M49</f>
        <v>4884.0957106734013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8525.260073239775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10046.441950300166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36052.464399119432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7210.4928798238871</v>
      </c>
      <c r="M84" s="860"/>
      <c r="N84" s="51"/>
    </row>
    <row r="85" spans="1:14">
      <c r="B85" s="89" t="s">
        <v>973</v>
      </c>
      <c r="C85" s="90"/>
      <c r="D85" s="90"/>
      <c r="E85" s="90"/>
      <c r="F85" s="90"/>
      <c r="G85" s="90"/>
      <c r="H85" s="90"/>
      <c r="I85" s="87"/>
      <c r="J85" s="88"/>
      <c r="K85" s="304">
        <v>0.05</v>
      </c>
      <c r="L85" s="859">
        <f>N79*K85</f>
        <v>1802.6232199559718</v>
      </c>
      <c r="M85" s="860"/>
      <c r="N85" s="51"/>
    </row>
    <row r="86" spans="1:14" ht="15.75" thickBot="1">
      <c r="B86" s="91" t="s">
        <v>974</v>
      </c>
      <c r="C86" s="92"/>
      <c r="D86" s="92"/>
      <c r="E86" s="92"/>
      <c r="F86" s="92"/>
      <c r="G86" s="92"/>
      <c r="H86" s="92"/>
      <c r="I86" s="93"/>
      <c r="J86" s="94"/>
      <c r="K86" s="305">
        <v>0.05</v>
      </c>
      <c r="L86" s="861">
        <f>N79*K86</f>
        <v>1802.6232199559718</v>
      </c>
      <c r="M86" s="862"/>
      <c r="N86" s="51"/>
    </row>
    <row r="87" spans="1:14" ht="15.75" thickBot="1">
      <c r="B87" s="825" t="s">
        <v>953</v>
      </c>
      <c r="C87" s="826"/>
      <c r="D87" s="826"/>
      <c r="E87" s="826"/>
      <c r="F87" s="826"/>
      <c r="G87" s="826"/>
      <c r="H87" s="826"/>
      <c r="I87" s="826"/>
      <c r="J87" s="826"/>
      <c r="K87" s="826"/>
      <c r="L87" s="826"/>
      <c r="M87" s="827"/>
      <c r="N87" s="52">
        <f>L84+L85+L86</f>
        <v>10815.739319735829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46868.203718855264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VLOOKUP(A36,EQUIPOS!A6:D162,4,FALSE)</f>
        <v>36416.073693280057</v>
      </c>
      <c r="L36" s="270"/>
      <c r="M36" s="336">
        <v>250</v>
      </c>
      <c r="N36" s="272">
        <f>K36/M36</f>
        <v>145.66429477312022</v>
      </c>
    </row>
    <row r="37" spans="1:14">
      <c r="A37" s="113" t="s">
        <v>251</v>
      </c>
      <c r="B37" s="838" t="str">
        <f>VLOOKUP(A37,EQUIPOS!A7:D154,3,FALSE)</f>
        <v>Maquina térmica pegatachas</v>
      </c>
      <c r="C37" s="839"/>
      <c r="D37" s="839"/>
      <c r="E37" s="839"/>
      <c r="F37" s="839"/>
      <c r="G37" s="839"/>
      <c r="H37" s="840"/>
      <c r="I37" s="421"/>
      <c r="J37" s="422"/>
      <c r="K37" s="269">
        <f>VLOOKUP(A37,EQUIPOS!A7:D163,4,FALSE)</f>
        <v>27364.615293613017</v>
      </c>
      <c r="L37" s="335"/>
      <c r="M37" s="336">
        <v>250</v>
      </c>
      <c r="N37" s="272">
        <f>K37/M37</f>
        <v>109.45846117445207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1.15933616807204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256.28209211564433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7513.9934010360012</v>
      </c>
      <c r="N48" s="272">
        <f>K48*M48</f>
        <v>601.11947208288007</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5502.8754174700643</v>
      </c>
      <c r="N49" s="272">
        <f>K49*M49</f>
        <v>5502.8754174700643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6103.9948895529442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115.93361680720399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6476.2105984757927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1295.2421196951586</v>
      </c>
      <c r="M84" s="860"/>
      <c r="N84" s="51"/>
    </row>
    <row r="85" spans="1:14">
      <c r="B85" s="89" t="s">
        <v>973</v>
      </c>
      <c r="C85" s="90"/>
      <c r="D85" s="90"/>
      <c r="E85" s="90"/>
      <c r="F85" s="90"/>
      <c r="G85" s="90"/>
      <c r="H85" s="90"/>
      <c r="I85" s="87"/>
      <c r="J85" s="88"/>
      <c r="K85" s="304">
        <v>0.05</v>
      </c>
      <c r="L85" s="859">
        <f>N79*K85</f>
        <v>323.81052992378966</v>
      </c>
      <c r="M85" s="860"/>
      <c r="N85" s="51"/>
    </row>
    <row r="86" spans="1:14" ht="15.75" thickBot="1">
      <c r="B86" s="91" t="s">
        <v>974</v>
      </c>
      <c r="C86" s="92"/>
      <c r="D86" s="92"/>
      <c r="E86" s="92"/>
      <c r="F86" s="92"/>
      <c r="G86" s="92"/>
      <c r="H86" s="92"/>
      <c r="I86" s="93"/>
      <c r="J86" s="94"/>
      <c r="K86" s="305">
        <v>0.05</v>
      </c>
      <c r="L86" s="861">
        <f>N79*K86</f>
        <v>323.81052992378966</v>
      </c>
      <c r="M86" s="862"/>
      <c r="N86" s="51"/>
    </row>
    <row r="87" spans="1:14" ht="15.75" thickBot="1">
      <c r="B87" s="825" t="s">
        <v>953</v>
      </c>
      <c r="C87" s="826"/>
      <c r="D87" s="826"/>
      <c r="E87" s="826"/>
      <c r="F87" s="826"/>
      <c r="G87" s="826"/>
      <c r="H87" s="826"/>
      <c r="I87" s="826"/>
      <c r="J87" s="826"/>
      <c r="K87" s="826"/>
      <c r="L87" s="826"/>
      <c r="M87" s="827"/>
      <c r="N87" s="52">
        <f>L84+L85+L86</f>
        <v>1942.8631795427377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8419.07377801853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VLOOKUP(A36,EQUIPOS!A6:D162,4,FALSE)</f>
        <v>36416.073693280057</v>
      </c>
      <c r="L36" s="270"/>
      <c r="M36" s="336">
        <v>3.75</v>
      </c>
      <c r="N36" s="272">
        <f>K36/M36</f>
        <v>9710.9529848746824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98.152576204802642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9809.1055610794847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104037.58423498775</v>
      </c>
      <c r="N48" s="272">
        <f>K48*M48</f>
        <v>104037.58423498775</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329452.90965397301</v>
      </c>
      <c r="N49" s="272">
        <f>K49*M49</f>
        <v>329452.90965397301</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395585.90012969833</v>
      </c>
      <c r="N50" s="272">
        <f>K50*M50</f>
        <v>11867.57700389095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445358.07089285168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9815.2576204802644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464982.4340744114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92996.486814882286</v>
      </c>
      <c r="M84" s="860"/>
      <c r="N84" s="51"/>
    </row>
    <row r="85" spans="1:14">
      <c r="B85" s="89" t="s">
        <v>973</v>
      </c>
      <c r="C85" s="90"/>
      <c r="D85" s="90"/>
      <c r="E85" s="90"/>
      <c r="F85" s="90"/>
      <c r="G85" s="90"/>
      <c r="H85" s="90"/>
      <c r="I85" s="87"/>
      <c r="J85" s="88"/>
      <c r="K85" s="304">
        <v>0.05</v>
      </c>
      <c r="L85" s="859">
        <f>N79*K85</f>
        <v>23249.121703720572</v>
      </c>
      <c r="M85" s="860"/>
      <c r="N85" s="51"/>
    </row>
    <row r="86" spans="1:14" ht="15.75" thickBot="1">
      <c r="B86" s="91" t="s">
        <v>974</v>
      </c>
      <c r="C86" s="92"/>
      <c r="D86" s="92"/>
      <c r="E86" s="92"/>
      <c r="F86" s="92"/>
      <c r="G86" s="92"/>
      <c r="H86" s="92"/>
      <c r="I86" s="93"/>
      <c r="J86" s="94"/>
      <c r="K86" s="305">
        <v>0.05</v>
      </c>
      <c r="L86" s="861">
        <f>N79*K86</f>
        <v>23249.121703720572</v>
      </c>
      <c r="M86" s="862"/>
      <c r="N86" s="51"/>
    </row>
    <row r="87" spans="1:14" ht="15.75" thickBot="1">
      <c r="B87" s="825" t="s">
        <v>953</v>
      </c>
      <c r="C87" s="826"/>
      <c r="D87" s="826"/>
      <c r="E87" s="826"/>
      <c r="F87" s="826"/>
      <c r="G87" s="826"/>
      <c r="H87" s="826"/>
      <c r="I87" s="826"/>
      <c r="J87" s="826"/>
      <c r="K87" s="826"/>
      <c r="L87" s="826"/>
      <c r="M87" s="827"/>
      <c r="N87" s="52">
        <f>L84+L85+L86</f>
        <v>139494.73022232341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604477.16429673485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8.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VLOOKUP(A36,EQUIPOS!A6:D162,4,FALSE)</f>
        <v>36416.073693280057</v>
      </c>
      <c r="L36" s="270"/>
      <c r="M36" s="336">
        <v>3.75</v>
      </c>
      <c r="N36" s="272">
        <f>K36/M36</f>
        <v>9710.9529848746824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98.152576204802642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9809.1055610794847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104037.58423498775</v>
      </c>
      <c r="N48" s="272">
        <f>K48*M48</f>
        <v>104037.58423498775</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268243.07332944783</v>
      </c>
      <c r="N49" s="272">
        <f>K49*M49</f>
        <v>268243.07332944783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395585.90012969833</v>
      </c>
      <c r="N50" s="272">
        <f>K50*M50</f>
        <v>11867.57700389095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384148.2345683265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9815.2576204802644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403772.59774988622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80754.519549977253</v>
      </c>
      <c r="M84" s="860"/>
      <c r="N84" s="51"/>
    </row>
    <row r="85" spans="1:14">
      <c r="B85" s="89" t="s">
        <v>973</v>
      </c>
      <c r="C85" s="90"/>
      <c r="D85" s="90"/>
      <c r="E85" s="90"/>
      <c r="F85" s="90"/>
      <c r="G85" s="90"/>
      <c r="H85" s="90"/>
      <c r="I85" s="87"/>
      <c r="J85" s="88"/>
      <c r="K85" s="304">
        <v>0.05</v>
      </c>
      <c r="L85" s="859">
        <f>N79*K85</f>
        <v>20188.629887494313</v>
      </c>
      <c r="M85" s="860"/>
      <c r="N85" s="51"/>
    </row>
    <row r="86" spans="1:14" ht="15.75" thickBot="1">
      <c r="B86" s="91" t="s">
        <v>974</v>
      </c>
      <c r="C86" s="92"/>
      <c r="D86" s="92"/>
      <c r="E86" s="92"/>
      <c r="F86" s="92"/>
      <c r="G86" s="92"/>
      <c r="H86" s="92"/>
      <c r="I86" s="93"/>
      <c r="J86" s="94"/>
      <c r="K86" s="305">
        <v>0.05</v>
      </c>
      <c r="L86" s="861">
        <f>N79*K86</f>
        <v>20188.629887494313</v>
      </c>
      <c r="M86" s="862"/>
      <c r="N86" s="51"/>
    </row>
    <row r="87" spans="1:14" ht="15.75" thickBot="1">
      <c r="B87" s="825" t="s">
        <v>953</v>
      </c>
      <c r="C87" s="826"/>
      <c r="D87" s="826"/>
      <c r="E87" s="826"/>
      <c r="F87" s="826"/>
      <c r="G87" s="826"/>
      <c r="H87" s="826"/>
      <c r="I87" s="826"/>
      <c r="J87" s="826"/>
      <c r="K87" s="826"/>
      <c r="L87" s="826"/>
      <c r="M87" s="827"/>
      <c r="N87" s="52">
        <f>L84+L85+L86</f>
        <v>121131.77932496589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524904.37707485212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topLeftCell="A43" zoomScale="76" zoomScaleNormal="76" workbookViewId="0">
      <selection activeCell="O73" sqref="O73"/>
    </sheetView>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3"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VLOOKUP(A36,EQUIPOS!A6:D162,4,FALSE)</f>
        <v>36416.073693280057</v>
      </c>
      <c r="L36" s="270"/>
      <c r="M36" s="336">
        <v>3</v>
      </c>
      <c r="N36" s="272">
        <f>K36/M36</f>
        <v>12138.691231093353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52.158745833333334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12190.849976926685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117227.92177216533</v>
      </c>
      <c r="N48" s="272">
        <f>K48*M48</f>
        <v>117227.92177216533</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395585.90012969833</v>
      </c>
      <c r="N49" s="272">
        <f>K49*M49</f>
        <v>23735.154007781901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140963.07577994722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f>+I71/2</f>
        <v>33832.699999999997</v>
      </c>
    </row>
    <row r="72" spans="1:15">
      <c r="A72" s="167"/>
      <c r="B72" s="49"/>
      <c r="C72" s="47"/>
      <c r="D72" s="47"/>
      <c r="E72" s="47"/>
      <c r="F72" s="47"/>
      <c r="G72" s="47"/>
      <c r="H72" s="47"/>
      <c r="I72" s="292"/>
      <c r="J72" s="293"/>
      <c r="K72" s="294"/>
      <c r="L72" s="50"/>
      <c r="M72" s="434"/>
      <c r="N72" s="395"/>
      <c r="O72">
        <v>24590.566666666666</v>
      </c>
    </row>
    <row r="73" spans="1:15">
      <c r="B73" s="49"/>
      <c r="C73" s="47"/>
      <c r="D73" s="47"/>
      <c r="E73" s="47"/>
      <c r="F73" s="47"/>
      <c r="G73" s="47"/>
      <c r="H73" s="47"/>
      <c r="I73" s="292"/>
      <c r="J73" s="293"/>
      <c r="K73" s="294"/>
      <c r="L73" s="50"/>
      <c r="M73" s="432"/>
      <c r="N73" s="395"/>
      <c r="O73">
        <f>+O71/O72</f>
        <v>1.3758406001217269</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5215.8745833333332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158369.80034020724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31673.960068041448</v>
      </c>
      <c r="M84" s="860"/>
      <c r="N84" s="51"/>
    </row>
    <row r="85" spans="1:14">
      <c r="B85" s="89" t="s">
        <v>973</v>
      </c>
      <c r="C85" s="90"/>
      <c r="D85" s="90"/>
      <c r="E85" s="90"/>
      <c r="F85" s="90"/>
      <c r="G85" s="90"/>
      <c r="H85" s="90"/>
      <c r="I85" s="87"/>
      <c r="J85" s="88"/>
      <c r="K85" s="304">
        <v>0.05</v>
      </c>
      <c r="L85" s="859">
        <f>N79*K85</f>
        <v>7918.490017010362</v>
      </c>
      <c r="M85" s="860"/>
      <c r="N85" s="51"/>
    </row>
    <row r="86" spans="1:14" ht="15.75" thickBot="1">
      <c r="B86" s="91" t="s">
        <v>974</v>
      </c>
      <c r="C86" s="92"/>
      <c r="D86" s="92"/>
      <c r="E86" s="92"/>
      <c r="F86" s="92"/>
      <c r="G86" s="92"/>
      <c r="H86" s="92"/>
      <c r="I86" s="93"/>
      <c r="J86" s="94"/>
      <c r="K86" s="305">
        <v>0.05</v>
      </c>
      <c r="L86" s="861">
        <f>N79*K86</f>
        <v>7918.490017010362</v>
      </c>
      <c r="M86" s="862"/>
      <c r="N86" s="51"/>
    </row>
    <row r="87" spans="1:14" ht="15.75" thickBot="1">
      <c r="B87" s="825" t="s">
        <v>953</v>
      </c>
      <c r="C87" s="826"/>
      <c r="D87" s="826"/>
      <c r="E87" s="826"/>
      <c r="F87" s="826"/>
      <c r="G87" s="826"/>
      <c r="H87" s="826"/>
      <c r="I87" s="826"/>
      <c r="J87" s="826"/>
      <c r="K87" s="826"/>
      <c r="L87" s="826"/>
      <c r="M87" s="827"/>
      <c r="N87" s="52">
        <f>L84+L85+L86</f>
        <v>47510.940102062174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205880.74044226942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135</v>
      </c>
      <c r="B36" s="838" t="str">
        <f>VLOOKUP(A36,EQUIPOS!A6:D154,3,FALSE)</f>
        <v>Camión 350</v>
      </c>
      <c r="C36" s="839"/>
      <c r="D36" s="839"/>
      <c r="E36" s="839"/>
      <c r="F36" s="839"/>
      <c r="G36" s="839"/>
      <c r="H36" s="840"/>
      <c r="I36" s="267"/>
      <c r="J36" s="268"/>
      <c r="K36" s="269">
        <f>VLOOKUP(A36,EQUIPOS!A6:D162,4,FALSE)</f>
        <v>60115.115398415786</v>
      </c>
      <c r="L36" s="270"/>
      <c r="M36" s="336">
        <v>6.25</v>
      </c>
      <c r="N36" s="272">
        <f>K36/M36</f>
        <v>9618.418463746526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357.04822361440802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9975.4666873609349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195255.27058363834</v>
      </c>
      <c r="N48" s="272">
        <f>K48*M48</f>
        <v>48813.817645909585</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248534.7885823159</v>
      </c>
      <c r="N49" s="272">
        <f>K49*M49</f>
        <v>60177.914910972373</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108991.73255688197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7140.9644722881594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126108.16371653107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25221.632743306214</v>
      </c>
      <c r="M84" s="860"/>
      <c r="N84" s="51"/>
    </row>
    <row r="85" spans="1:14">
      <c r="B85" s="89" t="s">
        <v>973</v>
      </c>
      <c r="C85" s="90"/>
      <c r="D85" s="90"/>
      <c r="E85" s="90"/>
      <c r="F85" s="90"/>
      <c r="G85" s="90"/>
      <c r="H85" s="90"/>
      <c r="I85" s="87"/>
      <c r="J85" s="88"/>
      <c r="K85" s="304">
        <v>0.05</v>
      </c>
      <c r="L85" s="859">
        <f>N79*K85</f>
        <v>6305.4081858265536</v>
      </c>
      <c r="M85" s="860"/>
      <c r="N85" s="51"/>
    </row>
    <row r="86" spans="1:14" ht="15.75" thickBot="1">
      <c r="B86" s="91" t="s">
        <v>974</v>
      </c>
      <c r="C86" s="92"/>
      <c r="D86" s="92"/>
      <c r="E86" s="92"/>
      <c r="F86" s="92"/>
      <c r="G86" s="92"/>
      <c r="H86" s="92"/>
      <c r="I86" s="93"/>
      <c r="J86" s="94"/>
      <c r="K86" s="305">
        <v>0.05</v>
      </c>
      <c r="L86" s="861">
        <f>N79*K86</f>
        <v>6305.4081858265536</v>
      </c>
      <c r="M86" s="862"/>
      <c r="N86" s="51"/>
    </row>
    <row r="87" spans="1:14" ht="15.75" thickBot="1">
      <c r="B87" s="825" t="s">
        <v>953</v>
      </c>
      <c r="C87" s="826"/>
      <c r="D87" s="826"/>
      <c r="E87" s="826"/>
      <c r="F87" s="826"/>
      <c r="G87" s="826"/>
      <c r="H87" s="826"/>
      <c r="I87" s="826"/>
      <c r="J87" s="826"/>
      <c r="K87" s="826"/>
      <c r="L87" s="826"/>
      <c r="M87" s="827"/>
      <c r="N87" s="52">
        <f>L84+L85+L86</f>
        <v>37832.449114959323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163940.61283149041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41.726996666666665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50282.42620124315</v>
      </c>
      <c r="N48" s="272">
        <f>K48*M48</f>
        <v>50282.42620124315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50282.42620124315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4172.6996666666664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54496.852864576482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10899.370572915297</v>
      </c>
      <c r="M84" s="860"/>
      <c r="N84" s="51"/>
    </row>
    <row r="85" spans="1:14">
      <c r="B85" s="89" t="s">
        <v>973</v>
      </c>
      <c r="C85" s="90"/>
      <c r="D85" s="90"/>
      <c r="E85" s="90"/>
      <c r="F85" s="90"/>
      <c r="G85" s="90"/>
      <c r="H85" s="90"/>
      <c r="I85" s="87"/>
      <c r="J85" s="88"/>
      <c r="K85" s="304">
        <v>0.05</v>
      </c>
      <c r="L85" s="859">
        <f>N79*K85</f>
        <v>2724.8426432288243</v>
      </c>
      <c r="M85" s="860"/>
      <c r="N85" s="51"/>
    </row>
    <row r="86" spans="1:14" ht="15.75" thickBot="1">
      <c r="B86" s="91" t="s">
        <v>974</v>
      </c>
      <c r="C86" s="92"/>
      <c r="D86" s="92"/>
      <c r="E86" s="92"/>
      <c r="F86" s="92"/>
      <c r="G86" s="92"/>
      <c r="H86" s="92"/>
      <c r="I86" s="93"/>
      <c r="J86" s="94"/>
      <c r="K86" s="305">
        <v>0.05</v>
      </c>
      <c r="L86" s="861">
        <f>N79*K86</f>
        <v>2724.8426432288243</v>
      </c>
      <c r="M86" s="862"/>
      <c r="N86" s="51"/>
    </row>
    <row r="87" spans="1:14" ht="15.75" thickBot="1">
      <c r="B87" s="825" t="s">
        <v>953</v>
      </c>
      <c r="C87" s="826"/>
      <c r="D87" s="826"/>
      <c r="E87" s="826"/>
      <c r="F87" s="826"/>
      <c r="G87" s="826"/>
      <c r="H87" s="826"/>
      <c r="I87" s="826"/>
      <c r="J87" s="826"/>
      <c r="K87" s="826"/>
      <c r="L87" s="826"/>
      <c r="M87" s="827"/>
      <c r="N87" s="52">
        <f>L84+L85+L86</f>
        <v>16349.055859372947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70845.908723949426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43.165858620689654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59906.023051929551</v>
      </c>
      <c r="N48" s="272">
        <f>K48*M48</f>
        <v>59906.023051929551</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59906.023051929551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4316.5858620689651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64265.774772619203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12853.154954523841</v>
      </c>
      <c r="M84" s="860"/>
      <c r="N84" s="51"/>
    </row>
    <row r="85" spans="1:14">
      <c r="B85" s="89" t="s">
        <v>973</v>
      </c>
      <c r="C85" s="90"/>
      <c r="D85" s="90"/>
      <c r="E85" s="90"/>
      <c r="F85" s="90"/>
      <c r="G85" s="90"/>
      <c r="H85" s="90"/>
      <c r="I85" s="87"/>
      <c r="J85" s="88"/>
      <c r="K85" s="304">
        <v>0.05</v>
      </c>
      <c r="L85" s="859">
        <f>N79*K85</f>
        <v>3213.2887386309603</v>
      </c>
      <c r="M85" s="860"/>
      <c r="N85" s="51"/>
    </row>
    <row r="86" spans="1:14" ht="15.75" thickBot="1">
      <c r="B86" s="91" t="s">
        <v>974</v>
      </c>
      <c r="C86" s="92"/>
      <c r="D86" s="92"/>
      <c r="E86" s="92"/>
      <c r="F86" s="92"/>
      <c r="G86" s="92"/>
      <c r="H86" s="92"/>
      <c r="I86" s="93"/>
      <c r="J86" s="94"/>
      <c r="K86" s="305">
        <v>0.05</v>
      </c>
      <c r="L86" s="861">
        <f>N79*K86</f>
        <v>3213.2887386309603</v>
      </c>
      <c r="M86" s="862"/>
      <c r="N86" s="51"/>
    </row>
    <row r="87" spans="1:14" ht="15.75" thickBot="1">
      <c r="B87" s="825" t="s">
        <v>953</v>
      </c>
      <c r="C87" s="826"/>
      <c r="D87" s="826"/>
      <c r="E87" s="826"/>
      <c r="F87" s="826"/>
      <c r="G87" s="826"/>
      <c r="H87" s="826"/>
      <c r="I87" s="826"/>
      <c r="J87" s="826"/>
      <c r="K87" s="826"/>
      <c r="L87" s="826"/>
      <c r="M87" s="827"/>
      <c r="N87" s="52">
        <f>L84+L85+L86</f>
        <v>19279.73243178576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83545.507204404959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43.165858620689654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40748.361592451722</v>
      </c>
      <c r="N48" s="272">
        <f>K48*M48</f>
        <v>40748.361592451722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40748.361592451722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4316.5858620689651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45108.113313141381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9021.6226626282769</v>
      </c>
      <c r="M84" s="860"/>
      <c r="N84" s="51"/>
    </row>
    <row r="85" spans="1:14">
      <c r="B85" s="89" t="s">
        <v>973</v>
      </c>
      <c r="C85" s="90"/>
      <c r="D85" s="90"/>
      <c r="E85" s="90"/>
      <c r="F85" s="90"/>
      <c r="G85" s="90"/>
      <c r="H85" s="90"/>
      <c r="I85" s="87"/>
      <c r="J85" s="88"/>
      <c r="K85" s="304">
        <v>0.05</v>
      </c>
      <c r="L85" s="859">
        <f>N79*K85</f>
        <v>2255.4056656570692</v>
      </c>
      <c r="M85" s="860"/>
      <c r="N85" s="51"/>
    </row>
    <row r="86" spans="1:14" ht="15.75" thickBot="1">
      <c r="B86" s="91" t="s">
        <v>974</v>
      </c>
      <c r="C86" s="92"/>
      <c r="D86" s="92"/>
      <c r="E86" s="92"/>
      <c r="F86" s="92"/>
      <c r="G86" s="92"/>
      <c r="H86" s="92"/>
      <c r="I86" s="93"/>
      <c r="J86" s="94"/>
      <c r="K86" s="305">
        <v>0.05</v>
      </c>
      <c r="L86" s="861">
        <f>N79*K86</f>
        <v>2255.4056656570692</v>
      </c>
      <c r="M86" s="862"/>
      <c r="N86" s="51"/>
    </row>
    <row r="87" spans="1:14" ht="15.75" thickBot="1">
      <c r="B87" s="825" t="s">
        <v>953</v>
      </c>
      <c r="C87" s="826"/>
      <c r="D87" s="826"/>
      <c r="E87" s="826"/>
      <c r="F87" s="826"/>
      <c r="G87" s="826"/>
      <c r="H87" s="826"/>
      <c r="I87" s="826"/>
      <c r="J87" s="826"/>
      <c r="K87" s="826"/>
      <c r="L87" s="826"/>
      <c r="M87" s="827"/>
      <c r="N87" s="52">
        <f>L84+L85+L86</f>
        <v>13532.433993942414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58640.547307083791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VLOOKUP(A36,EQUIPOS!A6:D162,4,FALSE)</f>
        <v>7812.4692062623872</v>
      </c>
      <c r="L36" s="270"/>
      <c r="M36" s="336">
        <v>1.25</v>
      </c>
      <c r="N36" s="272">
        <f>K36/M36</f>
        <v>6249.9753650099101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N77*M41</f>
        <v>588.91545722881597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6838.8908222387263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3098.3157167468944</v>
      </c>
      <c r="N48" s="272">
        <f>K48*M48</f>
        <v>29743.830880770183</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424288.81772820442</v>
      </c>
      <c r="N49" s="272">
        <f>K49*M49</f>
        <v>50914.65812738453</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34951.1489297519</v>
      </c>
      <c r="N50" s="272">
        <f>K50*M50</f>
        <v>17475.57446487595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98134.063473030663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29445.772861440797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134418.72715671017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26883.745431342035</v>
      </c>
      <c r="M84" s="860"/>
      <c r="N84" s="51"/>
    </row>
    <row r="85" spans="1:14">
      <c r="B85" s="89" t="s">
        <v>973</v>
      </c>
      <c r="C85" s="90"/>
      <c r="D85" s="90"/>
      <c r="E85" s="90"/>
      <c r="F85" s="90"/>
      <c r="G85" s="90"/>
      <c r="H85" s="90"/>
      <c r="I85" s="87"/>
      <c r="J85" s="88"/>
      <c r="K85" s="304">
        <v>0.05</v>
      </c>
      <c r="L85" s="859">
        <f>N79*K85</f>
        <v>6720.9363578355087</v>
      </c>
      <c r="M85" s="860"/>
      <c r="N85" s="51"/>
    </row>
    <row r="86" spans="1:14" ht="15.75" thickBot="1">
      <c r="B86" s="91" t="s">
        <v>974</v>
      </c>
      <c r="C86" s="92"/>
      <c r="D86" s="92"/>
      <c r="E86" s="92"/>
      <c r="F86" s="92"/>
      <c r="G86" s="92"/>
      <c r="H86" s="92"/>
      <c r="I86" s="93"/>
      <c r="J86" s="94"/>
      <c r="K86" s="305">
        <v>0.05</v>
      </c>
      <c r="L86" s="861">
        <f>N79*K86</f>
        <v>6720.9363578355087</v>
      </c>
      <c r="M86" s="862"/>
      <c r="N86" s="51"/>
    </row>
    <row r="87" spans="1:14" ht="15.75" thickBot="1">
      <c r="B87" s="825" t="s">
        <v>953</v>
      </c>
      <c r="C87" s="826"/>
      <c r="D87" s="826"/>
      <c r="E87" s="826"/>
      <c r="F87" s="826"/>
      <c r="G87" s="826"/>
      <c r="H87" s="826"/>
      <c r="I87" s="826"/>
      <c r="J87" s="826"/>
      <c r="K87" s="826"/>
      <c r="L87" s="826"/>
      <c r="M87" s="827"/>
      <c r="N87" s="52">
        <f>L84+L85+L86</f>
        <v>40325.618147013054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174744.34530372324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8.9414992857142845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9536.3029148388086</v>
      </c>
      <c r="N48" s="272">
        <f>K48*M48</f>
        <v>9536.3029148388086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9536.3029148388086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894.14992857142852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10439.394342695952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2087.8788685391905</v>
      </c>
      <c r="M84" s="860"/>
      <c r="N84" s="51"/>
    </row>
    <row r="85" spans="1:14">
      <c r="B85" s="89" t="s">
        <v>973</v>
      </c>
      <c r="C85" s="90"/>
      <c r="D85" s="90"/>
      <c r="E85" s="90"/>
      <c r="F85" s="90"/>
      <c r="G85" s="90"/>
      <c r="H85" s="90"/>
      <c r="I85" s="87"/>
      <c r="J85" s="88"/>
      <c r="K85" s="304">
        <v>0.05</v>
      </c>
      <c r="L85" s="859">
        <f>N79*K85</f>
        <v>521.96971713479763</v>
      </c>
      <c r="M85" s="860"/>
      <c r="N85" s="51"/>
    </row>
    <row r="86" spans="1:14" ht="15.75" thickBot="1">
      <c r="B86" s="91" t="s">
        <v>974</v>
      </c>
      <c r="C86" s="92"/>
      <c r="D86" s="92"/>
      <c r="E86" s="92"/>
      <c r="F86" s="92"/>
      <c r="G86" s="92"/>
      <c r="H86" s="92"/>
      <c r="I86" s="93"/>
      <c r="J86" s="94"/>
      <c r="K86" s="305">
        <v>0.05</v>
      </c>
      <c r="L86" s="861">
        <f>N79*K86</f>
        <v>521.96971713479763</v>
      </c>
      <c r="M86" s="862"/>
      <c r="N86" s="51"/>
    </row>
    <row r="87" spans="1:14" ht="15.75" thickBot="1">
      <c r="B87" s="825" t="s">
        <v>953</v>
      </c>
      <c r="C87" s="826"/>
      <c r="D87" s="826"/>
      <c r="E87" s="826"/>
      <c r="F87" s="826"/>
      <c r="G87" s="826"/>
      <c r="H87" s="826"/>
      <c r="I87" s="826"/>
      <c r="J87" s="826"/>
      <c r="K87" s="826"/>
      <c r="L87" s="826"/>
      <c r="M87" s="827"/>
      <c r="N87" s="52">
        <f>L84+L85+L86</f>
        <v>3131.8183028087856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13571.212645504738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4"/>
      <c r="C1" s="926"/>
      <c r="D1" s="927"/>
      <c r="E1" s="927"/>
      <c r="F1" s="927"/>
      <c r="G1" s="927"/>
      <c r="H1" s="927"/>
      <c r="I1" s="927"/>
      <c r="J1" s="928"/>
      <c r="K1" s="929" t="s">
        <v>933</v>
      </c>
      <c r="L1" s="931" t="s">
        <v>2198</v>
      </c>
      <c r="M1" s="932"/>
      <c r="N1" s="933"/>
    </row>
    <row r="2" spans="2:14" ht="24.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VLOOKUP(A36,EQUIPOS!A6:D162,4,FALSE)</f>
        <v>36416.073693280057</v>
      </c>
      <c r="L36" s="270"/>
      <c r="M36" s="336">
        <v>160</v>
      </c>
      <c r="N36" s="272">
        <f>K36/M36</f>
        <v>227.60046058300037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21.159592326800993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248.76005290980137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98258.278020666927</v>
      </c>
      <c r="N48" s="272">
        <f>K48*M48</f>
        <v>98258.278020666927</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395585.90012969833</v>
      </c>
      <c r="N49" s="272">
        <f>K49*M49</f>
        <v>11867.57700389095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110125.85502455788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2115.9592326800994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112490.57431014779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22498.114862029557</v>
      </c>
      <c r="M84" s="860"/>
      <c r="N84" s="51"/>
    </row>
    <row r="85" spans="1:14">
      <c r="B85" s="89" t="s">
        <v>973</v>
      </c>
      <c r="C85" s="90"/>
      <c r="D85" s="90"/>
      <c r="E85" s="90"/>
      <c r="F85" s="90"/>
      <c r="G85" s="90"/>
      <c r="H85" s="90"/>
      <c r="I85" s="87"/>
      <c r="J85" s="88"/>
      <c r="K85" s="304">
        <v>0.05</v>
      </c>
      <c r="L85" s="859">
        <f>N79*K85</f>
        <v>5624.5287155073893</v>
      </c>
      <c r="M85" s="860"/>
      <c r="N85" s="51"/>
    </row>
    <row r="86" spans="1:14" ht="15.75" thickBot="1">
      <c r="B86" s="91" t="s">
        <v>974</v>
      </c>
      <c r="C86" s="92"/>
      <c r="D86" s="92"/>
      <c r="E86" s="92"/>
      <c r="F86" s="92"/>
      <c r="G86" s="92"/>
      <c r="H86" s="92"/>
      <c r="I86" s="93"/>
      <c r="J86" s="94"/>
      <c r="K86" s="305">
        <v>0.05</v>
      </c>
      <c r="L86" s="861">
        <f>N79*K86</f>
        <v>5624.5287155073893</v>
      </c>
      <c r="M86" s="862"/>
      <c r="N86" s="51"/>
    </row>
    <row r="87" spans="1:14" ht="15.75" thickBot="1">
      <c r="B87" s="825" t="s">
        <v>953</v>
      </c>
      <c r="C87" s="826"/>
      <c r="D87" s="826"/>
      <c r="E87" s="826"/>
      <c r="F87" s="826"/>
      <c r="G87" s="826"/>
      <c r="H87" s="826"/>
      <c r="I87" s="826"/>
      <c r="J87" s="826"/>
      <c r="K87" s="826"/>
      <c r="L87" s="826"/>
      <c r="M87" s="827"/>
      <c r="N87" s="52">
        <f>L84+L85+L86</f>
        <v>33747.172293044336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146237.74660319212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83.453993333333329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7695.4027263967801</v>
      </c>
      <c r="N48" s="272">
        <f>K48*M48</f>
        <v>307.81610905587121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11234.058051772323</v>
      </c>
      <c r="N49" s="272">
        <f>K49*M49</f>
        <v>4493.6232207089297</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549.67162331405575</v>
      </c>
      <c r="N50" s="272">
        <f>K50*M50</f>
        <v>1649.0148699421673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6450.4541997069682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834.53993333333324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7368.4481263736352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1473.6896252747272</v>
      </c>
      <c r="M84" s="860"/>
      <c r="N84" s="51"/>
    </row>
    <row r="85" spans="1:14">
      <c r="B85" s="89" t="s">
        <v>973</v>
      </c>
      <c r="C85" s="90"/>
      <c r="D85" s="90"/>
      <c r="E85" s="90"/>
      <c r="F85" s="90"/>
      <c r="G85" s="90"/>
      <c r="H85" s="90"/>
      <c r="I85" s="87"/>
      <c r="J85" s="88"/>
      <c r="K85" s="304">
        <v>0.05</v>
      </c>
      <c r="L85" s="859">
        <f>N79*K85</f>
        <v>368.42240631868179</v>
      </c>
      <c r="M85" s="860"/>
      <c r="N85" s="51"/>
    </row>
    <row r="86" spans="1:14" ht="15.75" thickBot="1">
      <c r="B86" s="91" t="s">
        <v>974</v>
      </c>
      <c r="C86" s="92"/>
      <c r="D86" s="92"/>
      <c r="E86" s="92"/>
      <c r="F86" s="92"/>
      <c r="G86" s="92"/>
      <c r="H86" s="92"/>
      <c r="I86" s="93"/>
      <c r="J86" s="94"/>
      <c r="K86" s="305">
        <v>0.05</v>
      </c>
      <c r="L86" s="861">
        <f>N79*K86</f>
        <v>368.42240631868179</v>
      </c>
      <c r="M86" s="862"/>
      <c r="N86" s="51"/>
    </row>
    <row r="87" spans="1:14" ht="15.75" thickBot="1">
      <c r="B87" s="825" t="s">
        <v>953</v>
      </c>
      <c r="C87" s="826"/>
      <c r="D87" s="826"/>
      <c r="E87" s="826"/>
      <c r="F87" s="826"/>
      <c r="G87" s="826"/>
      <c r="H87" s="826"/>
      <c r="I87" s="826"/>
      <c r="J87" s="826"/>
      <c r="K87" s="826"/>
      <c r="L87" s="826"/>
      <c r="M87" s="827"/>
      <c r="N87" s="52">
        <f>L84+L85+L86</f>
        <v>2210.5344379120907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9578.9825642857249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83.453993333333329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23146.322835899096</v>
      </c>
      <c r="N48" s="272">
        <f>K48*M48</f>
        <v>9258.5291343596382</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549.67162331405575</v>
      </c>
      <c r="N49" s="272">
        <f>K49*M49</f>
        <v>1649.0148699421673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10907.544004301806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834.53993333333324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11825.537930968472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2365.1075861936947</v>
      </c>
      <c r="M84" s="860"/>
      <c r="N84" s="51"/>
    </row>
    <row r="85" spans="1:14">
      <c r="B85" s="89" t="s">
        <v>973</v>
      </c>
      <c r="C85" s="90"/>
      <c r="D85" s="90"/>
      <c r="E85" s="90"/>
      <c r="F85" s="90"/>
      <c r="G85" s="90"/>
      <c r="H85" s="90"/>
      <c r="I85" s="87"/>
      <c r="J85" s="88"/>
      <c r="K85" s="304">
        <v>0.05</v>
      </c>
      <c r="L85" s="859">
        <f>N79*K85</f>
        <v>591.27689654842368</v>
      </c>
      <c r="M85" s="860"/>
      <c r="N85" s="51"/>
    </row>
    <row r="86" spans="1:14" ht="15.75" thickBot="1">
      <c r="B86" s="91" t="s">
        <v>974</v>
      </c>
      <c r="C86" s="92"/>
      <c r="D86" s="92"/>
      <c r="E86" s="92"/>
      <c r="F86" s="92"/>
      <c r="G86" s="92"/>
      <c r="H86" s="92"/>
      <c r="I86" s="93"/>
      <c r="J86" s="94"/>
      <c r="K86" s="305">
        <v>0.05</v>
      </c>
      <c r="L86" s="861">
        <f>N79*K86</f>
        <v>591.27689654842368</v>
      </c>
      <c r="M86" s="862"/>
      <c r="N86" s="51"/>
    </row>
    <row r="87" spans="1:14" ht="15.75" thickBot="1">
      <c r="B87" s="825" t="s">
        <v>953</v>
      </c>
      <c r="C87" s="826"/>
      <c r="D87" s="826"/>
      <c r="E87" s="826"/>
      <c r="F87" s="826"/>
      <c r="G87" s="826"/>
      <c r="H87" s="826"/>
      <c r="I87" s="826"/>
      <c r="J87" s="826"/>
      <c r="K87" s="826"/>
      <c r="L87" s="826"/>
      <c r="M87" s="827"/>
      <c r="N87" s="52">
        <f>L84+L85+L86</f>
        <v>3547.6613792905423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15373.199310259015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309.15631148587727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7695.4027263967801</v>
      </c>
      <c r="N48" s="272">
        <f>K48*M48</f>
        <v>615.63221811174242</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11234.058051772323</v>
      </c>
      <c r="N49" s="272">
        <f>K49*M49</f>
        <v>4493.6232207089297</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549.67162331405575</v>
      </c>
      <c r="N50" s="272">
        <f>K50*M50</f>
        <v>1649.0148699421673</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15668.142331621093</v>
      </c>
      <c r="N51" s="272">
        <f>K51*M51</f>
        <v>23502.21349743164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30260.483806194479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3091.5631148587727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33661.203232539126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6732.2406465078257</v>
      </c>
      <c r="M84" s="860"/>
      <c r="N84" s="51"/>
    </row>
    <row r="85" spans="1:14">
      <c r="B85" s="89" t="s">
        <v>973</v>
      </c>
      <c r="C85" s="90"/>
      <c r="D85" s="90"/>
      <c r="E85" s="90"/>
      <c r="F85" s="90"/>
      <c r="G85" s="90"/>
      <c r="H85" s="90"/>
      <c r="I85" s="87"/>
      <c r="J85" s="88"/>
      <c r="K85" s="304">
        <v>0.05</v>
      </c>
      <c r="L85" s="859">
        <f>N79*K85</f>
        <v>1683.0601616269564</v>
      </c>
      <c r="M85" s="860"/>
      <c r="N85" s="51"/>
    </row>
    <row r="86" spans="1:14" ht="15.75" thickBot="1">
      <c r="B86" s="91" t="s">
        <v>974</v>
      </c>
      <c r="C86" s="92"/>
      <c r="D86" s="92"/>
      <c r="E86" s="92"/>
      <c r="F86" s="92"/>
      <c r="G86" s="92"/>
      <c r="H86" s="92"/>
      <c r="I86" s="93"/>
      <c r="J86" s="94"/>
      <c r="K86" s="305">
        <v>0.05</v>
      </c>
      <c r="L86" s="861">
        <f>N79*K86</f>
        <v>1683.0601616269564</v>
      </c>
      <c r="M86" s="862"/>
      <c r="N86" s="51"/>
    </row>
    <row r="87" spans="1:14" ht="15.75" thickBot="1">
      <c r="B87" s="825" t="s">
        <v>953</v>
      </c>
      <c r="C87" s="826"/>
      <c r="D87" s="826"/>
      <c r="E87" s="826"/>
      <c r="F87" s="826"/>
      <c r="G87" s="826"/>
      <c r="H87" s="826"/>
      <c r="I87" s="826"/>
      <c r="J87" s="826"/>
      <c r="K87" s="826"/>
      <c r="L87" s="826"/>
      <c r="M87" s="827"/>
      <c r="N87" s="52">
        <f>L84+L85+L86</f>
        <v>10098.360969761738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43759.564202300862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309.15631148587727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23146.322835899096</v>
      </c>
      <c r="N48" s="272">
        <f>K48*M48</f>
        <v>9258.5291343596382</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549.67162331405575</v>
      </c>
      <c r="N49" s="272">
        <f>K49*M49</f>
        <v>1649.0148699421673</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15668.142331621093</v>
      </c>
      <c r="N50" s="272">
        <f>K50*M50</f>
        <v>23502.21349743164</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34409.757501733446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3091.5631148587727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37810.476928078097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7562.0953856156193</v>
      </c>
      <c r="M84" s="860"/>
      <c r="N84" s="51"/>
    </row>
    <row r="85" spans="1:14">
      <c r="B85" s="89" t="s">
        <v>973</v>
      </c>
      <c r="C85" s="90"/>
      <c r="D85" s="90"/>
      <c r="E85" s="90"/>
      <c r="F85" s="90"/>
      <c r="G85" s="90"/>
      <c r="H85" s="90"/>
      <c r="I85" s="87"/>
      <c r="J85" s="88"/>
      <c r="K85" s="304">
        <v>0.05</v>
      </c>
      <c r="L85" s="859">
        <f>N79*K85</f>
        <v>1890.5238464039048</v>
      </c>
      <c r="M85" s="860"/>
      <c r="N85" s="51"/>
    </row>
    <row r="86" spans="1:14" ht="15.75" thickBot="1">
      <c r="B86" s="91" t="s">
        <v>974</v>
      </c>
      <c r="C86" s="92"/>
      <c r="D86" s="92"/>
      <c r="E86" s="92"/>
      <c r="F86" s="92"/>
      <c r="G86" s="92"/>
      <c r="H86" s="92"/>
      <c r="I86" s="93"/>
      <c r="J86" s="94"/>
      <c r="K86" s="305">
        <v>0.05</v>
      </c>
      <c r="L86" s="861">
        <f>N79*K86</f>
        <v>1890.5238464039048</v>
      </c>
      <c r="M86" s="862"/>
      <c r="N86" s="51"/>
    </row>
    <row r="87" spans="1:14" ht="15.75" thickBot="1">
      <c r="B87" s="825" t="s">
        <v>953</v>
      </c>
      <c r="C87" s="826"/>
      <c r="D87" s="826"/>
      <c r="E87" s="826"/>
      <c r="F87" s="826"/>
      <c r="G87" s="826"/>
      <c r="H87" s="826"/>
      <c r="I87" s="826"/>
      <c r="J87" s="826"/>
      <c r="K87" s="826"/>
      <c r="L87" s="826"/>
      <c r="M87" s="827"/>
      <c r="N87" s="52">
        <f>L84+L85+L86</f>
        <v>11343.143078423429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49153.620006501529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241</v>
      </c>
      <c r="B36" s="838" t="str">
        <f>VLOOKUP(A36,EQUIPOS!A6:D154,3,FALSE)</f>
        <v>Grúa (capacidad 15 ton)</v>
      </c>
      <c r="C36" s="839"/>
      <c r="D36" s="839"/>
      <c r="E36" s="839"/>
      <c r="F36" s="839"/>
      <c r="G36" s="839"/>
      <c r="H36" s="840"/>
      <c r="I36" s="267"/>
      <c r="J36" s="268"/>
      <c r="K36" s="269">
        <f>VLOOKUP(A36,EQUIPOS!A6:D162,4,FALSE)</f>
        <v>115809.10728359639</v>
      </c>
      <c r="L36" s="270"/>
      <c r="M36" s="336">
        <v>0.75</v>
      </c>
      <c r="N36" s="272">
        <f>K36/M36</f>
        <v>154412.14304479517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0.2</v>
      </c>
      <c r="N41" s="344">
        <f>N77*M41</f>
        <v>9815.2576204802663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164227.40066527543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15383.877463604538</v>
      </c>
      <c r="N48" s="272">
        <f>K48*M48</f>
        <v>15383.877463604538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15383.877463604538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49076.288102401333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228687.56623128129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45737.513246256261</v>
      </c>
      <c r="M84" s="860"/>
      <c r="N84" s="51"/>
    </row>
    <row r="85" spans="1:14">
      <c r="B85" s="89" t="s">
        <v>973</v>
      </c>
      <c r="C85" s="90"/>
      <c r="D85" s="90"/>
      <c r="E85" s="90"/>
      <c r="F85" s="90"/>
      <c r="G85" s="90"/>
      <c r="H85" s="90"/>
      <c r="I85" s="87"/>
      <c r="J85" s="88"/>
      <c r="K85" s="304">
        <v>0.05</v>
      </c>
      <c r="L85" s="859">
        <f>N79*K85</f>
        <v>11434.378311564065</v>
      </c>
      <c r="M85" s="860"/>
      <c r="N85" s="51"/>
    </row>
    <row r="86" spans="1:14" ht="15.75" thickBot="1">
      <c r="B86" s="91" t="s">
        <v>974</v>
      </c>
      <c r="C86" s="92"/>
      <c r="D86" s="92"/>
      <c r="E86" s="92"/>
      <c r="F86" s="92"/>
      <c r="G86" s="92"/>
      <c r="H86" s="92"/>
      <c r="I86" s="93"/>
      <c r="J86" s="94"/>
      <c r="K86" s="305">
        <v>0.05</v>
      </c>
      <c r="L86" s="861">
        <f>N79*K86</f>
        <v>11434.378311564065</v>
      </c>
      <c r="M86" s="862"/>
      <c r="N86" s="51"/>
    </row>
    <row r="87" spans="1:14" ht="15.75" thickBot="1">
      <c r="B87" s="825" t="s">
        <v>953</v>
      </c>
      <c r="C87" s="826"/>
      <c r="D87" s="826"/>
      <c r="E87" s="826"/>
      <c r="F87" s="826"/>
      <c r="G87" s="826"/>
      <c r="H87" s="826"/>
      <c r="I87" s="826"/>
      <c r="J87" s="826"/>
      <c r="K87" s="826"/>
      <c r="L87" s="826"/>
      <c r="M87" s="827"/>
      <c r="N87" s="52">
        <f>L84+L85+L86</f>
        <v>68606.269869384399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297293.83610066568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0.2</v>
      </c>
      <c r="N41" s="344">
        <f>N77*M41</f>
        <v>7361.4432153601992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15383.877463604538</v>
      </c>
      <c r="N48" s="272">
        <f>K48*M48</f>
        <v>15383.877463604538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15383.877463604538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36807.216076800993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59552.53675576573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11910.507351153146</v>
      </c>
      <c r="M84" s="860"/>
      <c r="N84" s="51"/>
    </row>
    <row r="85" spans="1:14">
      <c r="B85" s="89" t="s">
        <v>973</v>
      </c>
      <c r="C85" s="90"/>
      <c r="D85" s="90"/>
      <c r="E85" s="90"/>
      <c r="F85" s="90"/>
      <c r="G85" s="90"/>
      <c r="H85" s="90"/>
      <c r="I85" s="87"/>
      <c r="J85" s="88"/>
      <c r="K85" s="304">
        <v>0.05</v>
      </c>
      <c r="L85" s="859">
        <f>N79*K85</f>
        <v>2977.6268377882866</v>
      </c>
      <c r="M85" s="860"/>
      <c r="N85" s="51"/>
    </row>
    <row r="86" spans="1:14" ht="15.75" thickBot="1">
      <c r="B86" s="91" t="s">
        <v>974</v>
      </c>
      <c r="C86" s="92"/>
      <c r="D86" s="92"/>
      <c r="E86" s="92"/>
      <c r="F86" s="92"/>
      <c r="G86" s="92"/>
      <c r="H86" s="92"/>
      <c r="I86" s="93"/>
      <c r="J86" s="94"/>
      <c r="K86" s="305">
        <v>0.05</v>
      </c>
      <c r="L86" s="861">
        <f>N79*K86</f>
        <v>2977.6268377882866</v>
      </c>
      <c r="M86" s="862"/>
      <c r="N86" s="51"/>
    </row>
    <row r="87" spans="1:14" ht="15.75" thickBot="1">
      <c r="B87" s="825" t="s">
        <v>953</v>
      </c>
      <c r="C87" s="826"/>
      <c r="D87" s="826"/>
      <c r="E87" s="826"/>
      <c r="F87" s="826"/>
      <c r="G87" s="826"/>
      <c r="H87" s="826"/>
      <c r="I87" s="826"/>
      <c r="J87" s="826"/>
      <c r="K87" s="826"/>
      <c r="L87" s="826"/>
      <c r="M87" s="827"/>
      <c r="N87" s="52">
        <f>L84+L85+L86</f>
        <v>17865.76102672972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77418.297782495443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2898.3404201801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15383.877463604538</v>
      </c>
      <c r="N48" s="272">
        <f>K48*M48</f>
        <v>15383.877463604538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15383.877463604538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19322.269467867332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37604.487351651973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7520.8974703303948</v>
      </c>
      <c r="M84" s="860"/>
      <c r="N84" s="51"/>
    </row>
    <row r="85" spans="1:14">
      <c r="B85" s="89" t="s">
        <v>973</v>
      </c>
      <c r="C85" s="90"/>
      <c r="D85" s="90"/>
      <c r="E85" s="90"/>
      <c r="F85" s="90"/>
      <c r="G85" s="90"/>
      <c r="H85" s="90"/>
      <c r="I85" s="87"/>
      <c r="J85" s="88"/>
      <c r="K85" s="304">
        <v>0.05</v>
      </c>
      <c r="L85" s="859">
        <f>N79*K85</f>
        <v>1880.2243675825987</v>
      </c>
      <c r="M85" s="860"/>
      <c r="N85" s="51"/>
    </row>
    <row r="86" spans="1:14" ht="15.75" thickBot="1">
      <c r="B86" s="91" t="s">
        <v>974</v>
      </c>
      <c r="C86" s="92"/>
      <c r="D86" s="92"/>
      <c r="E86" s="92"/>
      <c r="F86" s="92"/>
      <c r="G86" s="92"/>
      <c r="H86" s="92"/>
      <c r="I86" s="93"/>
      <c r="J86" s="94"/>
      <c r="K86" s="305">
        <v>0.05</v>
      </c>
      <c r="L86" s="861">
        <f>N79*K86</f>
        <v>1880.2243675825987</v>
      </c>
      <c r="M86" s="862"/>
      <c r="N86" s="51"/>
    </row>
    <row r="87" spans="1:14" ht="15.75" thickBot="1">
      <c r="B87" s="825" t="s">
        <v>953</v>
      </c>
      <c r="C87" s="826"/>
      <c r="D87" s="826"/>
      <c r="E87" s="826"/>
      <c r="F87" s="826"/>
      <c r="G87" s="826"/>
      <c r="H87" s="826"/>
      <c r="I87" s="826"/>
      <c r="J87" s="826"/>
      <c r="K87" s="826"/>
      <c r="L87" s="826"/>
      <c r="M87" s="827"/>
      <c r="N87" s="52">
        <f>L84+L85+L86</f>
        <v>11281.346205495593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48885.833557147562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2173.7553151350749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15383.877463604538</v>
      </c>
      <c r="N48" s="272">
        <f>K48*M48</f>
        <v>15383.877463604538</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15383.877463604538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14491.702100900498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32049.334879640111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6409.8669759280228</v>
      </c>
      <c r="M84" s="860"/>
      <c r="N84" s="51"/>
    </row>
    <row r="85" spans="1:14">
      <c r="B85" s="89" t="s">
        <v>973</v>
      </c>
      <c r="C85" s="90"/>
      <c r="D85" s="90"/>
      <c r="E85" s="90"/>
      <c r="F85" s="90"/>
      <c r="G85" s="90"/>
      <c r="H85" s="90"/>
      <c r="I85" s="87"/>
      <c r="J85" s="88"/>
      <c r="K85" s="304">
        <v>0.05</v>
      </c>
      <c r="L85" s="859">
        <f>N79*K85</f>
        <v>1602.4667439820057</v>
      </c>
      <c r="M85" s="860"/>
      <c r="N85" s="51"/>
    </row>
    <row r="86" spans="1:14" ht="15.75" thickBot="1">
      <c r="B86" s="91" t="s">
        <v>974</v>
      </c>
      <c r="C86" s="92"/>
      <c r="D86" s="92"/>
      <c r="E86" s="92"/>
      <c r="F86" s="92"/>
      <c r="G86" s="92"/>
      <c r="H86" s="92"/>
      <c r="I86" s="93"/>
      <c r="J86" s="94"/>
      <c r="K86" s="305">
        <v>0.05</v>
      </c>
      <c r="L86" s="861">
        <f>N79*K86</f>
        <v>1602.4667439820057</v>
      </c>
      <c r="M86" s="862"/>
      <c r="N86" s="51"/>
    </row>
    <row r="87" spans="1:14" ht="15.75" thickBot="1">
      <c r="B87" s="825" t="s">
        <v>953</v>
      </c>
      <c r="C87" s="826"/>
      <c r="D87" s="826"/>
      <c r="E87" s="826"/>
      <c r="F87" s="826"/>
      <c r="G87" s="826"/>
      <c r="H87" s="826"/>
      <c r="I87" s="826"/>
      <c r="J87" s="826"/>
      <c r="K87" s="826"/>
      <c r="L87" s="826"/>
      <c r="M87" s="827"/>
      <c r="N87" s="52">
        <f>L84+L85+L86</f>
        <v>9614.8004638920338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41664.135343532143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topLeftCell="A61" zoomScale="76" zoomScaleNormal="76" workbookViewId="0">
      <selection activeCell="O75" sqref="O75"/>
    </sheetView>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5">
      <c r="B33" s="58" t="s">
        <v>947</v>
      </c>
      <c r="C33" s="59"/>
      <c r="D33" s="59"/>
      <c r="E33" s="59"/>
      <c r="F33" s="59"/>
      <c r="G33" s="59"/>
      <c r="H33" s="59"/>
      <c r="I33" s="59"/>
      <c r="J33" s="59"/>
      <c r="K33" s="59"/>
      <c r="L33" s="59"/>
      <c r="M33" s="59"/>
      <c r="N33" s="60"/>
    </row>
    <row r="34" spans="1:15" ht="15.75" thickBot="1">
      <c r="B34" s="266"/>
      <c r="C34" s="61"/>
      <c r="D34" s="61"/>
      <c r="E34" s="61"/>
      <c r="F34" s="61"/>
      <c r="G34" s="61"/>
      <c r="H34" s="61"/>
      <c r="I34" s="62"/>
      <c r="J34" s="62"/>
      <c r="K34" s="61"/>
      <c r="L34" s="61"/>
      <c r="M34" s="61"/>
      <c r="N34" s="63"/>
    </row>
    <row r="35" spans="1:15">
      <c r="B35" s="806" t="s">
        <v>944</v>
      </c>
      <c r="C35" s="807"/>
      <c r="D35" s="807"/>
      <c r="E35" s="807"/>
      <c r="F35" s="807"/>
      <c r="G35" s="807"/>
      <c r="H35" s="808"/>
      <c r="I35" s="809" t="s">
        <v>948</v>
      </c>
      <c r="J35" s="810"/>
      <c r="K35" s="69" t="s">
        <v>949</v>
      </c>
      <c r="L35" s="811" t="s">
        <v>950</v>
      </c>
      <c r="M35" s="808"/>
      <c r="N35" s="70" t="s">
        <v>951</v>
      </c>
    </row>
    <row r="36" spans="1:15">
      <c r="A36" s="113"/>
      <c r="B36" s="838"/>
      <c r="C36" s="839"/>
      <c r="D36" s="839"/>
      <c r="E36" s="839"/>
      <c r="F36" s="839"/>
      <c r="G36" s="839"/>
      <c r="H36" s="840"/>
      <c r="I36" s="267"/>
      <c r="J36" s="268"/>
      <c r="K36" s="269"/>
      <c r="L36" s="270"/>
      <c r="M36" s="336"/>
      <c r="N36" s="272"/>
    </row>
    <row r="37" spans="1:15">
      <c r="A37" s="113"/>
      <c r="B37" s="838"/>
      <c r="C37" s="839"/>
      <c r="D37" s="839"/>
      <c r="E37" s="839"/>
      <c r="F37" s="839"/>
      <c r="G37" s="839"/>
      <c r="H37" s="840"/>
      <c r="I37" s="421"/>
      <c r="J37" s="422"/>
      <c r="K37" s="269"/>
      <c r="L37" s="335"/>
      <c r="M37" s="336"/>
      <c r="N37" s="272"/>
    </row>
    <row r="38" spans="1:15">
      <c r="A38" s="113"/>
      <c r="B38" s="838"/>
      <c r="C38" s="839"/>
      <c r="D38" s="839"/>
      <c r="E38" s="839"/>
      <c r="F38" s="839"/>
      <c r="G38" s="839"/>
      <c r="H38" s="840"/>
      <c r="I38" s="328"/>
      <c r="J38" s="330"/>
      <c r="K38" s="269"/>
      <c r="L38" s="423"/>
      <c r="M38" s="424"/>
      <c r="N38" s="272"/>
    </row>
    <row r="39" spans="1:15">
      <c r="B39" s="838"/>
      <c r="C39" s="839"/>
      <c r="D39" s="839"/>
      <c r="E39" s="839"/>
      <c r="F39" s="839"/>
      <c r="G39" s="839"/>
      <c r="H39" s="840"/>
      <c r="I39" s="36"/>
      <c r="J39" s="37"/>
      <c r="K39" s="269"/>
      <c r="L39" s="276"/>
      <c r="M39" s="336"/>
      <c r="N39" s="272"/>
    </row>
    <row r="40" spans="1:15">
      <c r="B40" s="320"/>
      <c r="C40" s="321"/>
      <c r="D40" s="321"/>
      <c r="E40" s="321"/>
      <c r="F40" s="323"/>
      <c r="G40" s="323"/>
      <c r="H40" s="125"/>
      <c r="I40" s="36"/>
      <c r="J40" s="37"/>
      <c r="K40" s="269"/>
      <c r="L40" s="276"/>
      <c r="M40" s="277"/>
      <c r="N40" s="273"/>
    </row>
    <row r="41" spans="1:15">
      <c r="B41" s="845" t="s">
        <v>952</v>
      </c>
      <c r="C41" s="846"/>
      <c r="D41" s="846"/>
      <c r="E41" s="38"/>
      <c r="F41" s="39"/>
      <c r="G41" s="39"/>
      <c r="H41" s="40"/>
      <c r="I41" s="36"/>
      <c r="J41" s="37"/>
      <c r="K41" s="279"/>
      <c r="L41" s="276"/>
      <c r="M41" s="401">
        <v>0.15</v>
      </c>
      <c r="N41" s="344">
        <f>N77*M41</f>
        <v>12372.173471193613</v>
      </c>
    </row>
    <row r="42" spans="1:15" ht="15.75" thickBot="1">
      <c r="B42" s="838"/>
      <c r="C42" s="839"/>
      <c r="D42" s="839"/>
      <c r="E42" s="839"/>
      <c r="F42" s="839"/>
      <c r="G42" s="839"/>
      <c r="H42" s="840"/>
      <c r="I42" s="847"/>
      <c r="J42" s="848"/>
      <c r="K42" s="41"/>
      <c r="L42" s="849"/>
      <c r="M42" s="850"/>
      <c r="N42" s="105"/>
    </row>
    <row r="43" spans="1:15" ht="15.75" thickBot="1">
      <c r="B43" s="825" t="s">
        <v>953</v>
      </c>
      <c r="C43" s="826"/>
      <c r="D43" s="826"/>
      <c r="E43" s="826"/>
      <c r="F43" s="826"/>
      <c r="G43" s="826"/>
      <c r="H43" s="826"/>
      <c r="I43" s="826"/>
      <c r="J43" s="826"/>
      <c r="K43" s="826"/>
      <c r="L43" s="826"/>
      <c r="M43" s="827"/>
      <c r="N43" s="394">
        <f>SUM(N36:N42)</f>
        <v>12372.173471193613</v>
      </c>
    </row>
    <row r="44" spans="1:15">
      <c r="B44" s="280"/>
      <c r="C44" s="34"/>
      <c r="D44" s="34"/>
      <c r="E44" s="34"/>
      <c r="F44" s="34"/>
      <c r="G44" s="34"/>
      <c r="H44" s="34"/>
      <c r="I44" s="34"/>
      <c r="J44" s="34"/>
      <c r="K44" s="34"/>
      <c r="L44" s="34"/>
      <c r="M44" s="34"/>
      <c r="N44" s="35"/>
    </row>
    <row r="45" spans="1:15">
      <c r="B45" s="64" t="s">
        <v>954</v>
      </c>
      <c r="C45" s="65"/>
      <c r="D45" s="65"/>
      <c r="E45" s="65"/>
      <c r="F45" s="65"/>
      <c r="G45" s="65"/>
      <c r="H45" s="65"/>
      <c r="I45" s="65"/>
      <c r="J45" s="65"/>
      <c r="K45" s="65"/>
      <c r="L45" s="65"/>
      <c r="M45" s="65"/>
      <c r="N45" s="66"/>
    </row>
    <row r="46" spans="1:15" ht="15.75" thickBot="1">
      <c r="B46" s="67"/>
      <c r="C46" s="62"/>
      <c r="D46" s="62"/>
      <c r="E46" s="62"/>
      <c r="F46" s="62"/>
      <c r="G46" s="62"/>
      <c r="H46" s="62"/>
      <c r="I46" s="62"/>
      <c r="J46" s="61"/>
      <c r="K46" s="61"/>
      <c r="L46" s="61"/>
      <c r="M46" s="61"/>
      <c r="N46" s="63"/>
    </row>
    <row r="47" spans="1:15">
      <c r="B47" s="816" t="s">
        <v>944</v>
      </c>
      <c r="C47" s="817"/>
      <c r="D47" s="817"/>
      <c r="E47" s="817"/>
      <c r="F47" s="817"/>
      <c r="G47" s="817"/>
      <c r="H47" s="817"/>
      <c r="I47" s="818"/>
      <c r="J47" s="315" t="s">
        <v>945</v>
      </c>
      <c r="K47" s="85" t="s">
        <v>946</v>
      </c>
      <c r="L47" s="819" t="s">
        <v>955</v>
      </c>
      <c r="M47" s="818"/>
      <c r="N47" s="86" t="s">
        <v>951</v>
      </c>
    </row>
    <row r="48" spans="1:15">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32407.314106910857</v>
      </c>
      <c r="N48" s="272">
        <f>K48*M48</f>
        <v>68055.359624512799</v>
      </c>
      <c r="O48">
        <v>28410.92</v>
      </c>
    </row>
    <row r="49" spans="1:15">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15383.877463604538</v>
      </c>
      <c r="N49" s="272">
        <f>K49*M49</f>
        <v>15383.877463604538</v>
      </c>
      <c r="O49" s="646">
        <f>+O48/M48</f>
        <v>0.87668234109970167</v>
      </c>
    </row>
    <row r="50" spans="1:15">
      <c r="A50" s="170"/>
      <c r="B50" s="43"/>
      <c r="C50" s="425"/>
      <c r="D50" s="425"/>
      <c r="E50" s="425"/>
      <c r="F50" s="425"/>
      <c r="G50" s="425"/>
      <c r="H50" s="425"/>
      <c r="I50" s="425"/>
      <c r="J50" s="311"/>
      <c r="K50" s="397"/>
      <c r="L50" s="421"/>
      <c r="M50" s="402"/>
      <c r="N50" s="272"/>
    </row>
    <row r="51" spans="1:15">
      <c r="A51" s="170"/>
      <c r="B51" s="43"/>
      <c r="C51" s="425"/>
      <c r="D51" s="425"/>
      <c r="E51" s="425"/>
      <c r="F51" s="425"/>
      <c r="G51" s="425"/>
      <c r="H51" s="425"/>
      <c r="I51" s="425"/>
      <c r="J51" s="311"/>
      <c r="K51" s="397"/>
      <c r="L51" s="421"/>
      <c r="M51" s="402"/>
      <c r="N51" s="272"/>
      <c r="O51">
        <v>12680.95</v>
      </c>
    </row>
    <row r="52" spans="1:15">
      <c r="B52" s="320"/>
      <c r="C52" s="47"/>
      <c r="D52" s="47"/>
      <c r="E52" s="47"/>
      <c r="F52" s="47"/>
      <c r="G52" s="47"/>
      <c r="H52" s="47"/>
      <c r="I52" s="47"/>
      <c r="J52" s="288"/>
      <c r="K52" s="169"/>
      <c r="L52" s="318"/>
      <c r="M52" s="426"/>
      <c r="N52" s="273"/>
      <c r="O52">
        <f>+M49/O51</f>
        <v>1.2131486571277812</v>
      </c>
    </row>
    <row r="53" spans="1:15">
      <c r="B53" s="168"/>
      <c r="C53" s="317"/>
      <c r="D53" s="317"/>
      <c r="E53" s="317"/>
      <c r="F53" s="317"/>
      <c r="G53" s="317"/>
      <c r="H53" s="317"/>
      <c r="I53" s="317"/>
      <c r="J53" s="311"/>
      <c r="K53" s="44"/>
      <c r="L53" s="318"/>
      <c r="M53" s="426"/>
      <c r="N53" s="273"/>
    </row>
    <row r="54" spans="1:15" ht="15.75" thickBot="1">
      <c r="B54" s="478"/>
      <c r="C54" s="47"/>
      <c r="D54" s="47"/>
      <c r="E54" s="47"/>
      <c r="F54" s="47"/>
      <c r="G54" s="47"/>
      <c r="H54" s="47"/>
      <c r="I54" s="47"/>
      <c r="J54" s="288"/>
      <c r="K54" s="169"/>
      <c r="L54" s="479"/>
      <c r="M54" s="480"/>
      <c r="N54" s="481"/>
    </row>
    <row r="55" spans="1:15" ht="15.75" thickBot="1">
      <c r="B55" s="825" t="s">
        <v>953</v>
      </c>
      <c r="C55" s="826"/>
      <c r="D55" s="826"/>
      <c r="E55" s="826"/>
      <c r="F55" s="826"/>
      <c r="G55" s="826"/>
      <c r="H55" s="826"/>
      <c r="I55" s="826"/>
      <c r="J55" s="826"/>
      <c r="K55" s="826"/>
      <c r="L55" s="826"/>
      <c r="M55" s="827"/>
      <c r="N55" s="394">
        <f>SUM(N48:N54)</f>
        <v>83439.237088117341</v>
      </c>
    </row>
    <row r="56" spans="1:15">
      <c r="B56" s="33"/>
      <c r="C56" s="34"/>
      <c r="D56" s="34"/>
      <c r="E56" s="34"/>
      <c r="F56" s="34"/>
      <c r="G56" s="34"/>
      <c r="H56" s="34"/>
      <c r="I56" s="34"/>
      <c r="J56" s="34"/>
      <c r="K56" s="34"/>
      <c r="L56" s="34"/>
      <c r="M56" s="34"/>
      <c r="N56" s="35"/>
    </row>
    <row r="57" spans="1:15">
      <c r="B57" s="64" t="s">
        <v>956</v>
      </c>
      <c r="C57" s="65"/>
      <c r="D57" s="65"/>
      <c r="E57" s="65"/>
      <c r="F57" s="65"/>
      <c r="G57" s="65"/>
      <c r="H57" s="65"/>
      <c r="I57" s="65"/>
      <c r="J57" s="65"/>
      <c r="K57" s="65"/>
      <c r="L57" s="65"/>
      <c r="M57" s="65"/>
      <c r="N57" s="66"/>
    </row>
    <row r="58" spans="1:15" ht="15.75" thickBot="1">
      <c r="B58" s="68"/>
      <c r="C58" s="61"/>
      <c r="D58" s="61"/>
      <c r="E58" s="61"/>
      <c r="F58" s="61"/>
      <c r="G58" s="61"/>
      <c r="H58" s="61"/>
      <c r="I58" s="61"/>
      <c r="J58" s="61"/>
      <c r="K58" s="61"/>
      <c r="L58" s="61"/>
      <c r="M58" s="61"/>
      <c r="N58" s="63"/>
    </row>
    <row r="59" spans="1:15" ht="25.5">
      <c r="B59" s="313" t="s">
        <v>957</v>
      </c>
      <c r="C59" s="314"/>
      <c r="D59" s="314"/>
      <c r="E59" s="314"/>
      <c r="F59" s="314"/>
      <c r="G59" s="314"/>
      <c r="H59" s="73" t="s">
        <v>945</v>
      </c>
      <c r="I59" s="74" t="s">
        <v>958</v>
      </c>
      <c r="J59" s="75" t="s">
        <v>959</v>
      </c>
      <c r="K59" s="73" t="s">
        <v>960</v>
      </c>
      <c r="L59" s="828" t="s">
        <v>961</v>
      </c>
      <c r="M59" s="801"/>
      <c r="N59" s="76" t="s">
        <v>951</v>
      </c>
    </row>
    <row r="60" spans="1:15">
      <c r="B60" s="46"/>
      <c r="C60" s="317"/>
      <c r="D60" s="317"/>
      <c r="E60" s="317"/>
      <c r="F60" s="317"/>
      <c r="G60" s="317"/>
      <c r="H60" s="311"/>
      <c r="I60" s="279"/>
      <c r="J60" s="286"/>
      <c r="K60" s="279"/>
      <c r="L60" s="829"/>
      <c r="M60" s="830"/>
      <c r="N60" s="287"/>
    </row>
    <row r="61" spans="1:15">
      <c r="B61" s="46"/>
      <c r="C61" s="47"/>
      <c r="D61" s="47"/>
      <c r="E61" s="47"/>
      <c r="F61" s="47"/>
      <c r="G61" s="47"/>
      <c r="H61" s="311"/>
      <c r="I61" s="279"/>
      <c r="J61" s="286"/>
      <c r="K61" s="279"/>
      <c r="L61" s="829"/>
      <c r="M61" s="830"/>
      <c r="N61" s="287"/>
    </row>
    <row r="62" spans="1:15">
      <c r="B62" s="46"/>
      <c r="C62" s="47"/>
      <c r="D62" s="47"/>
      <c r="E62" s="47"/>
      <c r="F62" s="47"/>
      <c r="G62" s="47"/>
      <c r="H62" s="311"/>
      <c r="I62" s="279"/>
      <c r="J62" s="286"/>
      <c r="K62" s="279"/>
      <c r="L62" s="829"/>
      <c r="M62" s="830"/>
      <c r="N62" s="287"/>
    </row>
    <row r="63" spans="1:15">
      <c r="B63" s="46"/>
      <c r="C63" s="47"/>
      <c r="D63" s="47"/>
      <c r="E63" s="47"/>
      <c r="F63" s="47"/>
      <c r="G63" s="47"/>
      <c r="H63" s="311"/>
      <c r="I63" s="279"/>
      <c r="J63" s="286"/>
      <c r="K63" s="279"/>
      <c r="L63" s="829"/>
      <c r="M63" s="830"/>
      <c r="N63" s="287"/>
    </row>
    <row r="64" spans="1:15">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c r="O72">
        <f>+I72/3</f>
        <v>33832.699999999997</v>
      </c>
    </row>
    <row r="73" spans="1:15">
      <c r="B73" s="49"/>
      <c r="C73" s="47"/>
      <c r="D73" s="47"/>
      <c r="E73" s="47"/>
      <c r="F73" s="47"/>
      <c r="G73" s="47"/>
      <c r="H73" s="47"/>
      <c r="I73" s="292"/>
      <c r="J73" s="293"/>
      <c r="K73" s="294"/>
      <c r="L73" s="50"/>
      <c r="M73" s="432"/>
      <c r="N73" s="395"/>
      <c r="O73">
        <v>73771.7</v>
      </c>
    </row>
    <row r="74" spans="1:15">
      <c r="B74" s="49"/>
      <c r="C74" s="47"/>
      <c r="D74" s="47"/>
      <c r="E74" s="47"/>
      <c r="F74" s="47"/>
      <c r="G74" s="47"/>
      <c r="H74" s="47"/>
      <c r="I74" s="279"/>
      <c r="J74" s="297"/>
      <c r="K74" s="298"/>
      <c r="L74" s="318"/>
      <c r="M74" s="300"/>
      <c r="N74" s="296"/>
      <c r="O74">
        <f>+O72/O73</f>
        <v>0.45861353337390892</v>
      </c>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82481.156474624091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178292.56703393505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35658.513406787009</v>
      </c>
      <c r="M84" s="860"/>
      <c r="N84" s="51"/>
    </row>
    <row r="85" spans="1:14">
      <c r="B85" s="89" t="s">
        <v>973</v>
      </c>
      <c r="C85" s="90"/>
      <c r="D85" s="90"/>
      <c r="E85" s="90"/>
      <c r="F85" s="90"/>
      <c r="G85" s="90"/>
      <c r="H85" s="90"/>
      <c r="I85" s="87"/>
      <c r="J85" s="88"/>
      <c r="K85" s="304">
        <v>0.05</v>
      </c>
      <c r="L85" s="859">
        <f>N79*K85</f>
        <v>8914.6283516967524</v>
      </c>
      <c r="M85" s="860"/>
      <c r="N85" s="51"/>
    </row>
    <row r="86" spans="1:14" ht="15.75" thickBot="1">
      <c r="B86" s="91" t="s">
        <v>974</v>
      </c>
      <c r="C86" s="92"/>
      <c r="D86" s="92"/>
      <c r="E86" s="92"/>
      <c r="F86" s="92"/>
      <c r="G86" s="92"/>
      <c r="H86" s="92"/>
      <c r="I86" s="93"/>
      <c r="J86" s="94"/>
      <c r="K86" s="305">
        <v>0.05</v>
      </c>
      <c r="L86" s="861">
        <f>N79*K86</f>
        <v>8914.6283516967524</v>
      </c>
      <c r="M86" s="862"/>
      <c r="N86" s="51"/>
    </row>
    <row r="87" spans="1:14" ht="15.75" thickBot="1">
      <c r="B87" s="825" t="s">
        <v>953</v>
      </c>
      <c r="C87" s="826"/>
      <c r="D87" s="826"/>
      <c r="E87" s="826"/>
      <c r="F87" s="826"/>
      <c r="G87" s="826"/>
      <c r="H87" s="826"/>
      <c r="I87" s="826"/>
      <c r="J87" s="826"/>
      <c r="K87" s="826"/>
      <c r="L87" s="826"/>
      <c r="M87" s="827"/>
      <c r="N87" s="52">
        <f>L84+L85+L86</f>
        <v>53487.770110180514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231780.33714411556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12372.173471193613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32407.314106910857</v>
      </c>
      <c r="N48" s="272">
        <f>K48*M48</f>
        <v>64814.628213821714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15383.877463604538</v>
      </c>
      <c r="N49" s="272">
        <f>K49*M49</f>
        <v>15383.877463604538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80198.505677426248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82481.156474624091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175051.83562324394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35010.367124648787</v>
      </c>
      <c r="M84" s="860"/>
      <c r="N84" s="51"/>
    </row>
    <row r="85" spans="1:14">
      <c r="B85" s="89" t="s">
        <v>973</v>
      </c>
      <c r="C85" s="90"/>
      <c r="D85" s="90"/>
      <c r="E85" s="90"/>
      <c r="F85" s="90"/>
      <c r="G85" s="90"/>
      <c r="H85" s="90"/>
      <c r="I85" s="87"/>
      <c r="J85" s="88"/>
      <c r="K85" s="304">
        <v>0.05</v>
      </c>
      <c r="L85" s="859">
        <f>N79*K85</f>
        <v>8752.5917811621966</v>
      </c>
      <c r="M85" s="860"/>
      <c r="N85" s="51"/>
    </row>
    <row r="86" spans="1:14" ht="15.75" thickBot="1">
      <c r="B86" s="91" t="s">
        <v>974</v>
      </c>
      <c r="C86" s="92"/>
      <c r="D86" s="92"/>
      <c r="E86" s="92"/>
      <c r="F86" s="92"/>
      <c r="G86" s="92"/>
      <c r="H86" s="92"/>
      <c r="I86" s="93"/>
      <c r="J86" s="94"/>
      <c r="K86" s="305">
        <v>0.05</v>
      </c>
      <c r="L86" s="861">
        <f>N79*K86</f>
        <v>8752.5917811621966</v>
      </c>
      <c r="M86" s="862"/>
      <c r="N86" s="51"/>
    </row>
    <row r="87" spans="1:14" ht="15.75" thickBot="1">
      <c r="B87" s="825" t="s">
        <v>953</v>
      </c>
      <c r="C87" s="826"/>
      <c r="D87" s="826"/>
      <c r="E87" s="826"/>
      <c r="F87" s="826"/>
      <c r="G87" s="826"/>
      <c r="H87" s="826"/>
      <c r="I87" s="826"/>
      <c r="J87" s="826"/>
      <c r="K87" s="826"/>
      <c r="L87" s="826"/>
      <c r="M87" s="827"/>
      <c r="N87" s="52">
        <f>L84+L85+L86</f>
        <v>52515.550686973183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227567.38631021712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5165.9250634106666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32407.314106910857</v>
      </c>
      <c r="N48" s="272">
        <f>K48*M48</f>
        <v>42453.581480053224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15383.877463604538</v>
      </c>
      <c r="N49" s="272">
        <f>K49*M49</f>
        <v>15383.877463604538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57837.458943657766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51659.250634106662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114662.6346411751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22932.52692823502</v>
      </c>
      <c r="M84" s="860"/>
      <c r="N84" s="51"/>
    </row>
    <row r="85" spans="1:14">
      <c r="B85" s="89" t="s">
        <v>973</v>
      </c>
      <c r="C85" s="90"/>
      <c r="D85" s="90"/>
      <c r="E85" s="90"/>
      <c r="F85" s="90"/>
      <c r="G85" s="90"/>
      <c r="H85" s="90"/>
      <c r="I85" s="87"/>
      <c r="J85" s="88"/>
      <c r="K85" s="304">
        <v>0.05</v>
      </c>
      <c r="L85" s="859">
        <f>N79*K85</f>
        <v>5733.131732058755</v>
      </c>
      <c r="M85" s="860"/>
      <c r="N85" s="51"/>
    </row>
    <row r="86" spans="1:14" ht="15.75" thickBot="1">
      <c r="B86" s="91" t="s">
        <v>974</v>
      </c>
      <c r="C86" s="92"/>
      <c r="D86" s="92"/>
      <c r="E86" s="92"/>
      <c r="F86" s="92"/>
      <c r="G86" s="92"/>
      <c r="H86" s="92"/>
      <c r="I86" s="93"/>
      <c r="J86" s="94"/>
      <c r="K86" s="305">
        <v>0.05</v>
      </c>
      <c r="L86" s="861">
        <f>N79*K86</f>
        <v>5733.131732058755</v>
      </c>
      <c r="M86" s="862"/>
      <c r="N86" s="51"/>
    </row>
    <row r="87" spans="1:14" ht="15.75" thickBot="1">
      <c r="B87" s="825" t="s">
        <v>953</v>
      </c>
      <c r="C87" s="826"/>
      <c r="D87" s="826"/>
      <c r="E87" s="826"/>
      <c r="F87" s="826"/>
      <c r="G87" s="826"/>
      <c r="H87" s="826"/>
      <c r="I87" s="826"/>
      <c r="J87" s="826"/>
      <c r="K87" s="826"/>
      <c r="L87" s="826"/>
      <c r="M87" s="827"/>
      <c r="N87" s="52">
        <f>L84+L85+L86</f>
        <v>34398.79039235253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149061.42503352763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4330.2607149177647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32407.314106910857</v>
      </c>
      <c r="N48" s="272">
        <f>K48*M48</f>
        <v>35648.045517601946</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15383.877463604538</v>
      </c>
      <c r="N49" s="272">
        <f>K49*M49</f>
        <v>15383.877463604538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51031.922981206488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43302.607149177646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98664.790845301904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19732.958169060381</v>
      </c>
      <c r="M84" s="860"/>
      <c r="N84" s="51"/>
    </row>
    <row r="85" spans="1:14">
      <c r="B85" s="89" t="s">
        <v>973</v>
      </c>
      <c r="C85" s="90"/>
      <c r="D85" s="90"/>
      <c r="E85" s="90"/>
      <c r="F85" s="90"/>
      <c r="G85" s="90"/>
      <c r="H85" s="90"/>
      <c r="I85" s="87"/>
      <c r="J85" s="88"/>
      <c r="K85" s="304">
        <v>0.05</v>
      </c>
      <c r="L85" s="859">
        <f>N79*K85</f>
        <v>4933.2395422650952</v>
      </c>
      <c r="M85" s="860"/>
      <c r="N85" s="51"/>
    </row>
    <row r="86" spans="1:14" ht="15.75" thickBot="1">
      <c r="B86" s="91" t="s">
        <v>974</v>
      </c>
      <c r="C86" s="92"/>
      <c r="D86" s="92"/>
      <c r="E86" s="92"/>
      <c r="F86" s="92"/>
      <c r="G86" s="92"/>
      <c r="H86" s="92"/>
      <c r="I86" s="93"/>
      <c r="J86" s="94"/>
      <c r="K86" s="305">
        <v>0.05</v>
      </c>
      <c r="L86" s="861">
        <f>N79*K86</f>
        <v>4933.2395422650952</v>
      </c>
      <c r="M86" s="862"/>
      <c r="N86" s="51"/>
    </row>
    <row r="87" spans="1:14" ht="15.75" thickBot="1">
      <c r="B87" s="825" t="s">
        <v>953</v>
      </c>
      <c r="C87" s="826"/>
      <c r="D87" s="826"/>
      <c r="E87" s="826"/>
      <c r="F87" s="826"/>
      <c r="G87" s="826"/>
      <c r="H87" s="826"/>
      <c r="I87" s="826"/>
      <c r="J87" s="826"/>
      <c r="K87" s="826"/>
      <c r="L87" s="826"/>
      <c r="M87" s="827"/>
      <c r="N87" s="52">
        <f>L84+L85+L86</f>
        <v>29599.437253590571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128264.22809889248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294.45772861440798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32407.314106910857</v>
      </c>
      <c r="N48" s="272">
        <f>K48*M48</f>
        <v>1620.3657053455429</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72.744946539669343</v>
      </c>
      <c r="N49" s="272">
        <f>K49*M49</f>
        <v>363.72473269834671</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8989.0370862557575</v>
      </c>
      <c r="N50" s="272">
        <f>K50*M50</f>
        <v>8989.0370862557575</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10973.127524299647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2944.5772861440796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14212.162539058136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2842.4325078116271</v>
      </c>
      <c r="M84" s="860"/>
      <c r="N84" s="51"/>
    </row>
    <row r="85" spans="1:14">
      <c r="B85" s="89" t="s">
        <v>973</v>
      </c>
      <c r="C85" s="90"/>
      <c r="D85" s="90"/>
      <c r="E85" s="90"/>
      <c r="F85" s="90"/>
      <c r="G85" s="90"/>
      <c r="H85" s="90"/>
      <c r="I85" s="87"/>
      <c r="J85" s="88"/>
      <c r="K85" s="304">
        <v>0.05</v>
      </c>
      <c r="L85" s="859">
        <f>N79*K85</f>
        <v>710.60812695290679</v>
      </c>
      <c r="M85" s="860"/>
      <c r="N85" s="51"/>
    </row>
    <row r="86" spans="1:14" ht="15.75" thickBot="1">
      <c r="B86" s="91" t="s">
        <v>974</v>
      </c>
      <c r="C86" s="92"/>
      <c r="D86" s="92"/>
      <c r="E86" s="92"/>
      <c r="F86" s="92"/>
      <c r="G86" s="92"/>
      <c r="H86" s="92"/>
      <c r="I86" s="93"/>
      <c r="J86" s="94"/>
      <c r="K86" s="305">
        <v>0.05</v>
      </c>
      <c r="L86" s="861">
        <f>N79*K86</f>
        <v>710.60812695290679</v>
      </c>
      <c r="M86" s="862"/>
      <c r="N86" s="51"/>
    </row>
    <row r="87" spans="1:14" ht="15.75" thickBot="1">
      <c r="B87" s="825" t="s">
        <v>953</v>
      </c>
      <c r="C87" s="826"/>
      <c r="D87" s="826"/>
      <c r="E87" s="826"/>
      <c r="F87" s="826"/>
      <c r="G87" s="826"/>
      <c r="H87" s="826"/>
      <c r="I87" s="826"/>
      <c r="J87" s="826"/>
      <c r="K87" s="826"/>
      <c r="L87" s="826"/>
      <c r="M87" s="827"/>
      <c r="N87" s="52">
        <f>L84+L85+L86</f>
        <v>4263.6487617174407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18475.811300775575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125.18099000000001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924.42039756564452</v>
      </c>
      <c r="N48" s="272">
        <f>K48*M48</f>
        <v>924.42039756564452</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38688.000875843536</v>
      </c>
      <c r="N49" s="272">
        <f>K49*M49</f>
        <v>1934.4000437921768</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32407.314106910857</v>
      </c>
      <c r="N50" s="272">
        <f>K50*M50</f>
        <v>2430.548558018314</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72.744946539669343</v>
      </c>
      <c r="N51" s="272">
        <f>K51*M51</f>
        <v>363.72473269834671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5653.0937320744824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1251.8099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7030.0846220744825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1406.0169244148965</v>
      </c>
      <c r="M84" s="860"/>
      <c r="N84" s="51"/>
    </row>
    <row r="85" spans="1:14">
      <c r="B85" s="89" t="s">
        <v>973</v>
      </c>
      <c r="C85" s="90"/>
      <c r="D85" s="90"/>
      <c r="E85" s="90"/>
      <c r="F85" s="90"/>
      <c r="G85" s="90"/>
      <c r="H85" s="90"/>
      <c r="I85" s="87"/>
      <c r="J85" s="88"/>
      <c r="K85" s="304">
        <v>0.05</v>
      </c>
      <c r="L85" s="859">
        <f>N79*K85</f>
        <v>351.50423110372412</v>
      </c>
      <c r="M85" s="860"/>
      <c r="N85" s="51"/>
    </row>
    <row r="86" spans="1:14" ht="15.75" thickBot="1">
      <c r="B86" s="91" t="s">
        <v>974</v>
      </c>
      <c r="C86" s="92"/>
      <c r="D86" s="92"/>
      <c r="E86" s="92"/>
      <c r="F86" s="92"/>
      <c r="G86" s="92"/>
      <c r="H86" s="92"/>
      <c r="I86" s="93"/>
      <c r="J86" s="94"/>
      <c r="K86" s="305">
        <v>0.05</v>
      </c>
      <c r="L86" s="861">
        <f>N79*K86</f>
        <v>351.50423110372412</v>
      </c>
      <c r="M86" s="862"/>
      <c r="N86" s="51"/>
    </row>
    <row r="87" spans="1:14" ht="15.75" thickBot="1">
      <c r="B87" s="825" t="s">
        <v>953</v>
      </c>
      <c r="C87" s="826"/>
      <c r="D87" s="826"/>
      <c r="E87" s="826"/>
      <c r="F87" s="826"/>
      <c r="G87" s="826"/>
      <c r="H87" s="826"/>
      <c r="I87" s="826"/>
      <c r="J87" s="826"/>
      <c r="K87" s="826"/>
      <c r="L87" s="826"/>
      <c r="M87" s="827"/>
      <c r="N87" s="52">
        <f>L84+L85+L86</f>
        <v>2109.0253866223447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9139.1100086968272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253</v>
      </c>
      <c r="B36" s="838" t="str">
        <f>VLOOKUP(A36,EQUIPOS!A6:D154,3,FALSE)</f>
        <v>Máquina hidrosembradora</v>
      </c>
      <c r="C36" s="839"/>
      <c r="D36" s="839"/>
      <c r="E36" s="839"/>
      <c r="F36" s="839"/>
      <c r="G36" s="839"/>
      <c r="H36" s="840"/>
      <c r="I36" s="267"/>
      <c r="J36" s="268"/>
      <c r="K36" s="269">
        <f>VLOOKUP(A36,EQUIPOS!A6:D162,4,FALSE)</f>
        <v>23715.30081874146</v>
      </c>
      <c r="L36" s="270"/>
      <c r="M36" s="336">
        <v>350</v>
      </c>
      <c r="N36" s="272">
        <f>K36/M36</f>
        <v>67.75800233926131</v>
      </c>
    </row>
    <row r="37" spans="1:14">
      <c r="A37" s="113" t="s">
        <v>138</v>
      </c>
      <c r="B37" s="838" t="str">
        <f>VLOOKUP(A37,EQUIPOS!A7:D154,3,FALSE)</f>
        <v>Camioneta D-300</v>
      </c>
      <c r="C37" s="839"/>
      <c r="D37" s="839"/>
      <c r="E37" s="839"/>
      <c r="F37" s="839"/>
      <c r="G37" s="839"/>
      <c r="H37" s="840"/>
      <c r="I37" s="421"/>
      <c r="J37" s="422"/>
      <c r="K37" s="269">
        <f>VLOOKUP(A37,EQUIPOS!A7:D163,4,FALSE)</f>
        <v>36416.073693280057</v>
      </c>
      <c r="L37" s="335"/>
      <c r="M37" s="336">
        <v>350</v>
      </c>
      <c r="N37" s="272">
        <f>K37/M37</f>
        <v>104.04592483794302</v>
      </c>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5.2581737252572855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177.06210090246162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924.42039756564452</v>
      </c>
      <c r="N48" s="272">
        <f>K48*M48</f>
        <v>924.42039756564452</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3373.1272133932839</v>
      </c>
      <c r="N49" s="272">
        <f>K49*M49</f>
        <v>1349.2508853573136</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72.744946539669343</v>
      </c>
      <c r="N50" s="272">
        <f>K50*M50</f>
        <v>363.72473269834671</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38688.000875843536</v>
      </c>
      <c r="N51" s="272">
        <f>K51*M51</f>
        <v>1934.4000437921768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4571.796059413482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105.1634745051457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4854.0216348210897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970.80432696421803</v>
      </c>
      <c r="M84" s="860"/>
      <c r="N84" s="51"/>
    </row>
    <row r="85" spans="1:14">
      <c r="B85" s="89" t="s">
        <v>973</v>
      </c>
      <c r="C85" s="90"/>
      <c r="D85" s="90"/>
      <c r="E85" s="90"/>
      <c r="F85" s="90"/>
      <c r="G85" s="90"/>
      <c r="H85" s="90"/>
      <c r="I85" s="87"/>
      <c r="J85" s="88"/>
      <c r="K85" s="304">
        <v>0.05</v>
      </c>
      <c r="L85" s="859">
        <f>N79*K85</f>
        <v>242.70108174105451</v>
      </c>
      <c r="M85" s="860"/>
      <c r="N85" s="51"/>
    </row>
    <row r="86" spans="1:14" ht="15.75" thickBot="1">
      <c r="B86" s="91" t="s">
        <v>974</v>
      </c>
      <c r="C86" s="92"/>
      <c r="D86" s="92"/>
      <c r="E86" s="92"/>
      <c r="F86" s="92"/>
      <c r="G86" s="92"/>
      <c r="H86" s="92"/>
      <c r="I86" s="93"/>
      <c r="J86" s="94"/>
      <c r="K86" s="305">
        <v>0.05</v>
      </c>
      <c r="L86" s="861">
        <f>N79*K86</f>
        <v>242.70108174105451</v>
      </c>
      <c r="M86" s="862"/>
      <c r="N86" s="51"/>
    </row>
    <row r="87" spans="1:14" ht="15.75" thickBot="1">
      <c r="B87" s="825" t="s">
        <v>953</v>
      </c>
      <c r="C87" s="826"/>
      <c r="D87" s="826"/>
      <c r="E87" s="826"/>
      <c r="F87" s="826"/>
      <c r="G87" s="826"/>
      <c r="H87" s="826"/>
      <c r="I87" s="826"/>
      <c r="J87" s="826"/>
      <c r="K87" s="826"/>
      <c r="L87" s="826"/>
      <c r="M87" s="827"/>
      <c r="N87" s="52">
        <f>L84+L85+L86</f>
        <v>1456.2064904463273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6310.2281252674165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1726</v>
      </c>
      <c r="C31" s="965" t="s">
        <v>2049</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VLOOKUP(A36,EQUIPOS!A6:D162,4,FALSE)</f>
        <v>36416.073693280057</v>
      </c>
      <c r="L36" s="270"/>
      <c r="M36" s="336">
        <v>8000</v>
      </c>
      <c r="N36" s="272">
        <f>K36/M36</f>
        <v>4.5520092116600068</v>
      </c>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29.445772861440798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33.997782073100808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5689.7739724258317</v>
      </c>
      <c r="N48" s="272">
        <f>K48*M48</f>
        <v>5974.2626710471231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14935.097101105961</v>
      </c>
      <c r="N49" s="272">
        <f>K49*M49</f>
        <v>14935.097101105961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1007.2377213184988</v>
      </c>
      <c r="N50" s="272">
        <f>K50*M50</f>
        <v>2014.4754426369975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22923.83521479008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2944.5772861440796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25902.410283007259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5180.4820566014523</v>
      </c>
      <c r="M84" s="860"/>
      <c r="N84" s="51"/>
    </row>
    <row r="85" spans="1:14">
      <c r="B85" s="89" t="s">
        <v>973</v>
      </c>
      <c r="C85" s="90"/>
      <c r="D85" s="90"/>
      <c r="E85" s="90"/>
      <c r="F85" s="90"/>
      <c r="G85" s="90"/>
      <c r="H85" s="90"/>
      <c r="I85" s="87"/>
      <c r="J85" s="88"/>
      <c r="K85" s="304">
        <v>0.05</v>
      </c>
      <c r="L85" s="859">
        <f>N79*K85</f>
        <v>1295.1205141503631</v>
      </c>
      <c r="M85" s="860"/>
      <c r="N85" s="51"/>
    </row>
    <row r="86" spans="1:14" ht="15.75" thickBot="1">
      <c r="B86" s="91" t="s">
        <v>974</v>
      </c>
      <c r="C86" s="92"/>
      <c r="D86" s="92"/>
      <c r="E86" s="92"/>
      <c r="F86" s="92"/>
      <c r="G86" s="92"/>
      <c r="H86" s="92"/>
      <c r="I86" s="93"/>
      <c r="J86" s="94"/>
      <c r="K86" s="305">
        <v>0.05</v>
      </c>
      <c r="L86" s="861">
        <f>N79*K86</f>
        <v>1295.1205141503631</v>
      </c>
      <c r="M86" s="862"/>
      <c r="N86" s="51"/>
    </row>
    <row r="87" spans="1:14" ht="15.75" thickBot="1">
      <c r="B87" s="825" t="s">
        <v>953</v>
      </c>
      <c r="C87" s="826"/>
      <c r="D87" s="826"/>
      <c r="E87" s="826"/>
      <c r="F87" s="826"/>
      <c r="G87" s="826"/>
      <c r="H87" s="826"/>
      <c r="I87" s="826"/>
      <c r="J87" s="826"/>
      <c r="K87" s="826"/>
      <c r="L87" s="826"/>
      <c r="M87" s="827"/>
      <c r="N87" s="52">
        <f>L84+L85+L86</f>
        <v>7770.7230849021789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33673.133367909439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8.5" customHeight="1" thickBot="1">
      <c r="A31" t="s">
        <v>1845</v>
      </c>
      <c r="B31" s="80" t="s">
        <v>1727</v>
      </c>
      <c r="C31" s="965" t="s">
        <v>2052</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VLOOKUP(A36,EQUIPOS!A6:D162,4,FALSE)</f>
        <v>36416.073693280057</v>
      </c>
      <c r="L36" s="270"/>
      <c r="M36" s="336">
        <v>8000</v>
      </c>
      <c r="N36" s="272">
        <f>K36/M36</f>
        <v>4.5520092116600068</v>
      </c>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29.445772861440798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33.997782073100808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13911.072084432155</v>
      </c>
      <c r="N48" s="272">
        <f>K48*M48</f>
        <v>14606.625688653763</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14935.097101105961</v>
      </c>
      <c r="N49" s="272">
        <f>K49*M49</f>
        <v>14935.097101105961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1007.2377213184988</v>
      </c>
      <c r="N50" s="272">
        <f>K50*M50</f>
        <v>2014.4754426369975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31556.198232396724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2944.5772861440796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34534.773300613902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6906.9546601227812</v>
      </c>
      <c r="M84" s="860"/>
      <c r="N84" s="51"/>
    </row>
    <row r="85" spans="1:14">
      <c r="B85" s="89" t="s">
        <v>973</v>
      </c>
      <c r="C85" s="90"/>
      <c r="D85" s="90"/>
      <c r="E85" s="90"/>
      <c r="F85" s="90"/>
      <c r="G85" s="90"/>
      <c r="H85" s="90"/>
      <c r="I85" s="87"/>
      <c r="J85" s="88"/>
      <c r="K85" s="304">
        <v>0.05</v>
      </c>
      <c r="L85" s="859">
        <f>N79*K85</f>
        <v>1726.7386650306953</v>
      </c>
      <c r="M85" s="860"/>
      <c r="N85" s="51"/>
    </row>
    <row r="86" spans="1:14" ht="15.75" thickBot="1">
      <c r="B86" s="91" t="s">
        <v>974</v>
      </c>
      <c r="C86" s="92"/>
      <c r="D86" s="92"/>
      <c r="E86" s="92"/>
      <c r="F86" s="92"/>
      <c r="G86" s="92"/>
      <c r="H86" s="92"/>
      <c r="I86" s="93"/>
      <c r="J86" s="94"/>
      <c r="K86" s="305">
        <v>0.05</v>
      </c>
      <c r="L86" s="861">
        <f>N79*K86</f>
        <v>1726.7386650306953</v>
      </c>
      <c r="M86" s="862"/>
      <c r="N86" s="51"/>
    </row>
    <row r="87" spans="1:14" ht="15.75" thickBot="1">
      <c r="B87" s="825" t="s">
        <v>953</v>
      </c>
      <c r="C87" s="826"/>
      <c r="D87" s="826"/>
      <c r="E87" s="826"/>
      <c r="F87" s="826"/>
      <c r="G87" s="826"/>
      <c r="H87" s="826"/>
      <c r="I87" s="826"/>
      <c r="J87" s="826"/>
      <c r="K87" s="826"/>
      <c r="L87" s="826"/>
      <c r="M87" s="827"/>
      <c r="N87" s="52">
        <f>L84+L85+L86</f>
        <v>10360.43199018417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44895.205290798069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119</v>
      </c>
      <c r="B36" s="838" t="str">
        <f>VLOOKUP(A36,EQUIPOS!A6:D154,3,FALSE)</f>
        <v xml:space="preserve">Bomba de concreto, Producción: 30 m3/h, POTENCIA: 67 HP, MAX PRESION DE CONCRETO: 1150 PSI
</v>
      </c>
      <c r="C36" s="839"/>
      <c r="D36" s="839"/>
      <c r="E36" s="839"/>
      <c r="F36" s="839"/>
      <c r="G36" s="839"/>
      <c r="H36" s="840"/>
      <c r="I36" s="267"/>
      <c r="J36" s="268"/>
      <c r="K36" s="269">
        <f>VLOOKUP(A36,EQUIPOS!A6:D162,4,FALSE)</f>
        <v>47067.767497165238</v>
      </c>
      <c r="L36" s="270"/>
      <c r="M36" s="336">
        <v>100</v>
      </c>
      <c r="N36" s="272">
        <f>K36/M36</f>
        <v>470.67767497165238</v>
      </c>
    </row>
    <row r="37" spans="1:14">
      <c r="A37" s="113" t="s">
        <v>138</v>
      </c>
      <c r="B37" s="838" t="str">
        <f>VLOOKUP(A37,EQUIPOS!A7:D154,3,FALSE)</f>
        <v>Camioneta D-300</v>
      </c>
      <c r="C37" s="839"/>
      <c r="D37" s="839"/>
      <c r="E37" s="839"/>
      <c r="F37" s="839"/>
      <c r="G37" s="839"/>
      <c r="H37" s="840"/>
      <c r="I37" s="421"/>
      <c r="J37" s="422"/>
      <c r="K37" s="269">
        <f>VLOOKUP(A37,EQUIPOS!A7:D163,4,FALSE)</f>
        <v>36416.073693280057</v>
      </c>
      <c r="L37" s="335"/>
      <c r="M37" s="336">
        <v>1000</v>
      </c>
      <c r="N37" s="272">
        <f>K37/M37</f>
        <v>36.416073693280055</v>
      </c>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4.4631027951800997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511.55685146011251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424288.81772820442</v>
      </c>
      <c r="N48" s="272">
        <f>K48*M48</f>
        <v>42428.881772820445</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5221.9680085245718</v>
      </c>
      <c r="N49" s="272">
        <f>K49*M49</f>
        <v>5744.1648093770291</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5872.1959152868476</v>
      </c>
      <c r="N50" s="272">
        <f>K50*M50</f>
        <v>5872.1959152868476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54045.242497484316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446.31027951800996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55003.109628462436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11000.621925692489</v>
      </c>
      <c r="M84" s="860"/>
      <c r="N84" s="51"/>
    </row>
    <row r="85" spans="1:14">
      <c r="B85" s="89" t="s">
        <v>973</v>
      </c>
      <c r="C85" s="90"/>
      <c r="D85" s="90"/>
      <c r="E85" s="90"/>
      <c r="F85" s="90"/>
      <c r="G85" s="90"/>
      <c r="H85" s="90"/>
      <c r="I85" s="87"/>
      <c r="J85" s="88"/>
      <c r="K85" s="304">
        <v>0.05</v>
      </c>
      <c r="L85" s="859">
        <f>N79*K85</f>
        <v>2750.1554814231222</v>
      </c>
      <c r="M85" s="860"/>
      <c r="N85" s="51"/>
    </row>
    <row r="86" spans="1:14" ht="15.75" thickBot="1">
      <c r="B86" s="91" t="s">
        <v>974</v>
      </c>
      <c r="C86" s="92"/>
      <c r="D86" s="92"/>
      <c r="E86" s="92"/>
      <c r="F86" s="92"/>
      <c r="G86" s="92"/>
      <c r="H86" s="92"/>
      <c r="I86" s="93"/>
      <c r="J86" s="94"/>
      <c r="K86" s="305">
        <v>0.05</v>
      </c>
      <c r="L86" s="861">
        <f>N79*K86</f>
        <v>2750.1554814231222</v>
      </c>
      <c r="M86" s="862"/>
      <c r="N86" s="51"/>
    </row>
    <row r="87" spans="1:14" ht="15.75" thickBot="1">
      <c r="B87" s="825" t="s">
        <v>953</v>
      </c>
      <c r="C87" s="826"/>
      <c r="D87" s="826"/>
      <c r="E87" s="826"/>
      <c r="F87" s="826"/>
      <c r="G87" s="826"/>
      <c r="H87" s="826"/>
      <c r="I87" s="826"/>
      <c r="J87" s="826"/>
      <c r="K87" s="826"/>
      <c r="L87" s="826"/>
      <c r="M87" s="827"/>
      <c r="N87" s="52">
        <f>L84+L85+L86</f>
        <v>16500.932888538733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71504.042517001173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312.95247499999999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32407.314106910857</v>
      </c>
      <c r="N48" s="272">
        <f>K48*M48</f>
        <v>16203.657053455428</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18100.061852093426</v>
      </c>
      <c r="N49" s="272">
        <f>K49*M49</f>
        <v>18100.061852093426</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34303.718905548856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6259.0494999999992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40875.720880548855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8175.1441761097713</v>
      </c>
      <c r="M84" s="860"/>
      <c r="N84" s="51"/>
    </row>
    <row r="85" spans="1:14">
      <c r="B85" s="89" t="s">
        <v>973</v>
      </c>
      <c r="C85" s="90"/>
      <c r="D85" s="90"/>
      <c r="E85" s="90"/>
      <c r="F85" s="90"/>
      <c r="G85" s="90"/>
      <c r="H85" s="90"/>
      <c r="I85" s="87"/>
      <c r="J85" s="88"/>
      <c r="K85" s="304">
        <v>0.05</v>
      </c>
      <c r="L85" s="859">
        <f>N79*K85</f>
        <v>2043.7860440274428</v>
      </c>
      <c r="M85" s="860"/>
      <c r="N85" s="51"/>
    </row>
    <row r="86" spans="1:14" ht="15.75" thickBot="1">
      <c r="B86" s="91" t="s">
        <v>974</v>
      </c>
      <c r="C86" s="92"/>
      <c r="D86" s="92"/>
      <c r="E86" s="92"/>
      <c r="F86" s="92"/>
      <c r="G86" s="92"/>
      <c r="H86" s="92"/>
      <c r="I86" s="93"/>
      <c r="J86" s="94"/>
      <c r="K86" s="305">
        <v>0.05</v>
      </c>
      <c r="L86" s="861">
        <f>N79*K86</f>
        <v>2043.7860440274428</v>
      </c>
      <c r="M86" s="862"/>
      <c r="N86" s="51"/>
    </row>
    <row r="87" spans="1:14" ht="15.75" thickBot="1">
      <c r="B87" s="825" t="s">
        <v>953</v>
      </c>
      <c r="C87" s="826"/>
      <c r="D87" s="826"/>
      <c r="E87" s="826"/>
      <c r="F87" s="826"/>
      <c r="G87" s="826"/>
      <c r="H87" s="826"/>
      <c r="I87" s="826"/>
      <c r="J87" s="826"/>
      <c r="K87" s="826"/>
      <c r="L87" s="826"/>
      <c r="M87" s="827"/>
      <c r="N87" s="52">
        <f>L84+L85+L86</f>
        <v>12262.716264164657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53138.437144713513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N76*M41</f>
        <v>104317.49166666667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716.25793515982139</v>
      </c>
      <c r="N48" s="272">
        <f>K48*M48</f>
        <v>787883.72867580352</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5" t="s">
        <v>953</v>
      </c>
      <c r="C54" s="826"/>
      <c r="D54" s="826"/>
      <c r="E54" s="826"/>
      <c r="F54" s="826"/>
      <c r="G54" s="826"/>
      <c r="H54" s="826"/>
      <c r="I54" s="826"/>
      <c r="J54" s="826"/>
      <c r="K54" s="826"/>
      <c r="L54" s="826"/>
      <c r="M54" s="827"/>
      <c r="N54" s="394">
        <f>SUM(N48:N53)</f>
        <v>787883.72867580352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7"/>
      <c r="M64" s="998"/>
      <c r="N64" s="485"/>
    </row>
    <row r="65" spans="1:15" ht="15.75" thickBot="1">
      <c r="B65" s="825" t="s">
        <v>953</v>
      </c>
      <c r="C65" s="826"/>
      <c r="D65" s="826"/>
      <c r="E65" s="826"/>
      <c r="F65" s="826"/>
      <c r="G65" s="826"/>
      <c r="H65" s="826"/>
      <c r="I65" s="826"/>
      <c r="J65" s="826"/>
      <c r="K65" s="826"/>
      <c r="L65" s="826"/>
      <c r="M65" s="827"/>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977"/>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3"/>
      <c r="C75" s="994"/>
      <c r="D75" s="994"/>
      <c r="E75" s="994"/>
      <c r="F75" s="994"/>
      <c r="G75" s="994"/>
      <c r="H75" s="994"/>
      <c r="I75" s="169"/>
      <c r="J75" s="169"/>
      <c r="K75" s="169"/>
      <c r="L75" s="995"/>
      <c r="M75" s="996"/>
      <c r="N75" s="45"/>
    </row>
    <row r="76" spans="1:15" ht="15.75" thickBot="1">
      <c r="B76" s="825" t="s">
        <v>953</v>
      </c>
      <c r="C76" s="826"/>
      <c r="D76" s="826"/>
      <c r="E76" s="826"/>
      <c r="F76" s="826"/>
      <c r="G76" s="826"/>
      <c r="H76" s="826"/>
      <c r="I76" s="826"/>
      <c r="J76" s="826"/>
      <c r="K76" s="826"/>
      <c r="L76" s="826"/>
      <c r="M76" s="827"/>
      <c r="N76" s="301">
        <f>SUM(N70:N75)</f>
        <v>2086349.8333333333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2978551.0536758034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595710.21073516074</v>
      </c>
      <c r="M83" s="860"/>
      <c r="N83" s="51"/>
    </row>
    <row r="84" spans="1:14">
      <c r="B84" s="89" t="s">
        <v>973</v>
      </c>
      <c r="C84" s="90"/>
      <c r="D84" s="90"/>
      <c r="E84" s="90"/>
      <c r="F84" s="90"/>
      <c r="G84" s="90"/>
      <c r="H84" s="90"/>
      <c r="I84" s="87"/>
      <c r="J84" s="88"/>
      <c r="K84" s="304">
        <v>0.05</v>
      </c>
      <c r="L84" s="859">
        <f>N78*K84</f>
        <v>148927.55268379019</v>
      </c>
      <c r="M84" s="860"/>
      <c r="N84" s="51"/>
    </row>
    <row r="85" spans="1:14" ht="15.75" thickBot="1">
      <c r="B85" s="91" t="s">
        <v>974</v>
      </c>
      <c r="C85" s="92"/>
      <c r="D85" s="92"/>
      <c r="E85" s="92"/>
      <c r="F85" s="92"/>
      <c r="G85" s="92"/>
      <c r="H85" s="92"/>
      <c r="I85" s="93"/>
      <c r="J85" s="94"/>
      <c r="K85" s="305">
        <v>0.05</v>
      </c>
      <c r="L85" s="861">
        <f>N78*K85</f>
        <v>148927.55268379019</v>
      </c>
      <c r="M85" s="862"/>
      <c r="N85" s="51"/>
    </row>
    <row r="86" spans="1:14" ht="15.75" thickBot="1">
      <c r="B86" s="825" t="s">
        <v>953</v>
      </c>
      <c r="C86" s="826"/>
      <c r="D86" s="826"/>
      <c r="E86" s="826"/>
      <c r="F86" s="826"/>
      <c r="G86" s="826"/>
      <c r="H86" s="826"/>
      <c r="I86" s="826"/>
      <c r="J86" s="826"/>
      <c r="K86" s="826"/>
      <c r="L86" s="826"/>
      <c r="M86" s="827"/>
      <c r="N86" s="52">
        <f>L83+L84+L85</f>
        <v>893565.31610274117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3872116.3697785446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8.5" customHeight="1" thickBot="1">
      <c r="A31" t="s">
        <v>1845</v>
      </c>
      <c r="B31" s="107" t="s">
        <v>1166</v>
      </c>
      <c r="C31" s="999" t="s">
        <v>2193</v>
      </c>
      <c r="D31" s="1000"/>
      <c r="E31" s="1000"/>
      <c r="F31" s="1000"/>
      <c r="G31" s="1000"/>
      <c r="H31" s="1000"/>
      <c r="I31" s="1000"/>
      <c r="J31" s="1000"/>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71" t="s">
        <v>373</v>
      </c>
      <c r="B36" s="838" t="str">
        <f>VLOOKUP(A36,EQUIPOS!A6:D154,3,FALSE)</f>
        <v>Volqueta 6 m3</v>
      </c>
      <c r="C36" s="839"/>
      <c r="D36" s="839"/>
      <c r="E36" s="839"/>
      <c r="F36" s="839"/>
      <c r="G36" s="839"/>
      <c r="H36" s="840"/>
      <c r="I36" s="267"/>
      <c r="J36" s="268"/>
      <c r="K36" s="269">
        <f>VLOOKUP(A36,EQUIPOS!A6:D160,4,FALSE)</f>
        <v>62427.55490276582</v>
      </c>
      <c r="L36" s="270"/>
      <c r="M36" s="455">
        <v>81</v>
      </c>
      <c r="N36" s="272">
        <f>K36/M36</f>
        <v>770.71055435513358</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770.71055435513358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770.71055435513358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154.14211087102672</v>
      </c>
      <c r="M83" s="860"/>
      <c r="N83" s="51"/>
    </row>
    <row r="84" spans="1:14">
      <c r="B84" s="89" t="s">
        <v>973</v>
      </c>
      <c r="C84" s="90"/>
      <c r="D84" s="90"/>
      <c r="E84" s="90"/>
      <c r="F84" s="90"/>
      <c r="G84" s="90"/>
      <c r="H84" s="90"/>
      <c r="I84" s="87"/>
      <c r="J84" s="88"/>
      <c r="K84" s="304">
        <v>0.05</v>
      </c>
      <c r="L84" s="859">
        <f>N78*K84</f>
        <v>38.535527717756679</v>
      </c>
      <c r="M84" s="860"/>
      <c r="N84" s="51"/>
    </row>
    <row r="85" spans="1:14" ht="15.75" thickBot="1">
      <c r="B85" s="91" t="s">
        <v>974</v>
      </c>
      <c r="C85" s="92"/>
      <c r="D85" s="92"/>
      <c r="E85" s="92"/>
      <c r="F85" s="92"/>
      <c r="G85" s="92"/>
      <c r="H85" s="92"/>
      <c r="I85" s="93"/>
      <c r="J85" s="94"/>
      <c r="K85" s="305">
        <v>0.05</v>
      </c>
      <c r="L85" s="861">
        <f>N78*K85</f>
        <v>38.535527717756679</v>
      </c>
      <c r="M85" s="862"/>
      <c r="N85" s="51"/>
    </row>
    <row r="86" spans="1:14" ht="15.75" thickBot="1">
      <c r="B86" s="825" t="s">
        <v>953</v>
      </c>
      <c r="C86" s="826"/>
      <c r="D86" s="826"/>
      <c r="E86" s="826"/>
      <c r="F86" s="826"/>
      <c r="G86" s="826"/>
      <c r="H86" s="826"/>
      <c r="I86" s="826"/>
      <c r="J86" s="826"/>
      <c r="K86" s="826"/>
      <c r="L86" s="826"/>
      <c r="M86" s="827"/>
      <c r="N86" s="52">
        <f>L83+L84+L85</f>
        <v>231.21316630654007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1001.9237206616737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41.25" customHeight="1" thickBot="1">
      <c r="A31" t="s">
        <v>1845</v>
      </c>
      <c r="B31" s="107" t="s">
        <v>1167</v>
      </c>
      <c r="C31" s="999" t="s">
        <v>2196</v>
      </c>
      <c r="D31" s="1000"/>
      <c r="E31" s="1000"/>
      <c r="F31" s="1000"/>
      <c r="G31" s="1000"/>
      <c r="H31" s="1000"/>
      <c r="I31" s="1000"/>
      <c r="J31" s="1000"/>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373</v>
      </c>
      <c r="B36" s="838" t="str">
        <f>VLOOKUP(A36,EQUIPOS!A6:D154,3,FALSE)</f>
        <v>Volqueta 6 m3</v>
      </c>
      <c r="C36" s="839"/>
      <c r="D36" s="839"/>
      <c r="E36" s="839"/>
      <c r="F36" s="839"/>
      <c r="G36" s="839"/>
      <c r="H36" s="840"/>
      <c r="I36" s="267"/>
      <c r="J36" s="268"/>
      <c r="K36" s="269">
        <f>VLOOKUP(A36,EQUIPOS!A6:D160,4,FALSE)</f>
        <v>62427.55490276582</v>
      </c>
      <c r="L36" s="270"/>
      <c r="M36" s="283">
        <v>66</v>
      </c>
      <c r="N36" s="272">
        <f>K36/M36</f>
        <v>945.87204398130029</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945.87204398130029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945.87204398130029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189.17440879626008</v>
      </c>
      <c r="M83" s="860"/>
      <c r="N83" s="51"/>
    </row>
    <row r="84" spans="1:14">
      <c r="B84" s="89" t="s">
        <v>973</v>
      </c>
      <c r="C84" s="90"/>
      <c r="D84" s="90"/>
      <c r="E84" s="90"/>
      <c r="F84" s="90"/>
      <c r="G84" s="90"/>
      <c r="H84" s="90"/>
      <c r="I84" s="87"/>
      <c r="J84" s="88"/>
      <c r="K84" s="304">
        <v>0.05</v>
      </c>
      <c r="L84" s="859">
        <f>N78*K84</f>
        <v>47.29360219906502</v>
      </c>
      <c r="M84" s="860"/>
      <c r="N84" s="51"/>
    </row>
    <row r="85" spans="1:14" ht="15.75" thickBot="1">
      <c r="B85" s="91" t="s">
        <v>974</v>
      </c>
      <c r="C85" s="92"/>
      <c r="D85" s="92"/>
      <c r="E85" s="92"/>
      <c r="F85" s="92"/>
      <c r="G85" s="92"/>
      <c r="H85" s="92"/>
      <c r="I85" s="93"/>
      <c r="J85" s="94"/>
      <c r="K85" s="305">
        <v>0.05</v>
      </c>
      <c r="L85" s="861">
        <f>N78*K85</f>
        <v>47.29360219906502</v>
      </c>
      <c r="M85" s="862"/>
      <c r="N85" s="51"/>
    </row>
    <row r="86" spans="1:14" ht="15.75" thickBot="1">
      <c r="B86" s="825" t="s">
        <v>953</v>
      </c>
      <c r="C86" s="826"/>
      <c r="D86" s="826"/>
      <c r="E86" s="826"/>
      <c r="F86" s="826"/>
      <c r="G86" s="826"/>
      <c r="H86" s="826"/>
      <c r="I86" s="826"/>
      <c r="J86" s="826"/>
      <c r="K86" s="826"/>
      <c r="L86" s="826"/>
      <c r="M86" s="827"/>
      <c r="N86" s="52">
        <f>L83+L84+L85</f>
        <v>283.76161319439012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1229.6336571756904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3" t="s">
        <v>942</v>
      </c>
      <c r="C27" s="1004"/>
      <c r="D27" s="1004"/>
      <c r="E27" s="1004"/>
      <c r="F27" s="1004"/>
      <c r="G27" s="1004"/>
      <c r="H27" s="1004"/>
      <c r="I27" s="1004"/>
      <c r="J27" s="1004"/>
      <c r="K27" s="1004"/>
      <c r="L27" s="1004"/>
      <c r="M27" s="1004"/>
      <c r="N27" s="1005"/>
    </row>
    <row r="28" spans="1:14" ht="15.75" thickBot="1">
      <c r="B28" s="33"/>
      <c r="C28" s="34"/>
      <c r="D28" s="34"/>
      <c r="E28" s="34"/>
      <c r="F28" s="34"/>
      <c r="G28" s="34"/>
      <c r="H28" s="34"/>
      <c r="I28" s="34"/>
      <c r="J28" s="34"/>
      <c r="K28" s="34"/>
      <c r="L28" s="34"/>
      <c r="M28" s="34"/>
      <c r="N28" s="35"/>
    </row>
    <row r="29" spans="1:14" ht="26.25" thickBot="1">
      <c r="B29" s="71" t="s">
        <v>943</v>
      </c>
      <c r="C29" s="1001" t="s">
        <v>944</v>
      </c>
      <c r="D29" s="1002"/>
      <c r="E29" s="1002"/>
      <c r="F29" s="1002"/>
      <c r="G29" s="1002"/>
      <c r="H29" s="1002"/>
      <c r="I29" s="1002"/>
      <c r="J29" s="72"/>
      <c r="K29" s="342" t="s">
        <v>2215</v>
      </c>
      <c r="L29" s="1006" t="s">
        <v>945</v>
      </c>
      <c r="M29" s="100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373</v>
      </c>
      <c r="B36" s="838" t="str">
        <f>VLOOKUP(A36,EQUIPOS!A6:D154,3,FALSE)</f>
        <v>Volqueta 6 m3</v>
      </c>
      <c r="C36" s="839"/>
      <c r="D36" s="839"/>
      <c r="E36" s="839"/>
      <c r="F36" s="839"/>
      <c r="G36" s="839"/>
      <c r="H36" s="840"/>
      <c r="I36" s="267"/>
      <c r="J36" s="268"/>
      <c r="K36" s="269">
        <f>VLOOKUP(A36,EQUIPOS!A6:D160,4,FALSE)</f>
        <v>62427.55490276582</v>
      </c>
      <c r="L36" s="270"/>
      <c r="M36" s="283">
        <v>66</v>
      </c>
      <c r="N36" s="272">
        <f>K36/M36</f>
        <v>945.87204398130029</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945.87204398130029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945.87204398130029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189.17440879626008</v>
      </c>
      <c r="M83" s="860"/>
      <c r="N83" s="51"/>
    </row>
    <row r="84" spans="1:14">
      <c r="B84" s="89" t="s">
        <v>973</v>
      </c>
      <c r="C84" s="90"/>
      <c r="D84" s="90"/>
      <c r="E84" s="90"/>
      <c r="F84" s="90"/>
      <c r="G84" s="90"/>
      <c r="H84" s="90"/>
      <c r="I84" s="87"/>
      <c r="J84" s="88"/>
      <c r="K84" s="304">
        <v>0.05</v>
      </c>
      <c r="L84" s="859">
        <f>N78*K84</f>
        <v>47.29360219906502</v>
      </c>
      <c r="M84" s="860"/>
      <c r="N84" s="51"/>
    </row>
    <row r="85" spans="1:14" ht="15.75" thickBot="1">
      <c r="B85" s="91" t="s">
        <v>974</v>
      </c>
      <c r="C85" s="92"/>
      <c r="D85" s="92"/>
      <c r="E85" s="92"/>
      <c r="F85" s="92"/>
      <c r="G85" s="92"/>
      <c r="H85" s="92"/>
      <c r="I85" s="93"/>
      <c r="J85" s="94"/>
      <c r="K85" s="305">
        <v>0.05</v>
      </c>
      <c r="L85" s="861">
        <f>N78*K85</f>
        <v>47.29360219906502</v>
      </c>
      <c r="M85" s="862"/>
      <c r="N85" s="51"/>
    </row>
    <row r="86" spans="1:14" ht="15.75" thickBot="1">
      <c r="B86" s="825" t="s">
        <v>953</v>
      </c>
      <c r="C86" s="826"/>
      <c r="D86" s="826"/>
      <c r="E86" s="826"/>
      <c r="F86" s="826"/>
      <c r="G86" s="826"/>
      <c r="H86" s="826"/>
      <c r="I86" s="826"/>
      <c r="J86" s="826"/>
      <c r="K86" s="826"/>
      <c r="L86" s="826"/>
      <c r="M86" s="827"/>
      <c r="N86" s="52">
        <f>L83+L84+L85</f>
        <v>283.76161319439012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1229.6336571756904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E0B9887C-03B8-4737-97D7-00A27818406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96D719F-D9AB-4E02-978C-9DC773920A94}">
  <ds:schemaRefs>
    <ds:schemaRef ds:uri="http://schemas.microsoft.com/sharepoint/v3/contenttype/forms"/>
  </ds:schemaRefs>
</ds:datastoreItem>
</file>

<file path=customXml/itemProps3.xml><?xml version="1.0" encoding="utf-8"?>
<ds:datastoreItem xmlns:ds="http://schemas.openxmlformats.org/officeDocument/2006/customXml" ds:itemID="{C3B580BD-F352-4BA9-9536-F7565B5AF83D}">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2021-08-10T20:24:01Z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